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data" ContentType="application/vnd.openxmlformats-officedocument.model+data"/>
  <Default Extension="wdp" ContentType="image/vnd.ms-photo"/>
  <Default Extension="gif" ContentType="image/gif"/>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harts/chart1.xml" ContentType="application/vnd.openxmlformats-officedocument.drawingml.chart+xml"/>
  <Override PartName="/xl/drawings/drawing15.xml" ContentType="application/vnd.openxmlformats-officedocument.drawingml.chartshapes+xml"/>
  <Override PartName="/xl/drawings/drawing16.xml" ContentType="application/vnd.openxmlformats-officedocument.drawing+xml"/>
  <Override PartName="/xl/charts/chart2.xml" ContentType="application/vnd.openxmlformats-officedocument.drawingml.chart+xml"/>
  <Override PartName="/xl/drawings/drawing17.xml" ContentType="application/vnd.openxmlformats-officedocument.drawingml.chartshapes+xml"/>
  <Override PartName="/xl/drawings/drawing18.xml" ContentType="application/vnd.openxmlformats-officedocument.drawing+xml"/>
  <Override PartName="/xl/charts/chart3.xml" ContentType="application/vnd.openxmlformats-officedocument.drawingml.chart+xml"/>
  <Override PartName="/xl/drawings/drawing19.xml" ContentType="application/vnd.openxmlformats-officedocument.drawingml.chartshapes+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charts/chart4.xml" ContentType="application/vnd.openxmlformats-officedocument.drawingml.chart+xml"/>
  <Override PartName="/xl/drawings/drawing25.xml" ContentType="application/vnd.openxmlformats-officedocument.drawingml.chartshapes+xml"/>
  <Override PartName="/xl/drawings/drawing26.xml" ContentType="application/vnd.openxmlformats-officedocument.drawing+xml"/>
  <Override PartName="/xl/charts/chart5.xml" ContentType="application/vnd.openxmlformats-officedocument.drawingml.chart+xml"/>
  <Override PartName="/xl/drawings/drawing27.xml" ContentType="application/vnd.openxmlformats-officedocument.drawing+xml"/>
  <Override PartName="/xl/charts/chart6.xml" ContentType="application/vnd.openxmlformats-officedocument.drawingml.chart+xml"/>
  <Override PartName="/xl/drawings/drawing28.xml" ContentType="application/vnd.openxmlformats-officedocument.drawing+xml"/>
  <Override PartName="/xl/charts/chart7.xml" ContentType="application/vnd.openxmlformats-officedocument.drawingml.chart+xml"/>
  <Override PartName="/xl/drawings/drawing29.xml" ContentType="application/vnd.openxmlformats-officedocument.drawingml.chartshapes+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charts/chart8.xml" ContentType="application/vnd.openxmlformats-officedocument.drawingml.chart+xml"/>
  <Override PartName="/xl/drawings/drawing33.xml" ContentType="application/vnd.openxmlformats-officedocument.drawingml.chartshapes+xml"/>
  <Override PartName="/xl/drawings/drawing34.xml" ContentType="application/vnd.openxmlformats-officedocument.drawing+xml"/>
  <Override PartName="/xl/charts/chart9.xml" ContentType="application/vnd.openxmlformats-officedocument.drawingml.chart+xml"/>
  <Override PartName="/xl/drawings/drawing35.xml" ContentType="application/vnd.openxmlformats-officedocument.drawingml.chartshapes+xml"/>
  <Override PartName="/xl/drawings/drawing36.xml" ContentType="application/vnd.openxmlformats-officedocument.drawing+xml"/>
  <Override PartName="/xl/charts/chart10.xml" ContentType="application/vnd.openxmlformats-officedocument.drawingml.chart+xml"/>
  <Override PartName="/xl/drawings/drawing37.xml" ContentType="application/vnd.openxmlformats-officedocument.drawing+xml"/>
  <Override PartName="/xl/charts/chart11.xml" ContentType="application/vnd.openxmlformats-officedocument.drawingml.chart+xml"/>
  <Override PartName="/xl/drawings/drawing38.xml" ContentType="application/vnd.openxmlformats-officedocument.drawing+xml"/>
  <Override PartName="/xl/charts/chart12.xml" ContentType="application/vnd.openxmlformats-officedocument.drawingml.chart+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charts/chart13.xml" ContentType="application/vnd.openxmlformats-officedocument.drawingml.chart+xml"/>
  <Override PartName="/xl/drawings/drawing42.xml" ContentType="application/vnd.openxmlformats-officedocument.drawingml.chartshapes+xml"/>
  <Override PartName="/xl/drawings/drawing43.xml" ContentType="application/vnd.openxmlformats-officedocument.drawing+xml"/>
  <Override PartName="/xl/charts/chart14.xml" ContentType="application/vnd.openxmlformats-officedocument.drawingml.chart+xml"/>
  <Override PartName="/xl/drawings/drawing44.xml" ContentType="application/vnd.openxmlformats-officedocument.drawing+xml"/>
  <Override PartName="/xl/charts/chart15.xml" ContentType="application/vnd.openxmlformats-officedocument.drawingml.chart+xml"/>
  <Override PartName="/xl/drawings/drawing45.xml" ContentType="application/vnd.openxmlformats-officedocument.drawingml.chartshapes+xml"/>
  <Override PartName="/xl/drawings/drawing46.xml" ContentType="application/vnd.openxmlformats-officedocument.drawing+xml"/>
  <Override PartName="/xl/charts/chart16.xml" ContentType="application/vnd.openxmlformats-officedocument.drawingml.chart+xml"/>
  <Override PartName="/xl/drawings/drawing47.xml" ContentType="application/vnd.openxmlformats-officedocument.drawing+xml"/>
  <Override PartName="/xl/charts/chart17.xml" ContentType="application/vnd.openxmlformats-officedocument.drawingml.chart+xml"/>
  <Override PartName="/xl/charts/style1.xml" ContentType="application/vnd.ms-office.chartstyle+xml"/>
  <Override PartName="/xl/charts/colors1.xml" ContentType="application/vnd.ms-office.chartcolorstyle+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charts/chart18.xml" ContentType="application/vnd.openxmlformats-officedocument.drawingml.chart+xml"/>
  <Override PartName="/xl/charts/style2.xml" ContentType="application/vnd.ms-office.chartstyle+xml"/>
  <Override PartName="/xl/charts/colors2.xml" ContentType="application/vnd.ms-office.chartcolorstyle+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charts/chart19.xml" ContentType="application/vnd.openxmlformats-officedocument.drawingml.chart+xml"/>
  <Override PartName="/xl/drawings/drawing55.xml" ContentType="application/vnd.openxmlformats-officedocument.drawingml.chartshapes+xml"/>
  <Override PartName="/xl/drawings/drawing56.xml" ContentType="application/vnd.openxmlformats-officedocument.drawing+xml"/>
  <Override PartName="/xl/charts/chart20.xml" ContentType="application/vnd.openxmlformats-officedocument.drawingml.chart+xml"/>
  <Override PartName="/xl/drawings/drawing57.xml" ContentType="application/vnd.openxmlformats-officedocument.drawingml.chartshapes+xml"/>
  <Override PartName="/xl/drawings/drawing58.xml" ContentType="application/vnd.openxmlformats-officedocument.drawing+xml"/>
  <Override PartName="/xl/charts/chart21.xml" ContentType="application/vnd.openxmlformats-officedocument.drawingml.chart+xml"/>
  <Override PartName="/xl/drawings/drawing59.xml" ContentType="application/vnd.openxmlformats-officedocument.drawingml.chartshapes+xml"/>
  <Override PartName="/xl/drawings/drawing60.xml" ContentType="application/vnd.openxmlformats-officedocument.drawing+xml"/>
  <Override PartName="/xl/charts/chart22.xml" ContentType="application/vnd.openxmlformats-officedocument.drawingml.chart+xml"/>
  <Override PartName="/xl/drawings/drawing61.xml" ContentType="application/vnd.openxmlformats-officedocument.drawingml.chartshapes+xml"/>
  <Override PartName="/xl/drawings/drawing62.xml" ContentType="application/vnd.openxmlformats-officedocument.drawing+xml"/>
  <Override PartName="/xl/charts/chart23.xml" ContentType="application/vnd.openxmlformats-officedocument.drawingml.chart+xml"/>
  <Override PartName="/xl/drawings/drawing63.xml" ContentType="application/vnd.openxmlformats-officedocument.drawingml.chartshapes+xml"/>
  <Override PartName="/xl/drawings/drawing64.xml" ContentType="application/vnd.openxmlformats-officedocument.drawing+xml"/>
  <Override PartName="/xl/charts/chart24.xml" ContentType="application/vnd.openxmlformats-officedocument.drawingml.chart+xml"/>
  <Override PartName="/xl/charts/style3.xml" ContentType="application/vnd.ms-office.chartstyle+xml"/>
  <Override PartName="/xl/charts/colors3.xml" ContentType="application/vnd.ms-office.chartcolorstyle+xml"/>
  <Override PartName="/xl/drawings/drawing65.xml" ContentType="application/vnd.openxmlformats-officedocument.drawingml.chartshapes+xml"/>
  <Override PartName="/xl/drawings/drawing66.xml" ContentType="application/vnd.openxmlformats-officedocument.drawing+xml"/>
  <Override PartName="/xl/charts/chart25.xml" ContentType="application/vnd.openxmlformats-officedocument.drawingml.chart+xml"/>
  <Override PartName="/xl/drawings/drawing67.xml" ContentType="application/vnd.openxmlformats-officedocument.drawing+xml"/>
  <Override PartName="/xl/charts/chart26.xml" ContentType="application/vnd.openxmlformats-officedocument.drawingml.chart+xml"/>
  <Override PartName="/xl/drawings/drawing68.xml" ContentType="application/vnd.openxmlformats-officedocument.drawingml.chartshapes+xml"/>
  <Override PartName="/xl/drawings/drawing69.xml" ContentType="application/vnd.openxmlformats-officedocument.drawing+xml"/>
  <Override PartName="/xl/charts/chart27.xml" ContentType="application/vnd.openxmlformats-officedocument.drawingml.chart+xml"/>
  <Override PartName="/xl/drawings/drawing70.xml" ContentType="application/vnd.openxmlformats-officedocument.drawingml.chartshapes+xml"/>
  <Override PartName="/xl/drawings/drawing71.xml" ContentType="application/vnd.openxmlformats-officedocument.drawing+xml"/>
  <Override PartName="/xl/charts/chart28.xml" ContentType="application/vnd.openxmlformats-officedocument.drawingml.chart+xml"/>
  <Override PartName="/xl/charts/chart29.xml" ContentType="application/vnd.openxmlformats-officedocument.drawingml.chart+xml"/>
  <Override PartName="/xl/drawings/drawing72.xml" ContentType="application/vnd.openxmlformats-officedocument.drawing+xml"/>
  <Override PartName="/xl/charts/chart30.xml" ContentType="application/vnd.openxmlformats-officedocument.drawingml.chart+xml"/>
  <Override PartName="/xl/drawings/drawing73.xml" ContentType="application/vnd.openxmlformats-officedocument.drawingml.chartshapes+xml"/>
  <Override PartName="/xl/charts/chart31.xml" ContentType="application/vnd.openxmlformats-officedocument.drawingml.chart+xml"/>
  <Override PartName="/xl/drawings/drawing74.xml" ContentType="application/vnd.openxmlformats-officedocument.drawingml.chartshapes+xml"/>
  <Override PartName="/xl/drawings/drawing75.xml" ContentType="application/vnd.openxmlformats-officedocument.drawing+xml"/>
  <Override PartName="/xl/charts/chart32.xml" ContentType="application/vnd.openxmlformats-officedocument.drawingml.chart+xml"/>
  <Override PartName="/xl/drawings/drawing76.xml" ContentType="application/vnd.openxmlformats-officedocument.drawingml.chartshapes+xml"/>
  <Override PartName="/xl/charts/chart33.xml" ContentType="application/vnd.openxmlformats-officedocument.drawingml.chart+xml"/>
  <Override PartName="/xl/drawings/drawing77.xml" ContentType="application/vnd.openxmlformats-officedocument.drawing+xml"/>
  <Override PartName="/xl/drawings/drawing78.xml" ContentType="application/vnd.openxmlformats-officedocument.drawing+xml"/>
  <Override PartName="/xl/drawings/drawing79.xml" ContentType="application/vnd.openxmlformats-officedocument.drawing+xml"/>
  <Override PartName="/xl/drawings/drawing80.xml" ContentType="application/vnd.openxmlformats-officedocument.drawing+xml"/>
  <Override PartName="/xl/drawings/drawing81.xml" ContentType="application/vnd.openxmlformats-officedocument.drawing+xml"/>
  <Override PartName="/xl/charts/chart34.xml" ContentType="application/vnd.openxmlformats-officedocument.drawingml.chart+xml"/>
  <Override PartName="/xl/drawings/drawing82.xml" ContentType="application/vnd.openxmlformats-officedocument.drawingml.chartshapes+xml"/>
  <Override PartName="/xl/drawings/drawing83.xml" ContentType="application/vnd.openxmlformats-officedocument.drawing+xml"/>
  <Override PartName="/xl/charts/chart35.xml" ContentType="application/vnd.openxmlformats-officedocument.drawingml.chart+xml"/>
  <Override PartName="/xl/drawings/drawing84.xml" ContentType="application/vnd.openxmlformats-officedocument.drawingml.chartshapes+xml"/>
  <Override PartName="/xl/drawings/drawing85.xml" ContentType="application/vnd.openxmlformats-officedocument.drawing+xml"/>
  <Override PartName="/xl/charts/chart36.xml" ContentType="application/vnd.openxmlformats-officedocument.drawingml.chart+xml"/>
  <Override PartName="/xl/drawings/drawing86.xml" ContentType="application/vnd.openxmlformats-officedocument.drawingml.chartshapes+xml"/>
  <Override PartName="/xl/drawings/drawing87.xml" ContentType="application/vnd.openxmlformats-officedocument.drawing+xml"/>
  <Override PartName="/xl/charts/chart37.xml" ContentType="application/vnd.openxmlformats-officedocument.drawingml.chart+xml"/>
  <Override PartName="/xl/drawings/drawing88.xml" ContentType="application/vnd.openxmlformats-officedocument.drawingml.chartshapes+xml"/>
  <Override PartName="/xl/drawings/drawing89.xml" ContentType="application/vnd.openxmlformats-officedocument.drawing+xml"/>
  <Override PartName="/xl/drawings/drawing90.xml" ContentType="application/vnd.openxmlformats-officedocument.drawing+xml"/>
  <Override PartName="/xl/drawings/drawing91.xml" ContentType="application/vnd.openxmlformats-officedocument.drawing+xml"/>
  <Override PartName="/xl/drawings/drawing92.xml" ContentType="application/vnd.openxmlformats-officedocument.drawing+xml"/>
  <Override PartName="/xl/drawings/drawing93.xml" ContentType="application/vnd.openxmlformats-officedocument.drawing+xml"/>
  <Override PartName="/xl/charts/chart38.xml" ContentType="application/vnd.openxmlformats-officedocument.drawingml.chart+xml"/>
  <Override PartName="/xl/drawings/drawing94.xml" ContentType="application/vnd.openxmlformats-officedocument.drawingml.chartshapes+xml"/>
  <Override PartName="/xl/drawings/drawing95.xml" ContentType="application/vnd.openxmlformats-officedocument.drawing+xml"/>
  <Override PartName="/xl/charts/chart39.xml" ContentType="application/vnd.openxmlformats-officedocument.drawingml.chart+xml"/>
  <Override PartName="/xl/drawings/drawing96.xml" ContentType="application/vnd.openxmlformats-officedocument.drawingml.chartshapes+xml"/>
  <Override PartName="/xl/drawings/drawing97.xml" ContentType="application/vnd.openxmlformats-officedocument.drawing+xml"/>
  <Override PartName="/xl/charts/chart40.xml" ContentType="application/vnd.openxmlformats-officedocument.drawingml.chart+xml"/>
  <Override PartName="/xl/drawings/drawing98.xml" ContentType="application/vnd.openxmlformats-officedocument.drawing+xml"/>
  <Override PartName="/xl/charts/chart41.xml" ContentType="application/vnd.openxmlformats-officedocument.drawingml.chart+xml"/>
  <Override PartName="/xl/drawings/drawing99.xml" ContentType="application/vnd.openxmlformats-officedocument.drawing+xml"/>
  <Override PartName="/xl/drawings/drawing100.xml" ContentType="application/vnd.openxmlformats-officedocument.drawing+xml"/>
  <Override PartName="/xl/charts/chart42.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01.xml" ContentType="application/vnd.openxmlformats-officedocument.drawing+xml"/>
  <Override PartName="/xl/charts/chart43.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02.xml" ContentType="application/vnd.openxmlformats-officedocument.drawingml.chartshapes+xml"/>
  <Override PartName="/xl/drawings/drawing103.xml" ContentType="application/vnd.openxmlformats-officedocument.drawing+xml"/>
  <Override PartName="/xl/charts/chart44.xml" ContentType="application/vnd.openxmlformats-officedocument.drawingml.chart+xml"/>
  <Override PartName="/xl/drawings/drawing104.xml" ContentType="application/vnd.openxmlformats-officedocument.drawingml.chartshapes+xml"/>
  <Override PartName="/xl/drawings/drawing105.xml" ContentType="application/vnd.openxmlformats-officedocument.drawing+xml"/>
  <Override PartName="/xl/charts/chart45.xml" ContentType="application/vnd.openxmlformats-officedocument.drawingml.chart+xml"/>
  <Override PartName="/xl/drawings/drawing106.xml" ContentType="application/vnd.openxmlformats-officedocument.drawingml.chartshapes+xml"/>
  <Override PartName="/xl/drawings/drawing107.xml" ContentType="application/vnd.openxmlformats-officedocument.drawing+xml"/>
  <Override PartName="/xl/charts/chart4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08.xml" ContentType="application/vnd.openxmlformats-officedocument.drawing+xml"/>
  <Override PartName="/xl/charts/chart47.xml" ContentType="application/vnd.openxmlformats-officedocument.drawingml.chart+xml"/>
  <Override PartName="/xl/drawings/drawing109.xml" ContentType="application/vnd.openxmlformats-officedocument.drawing+xml"/>
  <Override PartName="/xl/charts/chart48.xml" ContentType="application/vnd.openxmlformats-officedocument.drawingml.chart+xml"/>
  <Override PartName="/xl/drawings/drawing110.xml" ContentType="application/vnd.openxmlformats-officedocument.drawingml.chartshapes+xml"/>
  <Override PartName="/xl/drawings/drawing111.xml" ContentType="application/vnd.openxmlformats-officedocument.drawing+xml"/>
  <Override PartName="/xl/charts/chart49.xml" ContentType="application/vnd.openxmlformats-officedocument.drawingml.chart+xml"/>
  <Override PartName="/xl/drawings/drawing112.xml" ContentType="application/vnd.openxmlformats-officedocument.drawingml.chartshapes+xml"/>
  <Override PartName="/xl/drawings/drawing113.xml" ContentType="application/vnd.openxmlformats-officedocument.drawing+xml"/>
  <Override PartName="/xl/charts/chart50.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14.xml" ContentType="application/vnd.openxmlformats-officedocument.drawingml.chartshapes+xml"/>
  <Override PartName="/xl/drawings/drawing115.xml" ContentType="application/vnd.openxmlformats-officedocument.drawing+xml"/>
  <Override PartName="/xl/charts/chart51.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16.xml" ContentType="application/vnd.openxmlformats-officedocument.drawing+xml"/>
  <Override PartName="/xl/drawings/drawing117.xml" ContentType="application/vnd.openxmlformats-officedocument.drawing+xml"/>
  <Override PartName="/xl/charts/chart52.xml" ContentType="application/vnd.openxmlformats-officedocument.drawingml.chart+xml"/>
  <Override PartName="/xl/drawings/drawing118.xml" ContentType="application/vnd.openxmlformats-officedocument.drawingml.chartshapes+xml"/>
  <Override PartName="/xl/drawings/drawing119.xml" ContentType="application/vnd.openxmlformats-officedocument.drawing+xml"/>
  <Override PartName="/xl/comments1.xml" ContentType="application/vnd.openxmlformats-officedocument.spreadsheetml.comments+xml"/>
  <Override PartName="/xl/charts/chart53.xml" ContentType="application/vnd.openxmlformats-officedocument.drawingml.chart+xml"/>
  <Override PartName="/xl/drawings/drawing120.xml" ContentType="application/vnd.openxmlformats-officedocument.drawingml.chartshapes+xml"/>
  <Override PartName="/xl/drawings/drawing121.xml" ContentType="application/vnd.openxmlformats-officedocument.drawing+xml"/>
  <Override PartName="/xl/charts/chart54.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22.xml" ContentType="application/vnd.openxmlformats-officedocument.drawing+xml"/>
  <Override PartName="/xl/charts/chart55.xml" ContentType="application/vnd.openxmlformats-officedocument.drawingml.chart+xml"/>
  <Override PartName="/xl/drawings/drawing123.xml" ContentType="application/vnd.openxmlformats-officedocument.drawingml.chartshapes+xml"/>
  <Override PartName="/xl/drawings/drawing124.xml" ContentType="application/vnd.openxmlformats-officedocument.drawing+xml"/>
  <Override PartName="/xl/charts/chart5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25.xml" ContentType="application/vnd.openxmlformats-officedocument.drawing+xml"/>
  <Override PartName="/xl/charts/chart57.xml" ContentType="application/vnd.openxmlformats-officedocument.drawingml.chart+xml"/>
  <Override PartName="/xl/drawings/drawing126.xml" ContentType="application/vnd.openxmlformats-officedocument.drawingml.chartshapes+xml"/>
  <Override PartName="/xl/drawings/drawing127.xml" ContentType="application/vnd.openxmlformats-officedocument.drawing+xml"/>
  <Override PartName="/xl/charts/chart58.xml" ContentType="application/vnd.openxmlformats-officedocument.drawingml.chart+xml"/>
  <Override PartName="/xl/drawings/drawing128.xml" ContentType="application/vnd.openxmlformats-officedocument.drawingml.chartshapes+xml"/>
  <Override PartName="/xl/drawings/drawing129.xml" ContentType="application/vnd.openxmlformats-officedocument.drawing+xml"/>
  <Override PartName="/xl/drawings/drawing130.xml" ContentType="application/vnd.openxmlformats-officedocument.drawing+xml"/>
  <Override PartName="/xl/charts/chart59.xml" ContentType="application/vnd.openxmlformats-officedocument.drawingml.chart+xml"/>
  <Override PartName="/xl/drawings/drawing131.xml" ContentType="application/vnd.openxmlformats-officedocument.drawingml.chartshapes+xml"/>
  <Override PartName="/xl/drawings/drawing132.xml" ContentType="application/vnd.openxmlformats-officedocument.drawing+xml"/>
  <Override PartName="/xl/charts/chart60.xml" ContentType="application/vnd.openxmlformats-officedocument.drawingml.chart+xml"/>
  <Override PartName="/xl/drawings/drawing133.xml" ContentType="application/vnd.openxmlformats-officedocument.drawingml.chartshapes+xml"/>
  <Override PartName="/xl/drawings/drawing134.xml" ContentType="application/vnd.openxmlformats-officedocument.drawing+xml"/>
  <Override PartName="/xl/drawings/drawing135.xml" ContentType="application/vnd.openxmlformats-officedocument.drawing+xml"/>
  <Override PartName="/xl/drawings/drawing136.xml" ContentType="application/vnd.openxmlformats-officedocument.drawing+xml"/>
  <Override PartName="/xl/drawings/drawing137.xml" ContentType="application/vnd.openxmlformats-officedocument.drawing+xml"/>
  <Override PartName="/xl/drawings/drawing138.xml" ContentType="application/vnd.openxmlformats-officedocument.drawing+xml"/>
  <Override PartName="/xl/charts/chart61.xml" ContentType="application/vnd.openxmlformats-officedocument.drawingml.chart+xml"/>
  <Override PartName="/xl/drawings/drawing139.xml" ContentType="application/vnd.openxmlformats-officedocument.drawing+xml"/>
  <Override PartName="/xl/charts/chart62.xml" ContentType="application/vnd.openxmlformats-officedocument.drawingml.chart+xml"/>
  <Override PartName="/xl/drawings/drawing140.xml" ContentType="application/vnd.openxmlformats-officedocument.drawingml.chartshapes+xml"/>
  <Override PartName="/xl/drawings/drawing141.xml" ContentType="application/vnd.openxmlformats-officedocument.drawing+xml"/>
  <Override PartName="/xl/drawings/drawing142.xml" ContentType="application/vnd.openxmlformats-officedocument.drawing+xml"/>
  <Override PartName="/xl/drawings/drawing143.xml" ContentType="application/vnd.openxmlformats-officedocument.drawing+xml"/>
  <Override PartName="/xl/charts/chart63.xml" ContentType="application/vnd.openxmlformats-officedocument.drawingml.chart+xml"/>
  <Override PartName="/xl/drawings/drawing144.xml" ContentType="application/vnd.openxmlformats-officedocument.drawing+xml"/>
  <Override PartName="/xl/charts/chart64.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45.xml" ContentType="application/vnd.openxmlformats-officedocument.drawing+xml"/>
  <Override PartName="/xl/drawings/drawing146.xml" ContentType="application/vnd.openxmlformats-officedocument.drawing+xml"/>
  <Override PartName="/xl/drawings/drawing147.xml" ContentType="application/vnd.openxmlformats-officedocument.drawing+xml"/>
  <Override PartName="/xl/charts/chart65.xml" ContentType="application/vnd.openxmlformats-officedocument.drawingml.chart+xml"/>
  <Override PartName="/xl/drawings/drawing148.xml" ContentType="application/vnd.openxmlformats-officedocument.drawing+xml"/>
  <Override PartName="/xl/charts/chart66.xml" ContentType="application/vnd.openxmlformats-officedocument.drawingml.chart+xml"/>
  <Override PartName="/xl/drawings/drawing149.xml" ContentType="application/vnd.openxmlformats-officedocument.drawingml.chartshapes+xml"/>
  <Override PartName="/xl/drawings/drawing150.xml" ContentType="application/vnd.openxmlformats-officedocument.drawing+xml"/>
  <Override PartName="/xl/charts/chart67.xml" ContentType="application/vnd.openxmlformats-officedocument.drawingml.chart+xml"/>
  <Override PartName="/xl/drawings/drawing151.xml" ContentType="application/vnd.openxmlformats-officedocument.drawingml.chartshapes+xml"/>
  <Override PartName="/xl/drawings/drawing152.xml" ContentType="application/vnd.openxmlformats-officedocument.drawing+xml"/>
  <Override PartName="/xl/charts/chart68.xml" ContentType="application/vnd.openxmlformats-officedocument.drawingml.chart+xml"/>
  <Override PartName="/xl/drawings/drawing153.xml" ContentType="application/vnd.openxmlformats-officedocument.drawingml.chartshapes+xml"/>
  <Override PartName="/xl/drawings/drawing154.xml" ContentType="application/vnd.openxmlformats-officedocument.drawing+xml"/>
  <Override PartName="/xl/charts/chart69.xml" ContentType="application/vnd.openxmlformats-officedocument.drawingml.chart+xml"/>
  <Override PartName="/xl/drawings/drawing155.xml" ContentType="application/vnd.openxmlformats-officedocument.drawingml.chartshapes+xml"/>
  <Override PartName="/xl/drawings/drawing156.xml" ContentType="application/vnd.openxmlformats-officedocument.drawing+xml"/>
  <Override PartName="/xl/charts/chart70.xml" ContentType="application/vnd.openxmlformats-officedocument.drawingml.chart+xml"/>
  <Override PartName="/xl/drawings/drawing157.xml" ContentType="application/vnd.openxmlformats-officedocument.drawingml.chartshapes+xml"/>
  <Override PartName="/xl/drawings/drawing158.xml" ContentType="application/vnd.openxmlformats-officedocument.drawing+xml"/>
  <Override PartName="/xl/charts/chart71.xml" ContentType="application/vnd.openxmlformats-officedocument.drawingml.chart+xml"/>
  <Override PartName="/xl/drawings/drawing159.xml" ContentType="application/vnd.openxmlformats-officedocument.drawingml.chartshapes+xml"/>
  <Override PartName="/xl/drawings/drawing160.xml" ContentType="application/vnd.openxmlformats-officedocument.drawing+xml"/>
  <Override PartName="/xl/charts/chart7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161.xml" ContentType="application/vnd.openxmlformats-officedocument.drawingml.chartshapes+xml"/>
  <Override PartName="/xl/drawings/drawing162.xml" ContentType="application/vnd.openxmlformats-officedocument.drawing+xml"/>
  <Override PartName="/xl/charts/chart73.xml" ContentType="application/vnd.openxmlformats-officedocument.drawingml.chart+xml"/>
  <Override PartName="/xl/drawings/drawing163.xml" ContentType="application/vnd.openxmlformats-officedocument.drawingml.chartshapes+xml"/>
  <Override PartName="/xl/drawings/drawing164.xml" ContentType="application/vnd.openxmlformats-officedocument.drawing+xml"/>
  <Override PartName="/xl/charts/chart74.xml" ContentType="application/vnd.openxmlformats-officedocument.drawingml.chart+xml"/>
  <Override PartName="/xl/drawings/drawing165.xml" ContentType="application/vnd.openxmlformats-officedocument.drawingml.chartshapes+xml"/>
  <Override PartName="/xl/drawings/drawing166.xml" ContentType="application/vnd.openxmlformats-officedocument.drawing+xml"/>
  <Override PartName="/xl/charts/chart75.xml" ContentType="application/vnd.openxmlformats-officedocument.drawingml.chart+xml"/>
  <Override PartName="/xl/drawings/drawing167.xml" ContentType="application/vnd.openxmlformats-officedocument.drawingml.chartshapes+xml"/>
  <Override PartName="/xl/drawings/drawing168.xml" ContentType="application/vnd.openxmlformats-officedocument.drawing+xml"/>
  <Override PartName="/xl/charts/chart76.xml" ContentType="application/vnd.openxmlformats-officedocument.drawingml.chart+xml"/>
  <Override PartName="/xl/drawings/drawing169.xml" ContentType="application/vnd.openxmlformats-officedocument.drawingml.chartshapes+xml"/>
  <Override PartName="/xl/drawings/drawing170.xml" ContentType="application/vnd.openxmlformats-officedocument.drawing+xml"/>
  <Override PartName="/xl/charts/chart77.xml" ContentType="application/vnd.openxmlformats-officedocument.drawingml.chart+xml"/>
  <Override PartName="/xl/drawings/drawing171.xml" ContentType="application/vnd.openxmlformats-officedocument.drawingml.chartshapes+xml"/>
  <Override PartName="/xl/drawings/drawing172.xml" ContentType="application/vnd.openxmlformats-officedocument.drawing+xml"/>
  <Override PartName="/xl/charts/chart78.xml" ContentType="application/vnd.openxmlformats-officedocument.drawingml.chart+xml"/>
  <Override PartName="/xl/drawings/drawing173.xml" ContentType="application/vnd.openxmlformats-officedocument.drawingml.chartshapes+xml"/>
  <Override PartName="/xl/drawings/drawing174.xml" ContentType="application/vnd.openxmlformats-officedocument.drawing+xml"/>
  <Override PartName="/xl/charts/chart79.xml" ContentType="application/vnd.openxmlformats-officedocument.drawingml.chart+xml"/>
  <Override PartName="/xl/drawings/drawing175.xml" ContentType="application/vnd.openxmlformats-officedocument.drawingml.chartshapes+xml"/>
  <Override PartName="/xl/drawings/drawing176.xml" ContentType="application/vnd.openxmlformats-officedocument.drawing+xml"/>
  <Override PartName="/xl/charts/chart80.xml" ContentType="application/vnd.openxmlformats-officedocument.drawingml.chart+xml"/>
  <Override PartName="/xl/drawings/drawing177.xml" ContentType="application/vnd.openxmlformats-officedocument.drawingml.chartshapes+xml"/>
  <Override PartName="/xl/drawings/drawing178.xml" ContentType="application/vnd.openxmlformats-officedocument.drawing+xml"/>
  <Override PartName="/xl/charts/chart81.xml" ContentType="application/vnd.openxmlformats-officedocument.drawingml.chart+xml"/>
  <Override PartName="/xl/drawings/drawing179.xml" ContentType="application/vnd.openxmlformats-officedocument.drawingml.chartshapes+xml"/>
  <Override PartName="/xl/drawings/drawing180.xml" ContentType="application/vnd.openxmlformats-officedocument.drawing+xml"/>
  <Override PartName="/xl/charts/chart82.xml" ContentType="application/vnd.openxmlformats-officedocument.drawingml.chart+xml"/>
  <Override PartName="/xl/drawings/drawing181.xml" ContentType="application/vnd.openxmlformats-officedocument.drawingml.chartshapes+xml"/>
  <Override PartName="/xl/drawings/drawing182.xml" ContentType="application/vnd.openxmlformats-officedocument.drawing+xml"/>
  <Override PartName="/xl/charts/chart83.xml" ContentType="application/vnd.openxmlformats-officedocument.drawingml.chart+xml"/>
  <Override PartName="/xl/drawings/drawing183.xml" ContentType="application/vnd.openxmlformats-officedocument.drawingml.chartshapes+xml"/>
  <Override PartName="/xl/drawings/drawing184.xml" ContentType="application/vnd.openxmlformats-officedocument.drawing+xml"/>
  <Override PartName="/xl/charts/chart84.xml" ContentType="application/vnd.openxmlformats-officedocument.drawingml.chart+xml"/>
  <Override PartName="/xl/drawings/drawing185.xml" ContentType="application/vnd.openxmlformats-officedocument.drawing+xml"/>
  <Override PartName="/xl/charts/chart85.xml" ContentType="application/vnd.openxmlformats-officedocument.drawingml.chart+xml"/>
  <Override PartName="/xl/drawings/drawing186.xml" ContentType="application/vnd.openxmlformats-officedocument.drawingml.chartshapes+xml"/>
  <Override PartName="/xl/drawings/drawing187.xml" ContentType="application/vnd.openxmlformats-officedocument.drawing+xml"/>
  <Override PartName="/xl/charts/chart86.xml" ContentType="application/vnd.openxmlformats-officedocument.drawingml.chart+xml"/>
  <Override PartName="/xl/drawings/drawing188.xml" ContentType="application/vnd.openxmlformats-officedocument.drawing+xml"/>
  <Override PartName="/xl/charts/chart87.xml" ContentType="application/vnd.openxmlformats-officedocument.drawingml.chart+xml"/>
  <Override PartName="/xl/drawings/drawing189.xml" ContentType="application/vnd.openxmlformats-officedocument.drawing+xml"/>
  <Override PartName="/xl/charts/chart88.xml" ContentType="application/vnd.openxmlformats-officedocument.drawingml.chart+xml"/>
  <Override PartName="/xl/drawings/drawing190.xml" ContentType="application/vnd.openxmlformats-officedocument.drawing+xml"/>
  <Override PartName="/xl/drawings/drawing191.xml" ContentType="application/vnd.openxmlformats-officedocument.drawing+xml"/>
  <Override PartName="/xl/charts/chart89.xml" ContentType="application/vnd.openxmlformats-officedocument.drawingml.chart+xml"/>
  <Override PartName="/xl/drawings/drawing192.xml" ContentType="application/vnd.openxmlformats-officedocument.drawingml.chartshapes+xml"/>
  <Override PartName="/xl/drawings/drawing193.xml" ContentType="application/vnd.openxmlformats-officedocument.drawing+xml"/>
  <Override PartName="/xl/charts/chart90.xml" ContentType="application/vnd.openxmlformats-officedocument.drawingml.chart+xml"/>
  <Override PartName="/xl/drawings/drawing194.xml" ContentType="application/vnd.openxmlformats-officedocument.drawing+xml"/>
  <Override PartName="/xl/charts/chart91.xml" ContentType="application/vnd.openxmlformats-officedocument.drawingml.chart+xml"/>
  <Override PartName="/xl/drawings/drawing195.xml" ContentType="application/vnd.openxmlformats-officedocument.drawingml.chartshapes+xml"/>
  <Override PartName="/xl/drawings/drawing196.xml" ContentType="application/vnd.openxmlformats-officedocument.drawing+xml"/>
  <Override PartName="/xl/drawings/drawing197.xml" ContentType="application/vnd.openxmlformats-officedocument.drawing+xml"/>
  <Override PartName="/xl/drawings/drawing198.xml" ContentType="application/vnd.openxmlformats-officedocument.drawing+xml"/>
  <Override PartName="/xl/charts/chart92.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199.xml" ContentType="application/vnd.openxmlformats-officedocument.drawing+xml"/>
  <Override PartName="/xl/charts/chart93.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200.xml" ContentType="application/vnd.openxmlformats-officedocument.drawing+xml"/>
  <Override PartName="/xl/charts/chart94.xml" ContentType="application/vnd.openxmlformats-officedocument.drawingml.chart+xml"/>
  <Override PartName="/xl/charts/style15.xml" ContentType="application/vnd.ms-office.chartstyle+xml"/>
  <Override PartName="/xl/charts/colors15.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Srvarch01\Estadistica\00. Boletines Estadisticos del SDSS y Metas\2021\04. Abril 2021\05. Publicaciones Abril 2021\"/>
    </mc:Choice>
  </mc:AlternateContent>
  <bookViews>
    <workbookView xWindow="-120" yWindow="-120" windowWidth="20730" windowHeight="11160" tabRatio="864" firstSheet="1" activeTab="1"/>
  </bookViews>
  <sheets>
    <sheet name="Resumen EEp" sheetId="468" state="hidden" r:id="rId1"/>
    <sheet name="Present. " sheetId="373" r:id="rId2"/>
    <sheet name="Contenido" sheetId="453" r:id="rId3"/>
    <sheet name="SDSS Definiciones_1 " sheetId="245" r:id="rId4"/>
    <sheet name="SDSS Definiciones_2" sheetId="247" r:id="rId5"/>
    <sheet name=" SDSS Definiciones_3" sheetId="246" r:id="rId6"/>
    <sheet name="SDSS Definiciones_4" sheetId="248" r:id="rId7"/>
    <sheet name="I.1. Ley 87-01 (2)" sheetId="372" r:id="rId8"/>
    <sheet name="I.2. Org. SDSS" sheetId="376" r:id="rId9"/>
    <sheet name="I.3. Reg. y Seg." sheetId="313" r:id="rId10"/>
    <sheet name="I.4. Seg. y Ben." sheetId="314" r:id="rId11"/>
    <sheet name="II.SDSS" sheetId="298" r:id="rId12"/>
    <sheet name="II.1. SDSS.Definición" sheetId="329" r:id="rId13"/>
    <sheet name="II.2.Analisis SDSS" sheetId="404" r:id="rId14"/>
    <sheet name="II.3. Empl x sector " sheetId="335" r:id="rId15"/>
    <sheet name=" II.4.Empr x No. de empl" sheetId="336" r:id="rId16"/>
    <sheet name="II.5 Salario prom." sheetId="337" r:id="rId17"/>
    <sheet name="III.1.SFS" sheetId="327" r:id="rId18"/>
    <sheet name="III.1.1a. Def. Afil. SFS1" sheetId="317" r:id="rId19"/>
    <sheet name="III.1.1b.Def. de Afili. SFS2  " sheetId="330" r:id="rId20"/>
    <sheet name="III.1.2.Analisis SFS" sheetId="405" r:id="rId21"/>
    <sheet name="III.1.3.Afil.SFSPob.Nac." sheetId="333" r:id="rId22"/>
    <sheet name="III.1.4.Afil. SFS" sheetId="287" r:id="rId23"/>
    <sheet name="III.1.5.Cob.Afil. SFS " sheetId="332" r:id="rId24"/>
    <sheet name="III.1.6.Afil. SFS x sexo" sheetId="427" r:id="rId25"/>
    <sheet name="III.2. SFS.RC" sheetId="299" r:id="rId26"/>
    <sheet name="III.2.1.Afil. SFS.RC " sheetId="322" r:id="rId27"/>
    <sheet name="III.2.2. Afil. SFS RC Anual " sheetId="402" r:id="rId28"/>
    <sheet name="III.2.3. Afil. SFS RC Mensual" sheetId="432" r:id="rId29"/>
    <sheet name="III.2.4.Cob.Afil. SFS RC Anual" sheetId="338" r:id="rId30"/>
    <sheet name=" III.2.5.Cob.Afil.SFSRC Mens" sheetId="341" r:id="rId31"/>
    <sheet name="III.2.6.Afil. SFS RC X sex.tipo" sheetId="434" r:id="rId32"/>
    <sheet name="III.3.SFS.RS" sheetId="294" r:id="rId33"/>
    <sheet name="III.3.1.Analis.Afil. SFS.RS1  " sheetId="323" r:id="rId34"/>
    <sheet name="III.3.2. Afil anual SFS RS " sheetId="342" r:id="rId35"/>
    <sheet name=" III.3.3.Afil.mensual SFS RS " sheetId="433" r:id="rId36"/>
    <sheet name="III.3.4.Cob.Afil anual SFS RS" sheetId="431" r:id="rId37"/>
    <sheet name="III.3.5.Cob.Afil.mens.SFS RS " sheetId="345" r:id="rId38"/>
    <sheet name="III.3.6.Afil.SFSRSsex tipo " sheetId="435" r:id="rId39"/>
    <sheet name="III.4.Afil.RET" sheetId="295" r:id="rId40"/>
    <sheet name="III.4.1.Afil.RET1" sheetId="324" r:id="rId41"/>
    <sheet name=" III.4.2.Afil. SFSP Anual." sheetId="377" r:id="rId42"/>
    <sheet name="III.5.SVDS" sheetId="297" r:id="rId43"/>
    <sheet name="III.5.1.Definición Afil. SVDS" sheetId="350" r:id="rId44"/>
    <sheet name="III.5.2.Analisis Afil. SVDS" sheetId="406" r:id="rId45"/>
    <sheet name="III.5.3.Afil. SVDS" sheetId="407" r:id="rId46"/>
    <sheet name="III.5.4.Afil. SVDS mensual" sheetId="375" r:id="rId47"/>
    <sheet name="III.5.5.Afil. cotiz." sheetId="374" r:id="rId48"/>
    <sheet name="III.5.6.Cotiz. x rango de edad" sheetId="272" r:id="rId49"/>
    <sheet name="III.5.7.Cotiz x sal. min. cot." sheetId="273" r:id="rId50"/>
    <sheet name="III.5.8.Cotiz.x AFP y fondos" sheetId="274" r:id="rId51"/>
    <sheet name="III.5.9.PEA_Pensiones_Género" sheetId="379" r:id="rId52"/>
    <sheet name="III.5.10.Cot.Afil X Sexo" sheetId="380" r:id="rId53"/>
    <sheet name="III.5.11.Traspasos anual" sheetId="381" r:id="rId54"/>
    <sheet name="III.5.12.Trasp. recibidos" sheetId="382" r:id="rId55"/>
    <sheet name="III.5.13.Trasp. cedidos" sheetId="383" r:id="rId56"/>
    <sheet name="III.5.14.Trasp. netos" sheetId="384" r:id="rId57"/>
    <sheet name="III.5.15.Afil. SVDSxprov." sheetId="446" r:id="rId58"/>
    <sheet name="III.6.SRL" sheetId="300" r:id="rId59"/>
    <sheet name="III.6.1.Definición Afil. SRL" sheetId="356" r:id="rId60"/>
    <sheet name="III.6.2.Afil. SRL.RC1 " sheetId="355" r:id="rId61"/>
    <sheet name="III.6.3.Afil. SRL" sheetId="385" r:id="rId62"/>
    <sheet name="III.6.4.Afil. SRL x sexoy edad" sheetId="386" r:id="rId63"/>
    <sheet name="III.6.5.Afil. ARL x riesgo" sheetId="387" r:id="rId64"/>
    <sheet name="III.6.6.ID. Accidentabilidad" sheetId="389" r:id="rId65"/>
    <sheet name="IV. ING._ EGR" sheetId="361" r:id="rId66"/>
    <sheet name="IV.1a.Definición Ing.Gastos)" sheetId="363" r:id="rId67"/>
    <sheet name="IV.1b.Definición Ing.Gastos" sheetId="371" r:id="rId68"/>
    <sheet name="IV.1.2. Analisis Ing.Egr" sheetId="408" r:id="rId69"/>
    <sheet name="IV.1.3. Ingr y egr SDSS" sheetId="449" r:id="rId70"/>
    <sheet name="IV.1.4. Recaudo x sector" sheetId="400" r:id="rId71"/>
    <sheet name="IV.1.5 Rec. x origen" sheetId="401" r:id="rId72"/>
    <sheet name="IV.1.6 Aport.Gob.SS" sheetId="445" r:id="rId73"/>
    <sheet name="IV.2.1 AnálisisIng.Egr.Seg" sheetId="441" r:id="rId74"/>
    <sheet name="IV.2.2. Pagos SFS A" sheetId="391" r:id="rId75"/>
    <sheet name="IV.2.3.Pagos_SFS M" sheetId="54" r:id="rId76"/>
    <sheet name="IV.2.4.Pagos x ARS" sheetId="450" r:id="rId77"/>
    <sheet name="IV.2.5.Pagos x ARS" sheetId="451" r:id="rId78"/>
    <sheet name="IV.2.7.INV_SFS x Entidad" sheetId="179" r:id="rId79"/>
    <sheet name="IV.2.8.INV_SFS x cuentas" sheetId="177" r:id="rId80"/>
    <sheet name="IV.2.9.Aport. GOB. y Pagos RS" sheetId="72" r:id="rId81"/>
    <sheet name="IV.2.10.Saldos RS mensual" sheetId="74" r:id="rId82"/>
    <sheet name="IV.2.11 Pagos.SFS Pens." sheetId="447" r:id="rId83"/>
    <sheet name="IV.2.12.Pagos.SFS Pens.Mens." sheetId="448" r:id="rId84"/>
    <sheet name="IV.3.1.AnálisisIng.Eg.SVDS" sheetId="442" r:id="rId85"/>
    <sheet name="IV.3.2.Pagos_ SVDS" sheetId="276" r:id="rId86"/>
    <sheet name="IV.3.3.Pagos anuales x cuentas" sheetId="29" r:id="rId87"/>
    <sheet name="IV.3.4.Pago Entidades" sheetId="444" r:id="rId88"/>
    <sheet name="IV.3.5.Patrim. fp anual" sheetId="283" r:id="rId89"/>
    <sheet name="IV.3.6.Cartera de inv fp" sheetId="392" r:id="rId90"/>
    <sheet name="IV.3.8.Rentab.Real" sheetId="395" r:id="rId91"/>
    <sheet name="IV.3.7. Rent. nom. de los FP" sheetId="394" r:id="rId92"/>
    <sheet name="IV.4.1. Analisis " sheetId="443" r:id="rId93"/>
    <sheet name="IV.4.2.Pagos ARL A" sheetId="78" r:id="rId94"/>
    <sheet name="IV.4.3.Pagos_ARL M" sheetId="79" r:id="rId95"/>
    <sheet name="V.BENEFICIOS" sheetId="362" r:id="rId96"/>
    <sheet name="V.1.1 SUBSIDIO_SFS" sheetId="364" r:id="rId97"/>
    <sheet name="V.1.2.SUBSIDIO_SFS Def." sheetId="437" r:id="rId98"/>
    <sheet name="V.2.1.Análisis" sheetId="438" r:id="rId99"/>
    <sheet name=" V.2.2.Benef. subsid " sheetId="397" r:id="rId100"/>
    <sheet name="V.2.3. Monto subsid." sheetId="396" r:id="rId101"/>
    <sheet name="V.3.PENSIONES_SVDS" sheetId="365" r:id="rId102"/>
    <sheet name="V.3.1. Def-Análisis pens." sheetId="440" r:id="rId103"/>
    <sheet name="V.3.2 Pensiones por año" sheetId="282" r:id="rId104"/>
    <sheet name="V.3.3.Pens.Disc. AFP" sheetId="308" r:id="rId105"/>
    <sheet name="V.4.SOLIC_BEN_ARL" sheetId="366" r:id="rId106"/>
    <sheet name="V.4.1.Def-Analisis   " sheetId="415" r:id="rId107"/>
    <sheet name="V.4.2.NA. Reportes ARL" sheetId="215" r:id="rId108"/>
    <sheet name="V.4.3. NA.Cant. accid x región" sheetId="217" r:id="rId109"/>
    <sheet name="V.4.4.NA.Cant. accid x Prov" sheetId="452" r:id="rId110"/>
    <sheet name="V.4.5.NA.Cant. accid x Proced." sheetId="219" r:id="rId111"/>
    <sheet name="V.4.6. NA.Cant. accid x sector" sheetId="222" r:id="rId112"/>
    <sheet name="V.4.7. Accid x sexo" sheetId="224" r:id="rId113"/>
    <sheet name="V.4.8. Accid x rango de edad" sheetId="226" r:id="rId114"/>
    <sheet name="V.4.9.Accid x Escolaridad" sheetId="228" r:id="rId115"/>
    <sheet name="V.4.10.Accid x sector " sheetId="223" r:id="rId116"/>
    <sheet name="V.4.11.Accid x sexo" sheetId="225" r:id="rId117"/>
    <sheet name="V.4.12.Accid x edad" sheetId="227" r:id="rId118"/>
    <sheet name="V.4.13.EC. Accid. Lab" sheetId="230" r:id="rId119"/>
    <sheet name="V.4.14.EC. Accid. Lab." sheetId="229" r:id="rId120"/>
    <sheet name="V.4.15.EC. Accid. Lab x tipo" sheetId="231" r:id="rId121"/>
    <sheet name="V.4.16. EC. Accid. Lab x Lesión" sheetId="232" r:id="rId122"/>
    <sheet name="V.4.17. Accid.Lab suceso" sheetId="233" r:id="rId123"/>
    <sheet name="V.4.18. EC. x Agente daño" sheetId="235" r:id="rId124"/>
    <sheet name="V.4.19. EC. x  lugar de accid." sheetId="236" r:id="rId125"/>
    <sheet name="V.4.20.EC. Accid incapac." sheetId="238" r:id="rId126"/>
    <sheet name="V.4.21. EC. Enferm. Prof (R)" sheetId="239" r:id="rId127"/>
    <sheet name="V.4.22.EC. Accid Lab.(R)" sheetId="240" r:id="rId128"/>
    <sheet name="V.4.23. Accid. Aprobxtipo" sheetId="214" r:id="rId129"/>
    <sheet name="V.4.24. Accid. Aprob xLesión " sheetId="241" r:id="rId130"/>
    <sheet name="V.4.25.Accid.Aprob Según suc." sheetId="242" r:id="rId131"/>
    <sheet name="VI.1.Analisis CMNR" sheetId="420" r:id="rId132"/>
    <sheet name="VI.2.Status" sheetId="422" r:id="rId133"/>
    <sheet name="VI.3.Apelaciones1" sheetId="423" r:id="rId134"/>
    <sheet name="VI.4. Entidad Receptora Origen" sheetId="424" r:id="rId135"/>
    <sheet name="VII.CBSS" sheetId="455" r:id="rId136"/>
    <sheet name="VII.1. Analisis CBSS" sheetId="457" r:id="rId137"/>
    <sheet name="VII.2.CBSS Tram." sheetId="466" r:id="rId138"/>
    <sheet name="VII.3.CBSS-Benef" sheetId="465" r:id="rId139"/>
    <sheet name="VII.4.CBSS-Tramit." sheetId="459" r:id="rId140"/>
  </sheets>
  <externalReferences>
    <externalReference r:id="rId141"/>
    <externalReference r:id="rId142"/>
    <externalReference r:id="rId143"/>
  </externalReferences>
  <definedNames>
    <definedName name="_xlnm._FilterDatabase" localSheetId="31" hidden="1">'III.2.6.Afil. SFS RC X sex.tipo'!$A$3:$G$20</definedName>
    <definedName name="_xlnm._FilterDatabase" localSheetId="38" hidden="1">'III.3.6.Afil.SFSRSsex tipo '!$B$3:$G$20</definedName>
    <definedName name="_xlnm._FilterDatabase" localSheetId="57" hidden="1">'III.5.15.Afil. SVDSxprov.'!$A$2:$J$34</definedName>
    <definedName name="_xlnm._FilterDatabase" localSheetId="76" hidden="1">'IV.2.4.Pagos x ARS'!$B$3:$K$58</definedName>
    <definedName name="_xlnm._FilterDatabase" localSheetId="91" hidden="1">'IV.3.7. Rent. nom. de los FP'!$A$4:$C$36</definedName>
    <definedName name="_xlnm._FilterDatabase" localSheetId="109" hidden="1">'V.4.4.NA.Cant. accid x Prov'!$A$3:$L$35</definedName>
    <definedName name="_xlcn.WorksheetConnection_III.5.15.Afil.SVDSxprov.A3F601" hidden="1">'III.5.15.Afil. SVDSxprov.'!$A$2:$G$32</definedName>
    <definedName name="Afil" localSheetId="7">'[1]7.7.6'!#REF!</definedName>
    <definedName name="Afil" localSheetId="13">'[1]7.7.6'!#REF!</definedName>
    <definedName name="Afil" localSheetId="20">'[1]7.7.6'!#REF!</definedName>
    <definedName name="Afil" localSheetId="24">'[1]7.7.6'!#REF!</definedName>
    <definedName name="Afil" localSheetId="31">'[1]7.7.6'!#REF!</definedName>
    <definedName name="Afil" localSheetId="38">'[1]7.7.6'!#REF!</definedName>
    <definedName name="Afil" localSheetId="44">'[1]7.7.6'!#REF!</definedName>
    <definedName name="Afil" localSheetId="68">'[1]7.7.6'!#REF!</definedName>
    <definedName name="Afil" localSheetId="69">'[1]7.7.6'!#REF!</definedName>
    <definedName name="Afil" localSheetId="67">'[1]7.7.6'!#REF!</definedName>
    <definedName name="Afil" localSheetId="83">'[1]7.7.6'!#REF!</definedName>
    <definedName name="Afil" localSheetId="0">'[1]7.7.6'!#REF!</definedName>
    <definedName name="Afil" localSheetId="97">'[1]7.7.6'!#REF!</definedName>
    <definedName name="Afil" localSheetId="136">'[1]7.7.6'!#REF!</definedName>
    <definedName name="Afil" localSheetId="137">'[1]7.7.6'!#REF!</definedName>
    <definedName name="Afil" localSheetId="138">'[1]7.7.6'!#REF!</definedName>
    <definedName name="Afil" localSheetId="139">'[1]7.7.6'!#REF!</definedName>
    <definedName name="Afil" localSheetId="135">'[1]7.7.6'!#REF!</definedName>
    <definedName name="Afil">'[1]7.7.6'!#REF!</definedName>
    <definedName name="Afiliacion2" localSheetId="69">'[1]7.7.6'!#REF!</definedName>
    <definedName name="Afiliacion2" localSheetId="83">'[1]7.7.6'!#REF!</definedName>
    <definedName name="Afiliacion2" localSheetId="0">'[1]7.7.6'!#REF!</definedName>
    <definedName name="Afiliacion2" localSheetId="97">'[1]7.7.6'!#REF!</definedName>
    <definedName name="Afiliacion2" localSheetId="136">'[1]7.7.6'!#REF!</definedName>
    <definedName name="Afiliacion2" localSheetId="137">'[1]7.7.6'!#REF!</definedName>
    <definedName name="Afiliacion2" localSheetId="138">'[1]7.7.6'!#REF!</definedName>
    <definedName name="Afiliacion2" localSheetId="139">'[1]7.7.6'!#REF!</definedName>
    <definedName name="Afiliacion2" localSheetId="135">'[1]7.7.6'!#REF!</definedName>
    <definedName name="Afiliacion2">'[1]7.7.6'!#REF!</definedName>
    <definedName name="Analisis" localSheetId="24">'[1]7.7.6'!#REF!</definedName>
    <definedName name="Analisis" localSheetId="31">'[1]7.7.6'!#REF!</definedName>
    <definedName name="Analisis" localSheetId="38">'[1]7.7.6'!#REF!</definedName>
    <definedName name="Analisis" localSheetId="68">'[1]7.7.6'!#REF!</definedName>
    <definedName name="Analisis" localSheetId="69">'[1]7.7.6'!#REF!</definedName>
    <definedName name="Analisis" localSheetId="83">'[1]7.7.6'!#REF!</definedName>
    <definedName name="Analisis" localSheetId="0">'[1]7.7.6'!#REF!</definedName>
    <definedName name="Analisis" localSheetId="97">'[1]7.7.6'!#REF!</definedName>
    <definedName name="Analisis" localSheetId="136">'[1]7.7.6'!#REF!</definedName>
    <definedName name="Analisis" localSheetId="137">'[1]7.7.6'!#REF!</definedName>
    <definedName name="Analisis" localSheetId="138">'[1]7.7.6'!#REF!</definedName>
    <definedName name="Analisis" localSheetId="139">'[1]7.7.6'!#REF!</definedName>
    <definedName name="Analisis" localSheetId="135">'[1]7.7.6'!#REF!</definedName>
    <definedName name="Analisis">'[1]7.7.6'!#REF!</definedName>
    <definedName name="_xlnm.Print_Area" localSheetId="15">' II.4.Empr x No. de empl'!$A$1:$L$78</definedName>
    <definedName name="_xlnm.Print_Area" localSheetId="30">' III.2.5.Cob.Afil.SFSRC Mens'!$A$1:$N$51</definedName>
    <definedName name="_xlnm.Print_Area" localSheetId="35">' III.3.3.Afil.mensual SFS RS '!$A$1:$N$45</definedName>
    <definedName name="_xlnm.Print_Area" localSheetId="41">' III.4.2.Afil. SFSP Anual.'!$A$1:$J$61</definedName>
    <definedName name="_xlnm.Print_Area" localSheetId="5">' SDSS Definiciones_3'!$A$1:$P$4</definedName>
    <definedName name="_xlnm.Print_Area" localSheetId="99">' V.2.2.Benef. subsid '!$A$1:$S$37</definedName>
    <definedName name="_xlnm.Print_Area" localSheetId="2">Contenido!$A$1:$A$182</definedName>
    <definedName name="_xlnm.Print_Area" localSheetId="7">'I.1. Ley 87-01 (2)'!$A$1:$M$49</definedName>
    <definedName name="_xlnm.Print_Area" localSheetId="8">'I.2. Org. SDSS'!$A$1:$M$64</definedName>
    <definedName name="_xlnm.Print_Area" localSheetId="9">'I.3. Reg. y Seg.'!$A$1:$Q$57</definedName>
    <definedName name="_xlnm.Print_Area" localSheetId="10">'I.4. Seg. y Ben.'!$A$1:$M$45</definedName>
    <definedName name="_xlnm.Print_Area" localSheetId="12">'II.1. SDSS.Definición'!$A$1:$N$53</definedName>
    <definedName name="_xlnm.Print_Area" localSheetId="13">'II.2.Analisis SDSS'!$A$1:$K$44</definedName>
    <definedName name="_xlnm.Print_Area" localSheetId="14">'II.3. Empl x sector '!$A$1:$N$43</definedName>
    <definedName name="_xlnm.Print_Area" localSheetId="16">'II.5 Salario prom.'!$A$1:$N$95</definedName>
    <definedName name="_xlnm.Print_Area" localSheetId="11">II.SDSS!$A$1:$M$45</definedName>
    <definedName name="_xlnm.Print_Area" localSheetId="18">'III.1.1a. Def. Afil. SFS1'!$A$1:$M$43</definedName>
    <definedName name="_xlnm.Print_Area" localSheetId="19">'III.1.1b.Def. de Afili. SFS2  '!$A$1:$M$52</definedName>
    <definedName name="_xlnm.Print_Area" localSheetId="20">'III.1.2.Analisis SFS'!$A$1:$L$46</definedName>
    <definedName name="_xlnm.Print_Area" localSheetId="21">III.1.3.Afil.SFSPob.Nac.!$A$1:$Q$63</definedName>
    <definedName name="_xlnm.Print_Area" localSheetId="22">'III.1.4.Afil. SFS'!$A$1:$I$55</definedName>
    <definedName name="_xlnm.Print_Area" localSheetId="23">'III.1.5.Cob.Afil. SFS '!$A$1:$O$49</definedName>
    <definedName name="_xlnm.Print_Area" localSheetId="24">'III.1.6.Afil. SFS x sexo'!$B$1:$Q$51</definedName>
    <definedName name="_xlnm.Print_Area" localSheetId="17">III.1.SFS!$A$1:$M$45</definedName>
    <definedName name="_xlnm.Print_Area" localSheetId="25">'III.2. SFS.RC'!$A$1:$K$45</definedName>
    <definedName name="_xlnm.Print_Area" localSheetId="26">'III.2.1.Afil. SFS.RC '!$A$1:$L$49</definedName>
    <definedName name="_xlnm.Print_Area" localSheetId="27">'III.2.2. Afil. SFS RC Anual '!$A$1:$P$47</definedName>
    <definedName name="_xlnm.Print_Area" localSheetId="28">'III.2.3. Afil. SFS RC Mensual'!$A$1:$P$42</definedName>
    <definedName name="_xlnm.Print_Area" localSheetId="29">'III.2.4.Cob.Afil. SFS RC Anual'!$A$1:$M$54</definedName>
    <definedName name="_xlnm.Print_Area" localSheetId="31">'III.2.6.Afil. SFS RC X sex.tipo'!$A$1:$N$46</definedName>
    <definedName name="_xlnm.Print_Area" localSheetId="33">'III.3.1.Analis.Afil. SFS.RS1  '!$A$1:$M$45</definedName>
    <definedName name="_xlnm.Print_Area" localSheetId="34">'III.3.2. Afil anual SFS RS '!$B$1:$O$78</definedName>
    <definedName name="_xlnm.Print_Area" localSheetId="36">'III.3.4.Cob.Afil anual SFS RS'!$A$1:$N$58</definedName>
    <definedName name="_xlnm.Print_Area" localSheetId="37">'III.3.5.Cob.Afil.mens.SFS RS '!$A$1:$N$65</definedName>
    <definedName name="_xlnm.Print_Area" localSheetId="38">'III.3.6.Afil.SFSRSsex tipo '!$B$1:$O$48</definedName>
    <definedName name="_xlnm.Print_Area" localSheetId="32">III.3.SFS.RS!$A$1:$M$39</definedName>
    <definedName name="_xlnm.Print_Area" localSheetId="40">III.4.1.Afil.RET1!$A$1:$L$33</definedName>
    <definedName name="_xlnm.Print_Area" localSheetId="39">III.4.Afil.RET!$A$1:$M$45</definedName>
    <definedName name="_xlnm.Print_Area" localSheetId="43">'III.5.1.Definición Afil. SVDS'!$A$1:$M$46</definedName>
    <definedName name="_xlnm.Print_Area" localSheetId="52">'III.5.10.Cot.Afil X Sexo'!$A$1:$O$70</definedName>
    <definedName name="_xlnm.Print_Area" localSheetId="53">'III.5.11.Traspasos anual'!$A$1:$Q$68</definedName>
    <definedName name="_xlnm.Print_Area" localSheetId="54">'III.5.12.Trasp. recibidos'!$A$1:$R$69</definedName>
    <definedName name="_xlnm.Print_Area" localSheetId="55">'III.5.13.Trasp. cedidos'!$A$1:$R$59</definedName>
    <definedName name="_xlnm.Print_Area" localSheetId="56">'III.5.14.Trasp. netos'!$A$1:$R$63</definedName>
    <definedName name="_xlnm.Print_Area" localSheetId="57">'III.5.15.Afil. SVDSxprov.'!$A$1:$M$42</definedName>
    <definedName name="_xlnm.Print_Area" localSheetId="44">'III.5.2.Analisis Afil. SVDS'!$A$1:$M$43</definedName>
    <definedName name="_xlnm.Print_Area" localSheetId="45">'III.5.3.Afil. SVDS'!$A$1:$M$67</definedName>
    <definedName name="_xlnm.Print_Area" localSheetId="46">'III.5.4.Afil. SVDS mensual'!$A$1:$N$58</definedName>
    <definedName name="_xlnm.Print_Area" localSheetId="47">'III.5.5.Afil. cotiz.'!$A$1:$O$57</definedName>
    <definedName name="_xlnm.Print_Area" localSheetId="48">'III.5.6.Cotiz. x rango de edad'!$A$1:$L$39</definedName>
    <definedName name="_xlnm.Print_Area" localSheetId="49">'III.5.7.Cotiz x sal. min. cot.'!$A$1:$L$38</definedName>
    <definedName name="_xlnm.Print_Area" localSheetId="50">'III.5.8.Cotiz.x AFP y fondos'!$A$1:$N$51</definedName>
    <definedName name="_xlnm.Print_Area" localSheetId="51">III.5.9.PEA_Pensiones_Género!$A$1:$M$52</definedName>
    <definedName name="_xlnm.Print_Area" localSheetId="42">III.5.SVDS!$A$1:$P$53</definedName>
    <definedName name="_xlnm.Print_Area" localSheetId="59">'III.6.1.Definición Afil. SRL'!$A$1:$M$49</definedName>
    <definedName name="_xlnm.Print_Area" localSheetId="60">'III.6.2.Afil. SRL.RC1 '!$A$1:$I$27</definedName>
    <definedName name="_xlnm.Print_Area" localSheetId="61">'III.6.3.Afil. SRL'!$A$1:$O$69</definedName>
    <definedName name="_xlnm.Print_Area" localSheetId="62">'III.6.4.Afil. SRL x sexoy edad'!$A$1:$M$90</definedName>
    <definedName name="_xlnm.Print_Area" localSheetId="63">'III.6.5.Afil. ARL x riesgo'!$A$1:$N$59</definedName>
    <definedName name="_xlnm.Print_Area" localSheetId="64">'III.6.6.ID. Accidentabilidad'!$A$1:$J$60</definedName>
    <definedName name="_xlnm.Print_Area" localSheetId="58">III.6.SRL!$A$1:$L$34</definedName>
    <definedName name="_xlnm.Print_Area" localSheetId="65">'IV. ING._ EGR'!$A$1:$L$34</definedName>
    <definedName name="_xlnm.Print_Area" localSheetId="68">'IV.1.2. Analisis Ing.Egr'!$A$1:$L$39</definedName>
    <definedName name="_xlnm.Print_Area" localSheetId="69">'IV.1.3. Ingr y egr SDSS'!$A$1:$N$75</definedName>
    <definedName name="_xlnm.Print_Area" localSheetId="70">'IV.1.4. Recaudo x sector'!$A$1:$J$58</definedName>
    <definedName name="_xlnm.Print_Area" localSheetId="71">'IV.1.5 Rec. x origen'!$A$1:$K$68</definedName>
    <definedName name="_xlnm.Print_Area" localSheetId="72">'IV.1.6 Aport.Gob.SS'!$A$1:$L$53</definedName>
    <definedName name="_xlnm.Print_Area" localSheetId="66">'IV.1a.Definición Ing.Gastos)'!$A$1:$N$53</definedName>
    <definedName name="_xlnm.Print_Area" localSheetId="67">'IV.1b.Definición Ing.Gastos'!$A$1:$N$49</definedName>
    <definedName name="_xlnm.Print_Area" localSheetId="73">'IV.2.1 AnálisisIng.Egr.Seg'!$A$1:$L$43</definedName>
    <definedName name="_xlnm.Print_Area" localSheetId="81">'IV.2.10.Saldos RS mensual'!$A$1:$L$69</definedName>
    <definedName name="_xlnm.Print_Area" localSheetId="82">'IV.2.11 Pagos.SFS Pens.'!$A$1:$J$58</definedName>
    <definedName name="_xlnm.Print_Area" localSheetId="83">'IV.2.12.Pagos.SFS Pens.Mens.'!$A$1:$M$59</definedName>
    <definedName name="_xlnm.Print_Area" localSheetId="74">'IV.2.2. Pagos SFS A'!$A$1:$L$58</definedName>
    <definedName name="_xlnm.Print_Area" localSheetId="75">'IV.2.3.Pagos_SFS M'!$A$1:$I$55</definedName>
    <definedName name="_xlnm.Print_Area" localSheetId="76">'IV.2.4.Pagos x ARS'!$A$1:$K$82</definedName>
    <definedName name="_xlnm.Print_Area" localSheetId="77">'IV.2.5.Pagos x ARS'!$A$1:$N$60</definedName>
    <definedName name="_xlnm.Print_Area" localSheetId="78">'IV.2.7.INV_SFS x Entidad'!$A$1:$H$49</definedName>
    <definedName name="_xlnm.Print_Area" localSheetId="79">'IV.2.8.INV_SFS x cuentas'!$A$1:$G$45</definedName>
    <definedName name="_xlnm.Print_Area" localSheetId="80">'IV.2.9.Aport. GOB. y Pagos RS'!$A$1:$L$72</definedName>
    <definedName name="_xlnm.Print_Area" localSheetId="84">'IV.3.1.AnálisisIng.Eg.SVDS'!$A$1:$L$49</definedName>
    <definedName name="_xlnm.Print_Area" localSheetId="85">'IV.3.2.Pagos_ SVDS'!$A$1:$L$72</definedName>
    <definedName name="_xlnm.Print_Area" localSheetId="86">'IV.3.3.Pagos anuales x cuentas'!$A$1:$L$41</definedName>
    <definedName name="_xlnm.Print_Area" localSheetId="87">'IV.3.4.Pago Entidades'!$A$1:$J$73</definedName>
    <definedName name="_xlnm.Print_Area" localSheetId="88">'IV.3.5.Patrim. fp anual'!$A$1:$J$41</definedName>
    <definedName name="_xlnm.Print_Area" localSheetId="89">'IV.3.6.Cartera de inv fp'!$A$1:$G$57</definedName>
    <definedName name="_xlnm.Print_Area" localSheetId="91">'IV.3.7. Rent. nom. de los FP'!$A$1:$S$90</definedName>
    <definedName name="_xlnm.Print_Area" localSheetId="90">'IV.3.8.Rentab.Real'!$A$1:$Q$72</definedName>
    <definedName name="_xlnm.Print_Area" localSheetId="92">'IV.4.1. Analisis '!$A$1:$H$29</definedName>
    <definedName name="_xlnm.Print_Area" localSheetId="93">'IV.4.2.Pagos ARL A'!$A$1:$K$56</definedName>
    <definedName name="_xlnm.Print_Area" localSheetId="94">'IV.4.3.Pagos_ARL M'!$A$1:$L$50</definedName>
    <definedName name="_xlnm.Print_Area" localSheetId="1">'Present. '!$A$1:$M$97</definedName>
    <definedName name="_xlnm.Print_Area" localSheetId="0">'Resumen EEp'!$A$1:$P$83</definedName>
    <definedName name="_xlnm.Print_Area" localSheetId="3">'SDSS Definiciones_1 '!$A$1:$P$4</definedName>
    <definedName name="_xlnm.Print_Area" localSheetId="4">'SDSS Definiciones_2'!$A$1:$P$5</definedName>
    <definedName name="_xlnm.Print_Area" localSheetId="6">'SDSS Definiciones_4'!$A$1:$P$4</definedName>
    <definedName name="_xlnm.Print_Area" localSheetId="96">'V.1.1 SUBSIDIO_SFS'!$A$1:$P$42</definedName>
    <definedName name="_xlnm.Print_Area" localSheetId="98">'V.2.1.Análisis'!$A$1:$L$31</definedName>
    <definedName name="_xlnm.Print_Area" localSheetId="100">'V.2.3. Monto subsid.'!$A$1:$J$42</definedName>
    <definedName name="_xlnm.Print_Area" localSheetId="102">'V.3.1. Def-Análisis pens.'!$A$1:$L$25</definedName>
    <definedName name="_xlnm.Print_Area" localSheetId="103">'V.3.2 Pensiones por año'!$A$1:$L$71</definedName>
    <definedName name="_xlnm.Print_Area" localSheetId="104">'V.3.3.Pens.Disc. AFP'!$A$1:$L$49</definedName>
    <definedName name="_xlnm.Print_Area" localSheetId="101">'V.3.PENSIONES_SVDS'!$A$1:$L$38</definedName>
    <definedName name="_xlnm.Print_Area" localSheetId="106">'V.4.1.Def-Analisis   '!$A$1:$N$47</definedName>
    <definedName name="_xlnm.Print_Area" localSheetId="115">'V.4.10.Accid x sector '!$A$1:$L$53</definedName>
    <definedName name="_xlnm.Print_Area" localSheetId="116">'V.4.11.Accid x sexo'!$A$1:$L$53</definedName>
    <definedName name="_xlnm.Print_Area" localSheetId="117">'V.4.12.Accid x edad'!$A$1:$U$86</definedName>
    <definedName name="_xlnm.Print_Area" localSheetId="118">'V.4.13.EC. Accid. Lab'!$A$1:$I$62</definedName>
    <definedName name="_xlnm.Print_Area" localSheetId="119">'V.4.14.EC. Accid. Lab.'!$A$1:$L$53</definedName>
    <definedName name="_xlnm.Print_Area" localSheetId="120">'V.4.15.EC. Accid. Lab x tipo'!$A$1:$L$51</definedName>
    <definedName name="_xlnm.Print_Area" localSheetId="121">'V.4.16. EC. Accid. Lab x Lesión'!$A$1:$N$49</definedName>
    <definedName name="_xlnm.Print_Area" localSheetId="122">'V.4.17. Accid.Lab suceso'!$A$1:$O$55</definedName>
    <definedName name="_xlnm.Print_Area" localSheetId="123">'V.4.18. EC. x Agente daño'!$A$1:$N$51</definedName>
    <definedName name="_xlnm.Print_Area" localSheetId="124">'V.4.19. EC. x  lugar de accid.'!$A$1:$M$57</definedName>
    <definedName name="_xlnm.Print_Area" localSheetId="107">'V.4.2.NA. Reportes ARL'!$A$1:$J$57</definedName>
    <definedName name="_xlnm.Print_Area" localSheetId="125">'V.4.20.EC. Accid incapac.'!$A$1:$O$57</definedName>
    <definedName name="_xlnm.Print_Area" localSheetId="126">'V.4.21. EC. Enferm. Prof (R)'!$A$1:$L$56</definedName>
    <definedName name="_xlnm.Print_Area" localSheetId="127">'V.4.22.EC. Accid Lab.(R)'!$A$1:$L$55</definedName>
    <definedName name="_xlnm.Print_Area" localSheetId="128">'V.4.23. Accid. Aprobxtipo'!$A$1:$M$49</definedName>
    <definedName name="_xlnm.Print_Area" localSheetId="129">'V.4.24. Accid. Aprob xLesión '!$A$1:$M$49</definedName>
    <definedName name="_xlnm.Print_Area" localSheetId="130">'V.4.25.Accid.Aprob Según suc.'!$A$1:$N$50</definedName>
    <definedName name="_xlnm.Print_Area" localSheetId="108">'V.4.3. NA.Cant. accid x región'!$A$1:$T$71</definedName>
    <definedName name="_xlnm.Print_Area" localSheetId="109">'V.4.4.NA.Cant. accid x Prov'!$A$1:$M$70</definedName>
    <definedName name="_xlnm.Print_Area" localSheetId="110">'V.4.5.NA.Cant. accid x Proced.'!$A$1:$L$56</definedName>
    <definedName name="_xlnm.Print_Area" localSheetId="111">'V.4.6. NA.Cant. accid x sector'!$A$1:$K$55</definedName>
    <definedName name="_xlnm.Print_Area" localSheetId="112">'V.4.7. Accid x sexo'!$A$1:$J$53</definedName>
    <definedName name="_xlnm.Print_Area" localSheetId="113">'V.4.8. Accid x rango de edad'!$A$1:$N$69</definedName>
    <definedName name="_xlnm.Print_Area" localSheetId="114">'V.4.9.Accid x Escolaridad'!$A$1:$M$54</definedName>
    <definedName name="_xlnm.Print_Area" localSheetId="105">'V.4.SOLIC_BEN_ARL'!$A$1:$M$41</definedName>
    <definedName name="_xlnm.Print_Area" localSheetId="95">V.BENEFICIOS!$A$1:$L$34</definedName>
    <definedName name="_xlnm.Print_Area" localSheetId="131">'VI.1.Analisis CMNR'!$A$1:$L$40</definedName>
    <definedName name="_xlnm.Print_Area" localSheetId="132">'VI.2.Status'!$A$1:$N$50</definedName>
    <definedName name="_xlnm.Print_Area" localSheetId="133">'VI.3.Apelaciones1'!$A$1:$M$50</definedName>
    <definedName name="_xlnm.Print_Area" localSheetId="134">'VI.4. Entidad Receptora Origen'!$A$1:$M$37</definedName>
    <definedName name="_xlnm.Print_Area" localSheetId="136">'VII.1. Analisis CBSS'!$A$1:$J$31</definedName>
    <definedName name="_xlnm.Print_Area" localSheetId="137">'VII.2.CBSS Tram.'!$A$1:$J$48</definedName>
    <definedName name="_xlnm.Print_Area" localSheetId="138">'VII.3.CBSS-Benef'!$A$1:$J$57</definedName>
    <definedName name="_xlnm.Print_Area" localSheetId="139">'VII.4.CBSS-Tramit.'!$A$1:$H$30</definedName>
    <definedName name="_xlnm.Print_Area" localSheetId="135">VII.CBSS!$A$1:$H$26</definedName>
    <definedName name="Área_de_impresión1">'[1]7.7.6'!$A$1:$AQ$58</definedName>
    <definedName name="Área_de_impresión2" localSheetId="30">'[1]7.7.6'!#REF!</definedName>
    <definedName name="Área_de_impresión2" localSheetId="35">'[1]7.7.6'!#REF!</definedName>
    <definedName name="Área_de_impresión2" localSheetId="7">'[1]7.7.6'!#REF!</definedName>
    <definedName name="Área_de_impresión2" localSheetId="13">'[1]7.7.6'!#REF!</definedName>
    <definedName name="Área_de_impresión2" localSheetId="20">'[1]7.7.6'!#REF!</definedName>
    <definedName name="Área_de_impresión2" localSheetId="24">'[1]7.7.6'!#REF!</definedName>
    <definedName name="Área_de_impresión2" localSheetId="28">'[1]7.7.6'!#REF!</definedName>
    <definedName name="Área_de_impresión2" localSheetId="29">'[1]7.7.6'!#REF!</definedName>
    <definedName name="Área_de_impresión2" localSheetId="31">'[1]7.7.6'!#REF!</definedName>
    <definedName name="Área_de_impresión2" localSheetId="36">'[1]7.7.6'!#REF!</definedName>
    <definedName name="Área_de_impresión2" localSheetId="37">'[1]7.7.6'!#REF!</definedName>
    <definedName name="Área_de_impresión2" localSheetId="38">'[1]7.7.6'!#REF!</definedName>
    <definedName name="Área_de_impresión2" localSheetId="43">'[1]7.7.6'!#REF!</definedName>
    <definedName name="Área_de_impresión2" localSheetId="44">'[1]7.7.6'!#REF!</definedName>
    <definedName name="Área_de_impresión2" localSheetId="59">'[1]7.7.6'!#REF!</definedName>
    <definedName name="Área_de_impresión2" localSheetId="60">'[1]7.7.6'!#REF!</definedName>
    <definedName name="Área_de_impresión2" localSheetId="65">'[1]7.7.6'!#REF!</definedName>
    <definedName name="Área_de_impresión2" localSheetId="68">'[1]7.7.6'!#REF!</definedName>
    <definedName name="Área_de_impresión2" localSheetId="69">'[1]7.7.6'!#REF!</definedName>
    <definedName name="Área_de_impresión2" localSheetId="72">'[1]7.7.6'!#REF!</definedName>
    <definedName name="Área_de_impresión2" localSheetId="66">'[1]7.7.6'!#REF!</definedName>
    <definedName name="Área_de_impresión2" localSheetId="67">'[1]7.7.6'!#REF!</definedName>
    <definedName name="Área_de_impresión2" localSheetId="83">'[1]7.7.6'!#REF!</definedName>
    <definedName name="Área_de_impresión2" localSheetId="87">'[1]7.7.6'!#REF!</definedName>
    <definedName name="Área_de_impresión2" localSheetId="0">'[1]7.7.6'!#REF!</definedName>
    <definedName name="Área_de_impresión2" localSheetId="96">'[1]7.7.6'!#REF!</definedName>
    <definedName name="Área_de_impresión2" localSheetId="97">'[1]7.7.6'!#REF!</definedName>
    <definedName name="Área_de_impresión2" localSheetId="101">'[1]7.7.6'!#REF!</definedName>
    <definedName name="Área_de_impresión2" localSheetId="105">'[1]7.7.6'!#REF!</definedName>
    <definedName name="Área_de_impresión2" localSheetId="95">'[1]7.7.6'!#REF!</definedName>
    <definedName name="Área_de_impresión2" localSheetId="136">'[1]7.7.6'!#REF!</definedName>
    <definedName name="Área_de_impresión2" localSheetId="137">'[1]7.7.6'!#REF!</definedName>
    <definedName name="Área_de_impresión2" localSheetId="138">'[1]7.7.6'!#REF!</definedName>
    <definedName name="Área_de_impresión2" localSheetId="139">'[1]7.7.6'!#REF!</definedName>
    <definedName name="Área_de_impresión2" localSheetId="135">'[1]7.7.6'!#REF!</definedName>
    <definedName name="Área_de_impresión2">'[1]7.7.6'!#REF!</definedName>
    <definedName name="BEN" localSheetId="7">'[1]7.7.6'!#REF!</definedName>
    <definedName name="BEN" localSheetId="13">'[1]7.7.6'!#REF!</definedName>
    <definedName name="BEN" localSheetId="20">'[1]7.7.6'!#REF!</definedName>
    <definedName name="BEN" localSheetId="24">'[1]7.7.6'!#REF!</definedName>
    <definedName name="BEN" localSheetId="31">'[1]7.7.6'!#REF!</definedName>
    <definedName name="BEN" localSheetId="38">'[1]7.7.6'!#REF!</definedName>
    <definedName name="BEN" localSheetId="44">'[1]7.7.6'!#REF!</definedName>
    <definedName name="BEN" localSheetId="68">'[1]7.7.6'!#REF!</definedName>
    <definedName name="BEN" localSheetId="69">'[1]7.7.6'!#REF!</definedName>
    <definedName name="BEN" localSheetId="67">'[1]7.7.6'!#REF!</definedName>
    <definedName name="BEN" localSheetId="83">'[1]7.7.6'!#REF!</definedName>
    <definedName name="BEN" localSheetId="0">'[1]7.7.6'!#REF!</definedName>
    <definedName name="BEN" localSheetId="97">'[1]7.7.6'!#REF!</definedName>
    <definedName name="BEN" localSheetId="136">'[1]7.7.6'!#REF!</definedName>
    <definedName name="BEN" localSheetId="137">'[1]7.7.6'!#REF!</definedName>
    <definedName name="BEN" localSheetId="138">'[1]7.7.6'!#REF!</definedName>
    <definedName name="BEN" localSheetId="139">'[1]7.7.6'!#REF!</definedName>
    <definedName name="BEN" localSheetId="135">'[1]7.7.6'!#REF!</definedName>
    <definedName name="BEN">'[1]7.7.6'!#REF!</definedName>
    <definedName name="Beneficios" localSheetId="7">'[1]7.7.6'!#REF!</definedName>
    <definedName name="Beneficios" localSheetId="13">'[1]7.7.6'!#REF!</definedName>
    <definedName name="Beneficios" localSheetId="20">'[1]7.7.6'!#REF!</definedName>
    <definedName name="Beneficios" localSheetId="24">'[1]7.7.6'!#REF!</definedName>
    <definedName name="Beneficios" localSheetId="31">'[1]7.7.6'!#REF!</definedName>
    <definedName name="Beneficios" localSheetId="38">'[1]7.7.6'!#REF!</definedName>
    <definedName name="Beneficios" localSheetId="44">'[1]7.7.6'!#REF!</definedName>
    <definedName name="Beneficios" localSheetId="68">'[1]7.7.6'!#REF!</definedName>
    <definedName name="Beneficios" localSheetId="69">'[1]7.7.6'!#REF!</definedName>
    <definedName name="Beneficios" localSheetId="66">'[1]7.7.6'!#REF!</definedName>
    <definedName name="Beneficios" localSheetId="67">'[1]7.7.6'!#REF!</definedName>
    <definedName name="Beneficios" localSheetId="83">'[1]7.7.6'!#REF!</definedName>
    <definedName name="Beneficios" localSheetId="0">'[1]7.7.6'!#REF!</definedName>
    <definedName name="Beneficios" localSheetId="96">'[1]7.7.6'!#REF!</definedName>
    <definedName name="Beneficios" localSheetId="97">'[1]7.7.6'!#REF!</definedName>
    <definedName name="Beneficios" localSheetId="101">'[1]7.7.6'!#REF!</definedName>
    <definedName name="Beneficios" localSheetId="105">'[1]7.7.6'!#REF!</definedName>
    <definedName name="Beneficios" localSheetId="136">'[1]7.7.6'!#REF!</definedName>
    <definedName name="Beneficios" localSheetId="137">'[1]7.7.6'!#REF!</definedName>
    <definedName name="Beneficios" localSheetId="138">'[1]7.7.6'!#REF!</definedName>
    <definedName name="Beneficios" localSheetId="139">'[1]7.7.6'!#REF!</definedName>
    <definedName name="Beneficios" localSheetId="135">'[1]7.7.6'!#REF!</definedName>
    <definedName name="Beneficios">'[1]7.7.6'!#REF!</definedName>
    <definedName name="CCI">'[1]7.7.6'!$A$1:$R$57</definedName>
    <definedName name="CompCartraEntid" localSheetId="57">'[1]7.7.6'!#REF!</definedName>
    <definedName name="CompCartraEntid" localSheetId="69">'[1]7.7.6'!#REF!</definedName>
    <definedName name="CompCartraEntid" localSheetId="83">'[1]7.7.6'!#REF!</definedName>
    <definedName name="CompCartraEntid" localSheetId="0">'[1]7.7.6'!#REF!</definedName>
    <definedName name="CompCartraEntid" localSheetId="109">'[1]7.7.6'!#REF!</definedName>
    <definedName name="CompCartraEntid" localSheetId="136">'[1]7.7.6'!#REF!</definedName>
    <definedName name="CompCartraEntid" localSheetId="137">'[1]7.7.6'!#REF!</definedName>
    <definedName name="CompCartraEntid" localSheetId="138">'[1]7.7.6'!#REF!</definedName>
    <definedName name="CompCartraEntid" localSheetId="139">'[1]7.7.6'!#REF!</definedName>
    <definedName name="CompCartraEntid" localSheetId="135">'[1]7.7.6'!#REF!</definedName>
    <definedName name="CompCartraEntid">'[1]7.7.6'!#REF!</definedName>
    <definedName name="Compl">'[1]7.7.6'!$AA$1:$AJ$57</definedName>
    <definedName name="cualquiercosa" localSheetId="57">'[1]7.7.6'!#REF!</definedName>
    <definedName name="cualquiercosa" localSheetId="69">'[1]7.7.6'!#REF!</definedName>
    <definedName name="cualquiercosa" localSheetId="83">'[1]7.7.6'!#REF!</definedName>
    <definedName name="cualquiercosa" localSheetId="0">'[1]7.7.6'!#REF!</definedName>
    <definedName name="cualquiercosa" localSheetId="109">'[1]7.7.6'!#REF!</definedName>
    <definedName name="cualquiercosa" localSheetId="136">'[1]7.7.6'!#REF!</definedName>
    <definedName name="cualquiercosa" localSheetId="137">'[1]7.7.6'!#REF!</definedName>
    <definedName name="cualquiercosa" localSheetId="138">'[1]7.7.6'!#REF!</definedName>
    <definedName name="cualquiercosa" localSheetId="139">'[1]7.7.6'!#REF!</definedName>
    <definedName name="cualquiercosa" localSheetId="135">'[1]7.7.6'!#REF!</definedName>
    <definedName name="cualquiercosa">'[1]7.7.6'!#REF!</definedName>
    <definedName name="cualquiercosa3" localSheetId="57">'[1]7.7.6'!#REF!</definedName>
    <definedName name="cualquiercosa3" localSheetId="69">'[1]7.7.6'!#REF!</definedName>
    <definedName name="cualquiercosa3" localSheetId="83">'[1]7.7.6'!#REF!</definedName>
    <definedName name="cualquiercosa3" localSheetId="0">'[1]7.7.6'!#REF!</definedName>
    <definedName name="cualquiercosa3" localSheetId="136">'[1]7.7.6'!#REF!</definedName>
    <definedName name="cualquiercosa3" localSheetId="137">'[1]7.7.6'!#REF!</definedName>
    <definedName name="cualquiercosa3" localSheetId="138">'[1]7.7.6'!#REF!</definedName>
    <definedName name="cualquiercosa3" localSheetId="139">'[1]7.7.6'!#REF!</definedName>
    <definedName name="cualquiercosa3" localSheetId="135">'[1]7.7.6'!#REF!</definedName>
    <definedName name="cualquiercosa3">'[1]7.7.6'!#REF!</definedName>
    <definedName name="cualquiercosa5" localSheetId="57">'[1]7.7.6'!#REF!</definedName>
    <definedName name="cualquiercosa5" localSheetId="69">'[1]7.7.6'!#REF!</definedName>
    <definedName name="cualquiercosa5" localSheetId="83">'[1]7.7.6'!#REF!</definedName>
    <definedName name="cualquiercosa5" localSheetId="0">'[1]7.7.6'!#REF!</definedName>
    <definedName name="cualquiercosa5" localSheetId="136">'[1]7.7.6'!#REF!</definedName>
    <definedName name="cualquiercosa5" localSheetId="137">'[1]7.7.6'!#REF!</definedName>
    <definedName name="cualquiercosa5" localSheetId="138">'[1]7.7.6'!#REF!</definedName>
    <definedName name="cualquiercosa5" localSheetId="139">'[1]7.7.6'!#REF!</definedName>
    <definedName name="cualquiercosa5" localSheetId="135">'[1]7.7.6'!#REF!</definedName>
    <definedName name="cualquiercosa5">'[1]7.7.6'!#REF!</definedName>
    <definedName name="cualquiercosa6" localSheetId="57">'[1]7.7.6'!#REF!</definedName>
    <definedName name="cualquiercosa6" localSheetId="69">'[1]7.7.6'!#REF!</definedName>
    <definedName name="cualquiercosa6" localSheetId="83">'[1]7.7.6'!#REF!</definedName>
    <definedName name="cualquiercosa6" localSheetId="0">'[1]7.7.6'!#REF!</definedName>
    <definedName name="cualquiercosa6" localSheetId="136">'[1]7.7.6'!#REF!</definedName>
    <definedName name="cualquiercosa6" localSheetId="137">'[1]7.7.6'!#REF!</definedName>
    <definedName name="cualquiercosa6" localSheetId="138">'[1]7.7.6'!#REF!</definedName>
    <definedName name="cualquiercosa6" localSheetId="139">'[1]7.7.6'!#REF!</definedName>
    <definedName name="cualquiercosa6" localSheetId="135">'[1]7.7.6'!#REF!</definedName>
    <definedName name="cualquiercosa6">'[1]7.7.6'!#REF!</definedName>
    <definedName name="Egresos" localSheetId="35">'[1]7.7.6'!#REF!</definedName>
    <definedName name="Egresos" localSheetId="7">'[1]7.7.6'!#REF!</definedName>
    <definedName name="Egresos" localSheetId="13">'[1]7.7.6'!#REF!</definedName>
    <definedName name="Egresos" localSheetId="20">'[1]7.7.6'!#REF!</definedName>
    <definedName name="Egresos" localSheetId="24">'[1]7.7.6'!#REF!</definedName>
    <definedName name="Egresos" localSheetId="28">'[1]7.7.6'!#REF!</definedName>
    <definedName name="Egresos" localSheetId="31">'[1]7.7.6'!#REF!</definedName>
    <definedName name="Egresos" localSheetId="36">'[1]7.7.6'!#REF!</definedName>
    <definedName name="Egresos" localSheetId="38">'[1]7.7.6'!#REF!</definedName>
    <definedName name="Egresos" localSheetId="44">'[1]7.7.6'!#REF!</definedName>
    <definedName name="Egresos" localSheetId="68">'[1]7.7.6'!#REF!</definedName>
    <definedName name="Egresos" localSheetId="69">'[1]7.7.6'!#REF!</definedName>
    <definedName name="Egresos" localSheetId="83">'[1]7.7.6'!#REF!</definedName>
    <definedName name="Egresos" localSheetId="0">'[1]7.7.6'!#REF!</definedName>
    <definedName name="Egresos" localSheetId="97">'[1]7.7.6'!#REF!</definedName>
    <definedName name="Egresos" localSheetId="136">'[1]7.7.6'!#REF!</definedName>
    <definedName name="Egresos" localSheetId="137">'[1]7.7.6'!#REF!</definedName>
    <definedName name="Egresos" localSheetId="138">'[1]7.7.6'!#REF!</definedName>
    <definedName name="Egresos" localSheetId="139">'[1]7.7.6'!#REF!</definedName>
    <definedName name="Egresos" localSheetId="135">'[1]7.7.6'!#REF!</definedName>
    <definedName name="Egresos">'[1]7.7.6'!#REF!</definedName>
    <definedName name="Exceso1" localSheetId="30">'[1]7.7.6'!#REF!</definedName>
    <definedName name="Exceso1" localSheetId="35">'[1]7.7.6'!#REF!</definedName>
    <definedName name="Exceso1" localSheetId="7">'[1]7.7.6'!#REF!</definedName>
    <definedName name="Exceso1" localSheetId="13">'[1]7.7.6'!#REF!</definedName>
    <definedName name="Exceso1" localSheetId="20">'[1]7.7.6'!#REF!</definedName>
    <definedName name="Exceso1" localSheetId="24">'[1]7.7.6'!#REF!</definedName>
    <definedName name="Exceso1" localSheetId="28">'[1]7.7.6'!#REF!</definedName>
    <definedName name="Exceso1" localSheetId="29">'[1]7.7.6'!#REF!</definedName>
    <definedName name="Exceso1" localSheetId="31">'[1]7.7.6'!#REF!</definedName>
    <definedName name="Exceso1" localSheetId="36">'[1]7.7.6'!#REF!</definedName>
    <definedName name="Exceso1" localSheetId="37">'[1]7.7.6'!#REF!</definedName>
    <definedName name="Exceso1" localSheetId="38">'[1]7.7.6'!#REF!</definedName>
    <definedName name="Exceso1" localSheetId="43">'[1]7.7.6'!#REF!</definedName>
    <definedName name="Exceso1" localSheetId="44">'[1]7.7.6'!#REF!</definedName>
    <definedName name="Exceso1" localSheetId="59">'[1]7.7.6'!#REF!</definedName>
    <definedName name="Exceso1" localSheetId="60">'[1]7.7.6'!#REF!</definedName>
    <definedName name="Exceso1" localSheetId="65">'[1]7.7.6'!#REF!</definedName>
    <definedName name="Exceso1" localSheetId="68">'[1]7.7.6'!#REF!</definedName>
    <definedName name="Exceso1" localSheetId="69">'[1]7.7.6'!#REF!</definedName>
    <definedName name="Exceso1" localSheetId="72">'[1]7.7.6'!#REF!</definedName>
    <definedName name="Exceso1" localSheetId="66">'[1]7.7.6'!#REF!</definedName>
    <definedName name="Exceso1" localSheetId="67">'[1]7.7.6'!#REF!</definedName>
    <definedName name="Exceso1" localSheetId="83">'[1]7.7.6'!#REF!</definedName>
    <definedName name="Exceso1" localSheetId="87">'[1]7.7.6'!#REF!</definedName>
    <definedName name="Exceso1" localSheetId="0">'[1]7.7.6'!#REF!</definedName>
    <definedName name="Exceso1" localSheetId="96">'[1]7.7.6'!#REF!</definedName>
    <definedName name="Exceso1" localSheetId="97">'[1]7.7.6'!#REF!</definedName>
    <definedName name="Exceso1" localSheetId="101">'[1]7.7.6'!#REF!</definedName>
    <definedName name="Exceso1" localSheetId="105">'[1]7.7.6'!#REF!</definedName>
    <definedName name="Exceso1" localSheetId="95">'[1]7.7.6'!#REF!</definedName>
    <definedName name="Exceso1" localSheetId="136">'[1]7.7.6'!#REF!</definedName>
    <definedName name="Exceso1" localSheetId="137">'[1]7.7.6'!#REF!</definedName>
    <definedName name="Exceso1" localSheetId="138">'[1]7.7.6'!#REF!</definedName>
    <definedName name="Exceso1" localSheetId="139">'[1]7.7.6'!#REF!</definedName>
    <definedName name="Exceso1" localSheetId="135">'[1]7.7.6'!#REF!</definedName>
    <definedName name="Exceso1">'[1]7.7.6'!#REF!</definedName>
    <definedName name="Exceso2" localSheetId="30">'[1]7.7.6'!#REF!</definedName>
    <definedName name="Exceso2" localSheetId="35">'[1]7.7.6'!#REF!</definedName>
    <definedName name="Exceso2" localSheetId="7">'[1]7.7.6'!#REF!</definedName>
    <definedName name="Exceso2" localSheetId="13">'[1]7.7.6'!#REF!</definedName>
    <definedName name="Exceso2" localSheetId="20">'[1]7.7.6'!#REF!</definedName>
    <definedName name="Exceso2" localSheetId="24">'[1]7.7.6'!#REF!</definedName>
    <definedName name="Exceso2" localSheetId="28">'[1]7.7.6'!#REF!</definedName>
    <definedName name="Exceso2" localSheetId="29">'[1]7.7.6'!#REF!</definedName>
    <definedName name="Exceso2" localSheetId="31">'[1]7.7.6'!#REF!</definedName>
    <definedName name="Exceso2" localSheetId="36">'[1]7.7.6'!#REF!</definedName>
    <definedName name="Exceso2" localSheetId="37">'[1]7.7.6'!#REF!</definedName>
    <definedName name="Exceso2" localSheetId="38">'[1]7.7.6'!#REF!</definedName>
    <definedName name="Exceso2" localSheetId="43">'[1]7.7.6'!#REF!</definedName>
    <definedName name="Exceso2" localSheetId="44">'[1]7.7.6'!#REF!</definedName>
    <definedName name="Exceso2" localSheetId="59">'[1]7.7.6'!#REF!</definedName>
    <definedName name="Exceso2" localSheetId="60">'[1]7.7.6'!#REF!</definedName>
    <definedName name="Exceso2" localSheetId="65">'[1]7.7.6'!#REF!</definedName>
    <definedName name="Exceso2" localSheetId="68">'[1]7.7.6'!#REF!</definedName>
    <definedName name="Exceso2" localSheetId="69">'[1]7.7.6'!#REF!</definedName>
    <definedName name="Exceso2" localSheetId="72">'[1]7.7.6'!#REF!</definedName>
    <definedName name="Exceso2" localSheetId="66">'[1]7.7.6'!#REF!</definedName>
    <definedName name="Exceso2" localSheetId="67">'[1]7.7.6'!#REF!</definedName>
    <definedName name="Exceso2" localSheetId="83">'[1]7.7.6'!#REF!</definedName>
    <definedName name="Exceso2" localSheetId="87">'[1]7.7.6'!#REF!</definedName>
    <definedName name="Exceso2" localSheetId="0">'[1]7.7.6'!#REF!</definedName>
    <definedName name="Exceso2" localSheetId="96">'[1]7.7.6'!#REF!</definedName>
    <definedName name="Exceso2" localSheetId="97">'[1]7.7.6'!#REF!</definedName>
    <definedName name="Exceso2" localSheetId="101">'[1]7.7.6'!#REF!</definedName>
    <definedName name="Exceso2" localSheetId="105">'[1]7.7.6'!#REF!</definedName>
    <definedName name="Exceso2" localSheetId="95">'[1]7.7.6'!#REF!</definedName>
    <definedName name="Exceso2" localSheetId="136">'[1]7.7.6'!#REF!</definedName>
    <definedName name="Exceso2" localSheetId="137">'[1]7.7.6'!#REF!</definedName>
    <definedName name="Exceso2" localSheetId="138">'[1]7.7.6'!#REF!</definedName>
    <definedName name="Exceso2" localSheetId="139">'[1]7.7.6'!#REF!</definedName>
    <definedName name="Exceso2" localSheetId="135">'[1]7.7.6'!#REF!</definedName>
    <definedName name="Exceso2">'[1]7.7.6'!#REF!</definedName>
    <definedName name="h">'[1]7.7.6'!$A$1:$AQ$58</definedName>
    <definedName name="Mapa2" localSheetId="2">'[1]7.7.6'!#REF!</definedName>
    <definedName name="Mapa2" localSheetId="69">'[1]7.7.6'!#REF!</definedName>
    <definedName name="Mapa2" localSheetId="0">'[1]7.7.6'!#REF!</definedName>
    <definedName name="Mapa2" localSheetId="136">'[1]7.7.6'!#REF!</definedName>
    <definedName name="Mapa2" localSheetId="137">'[1]7.7.6'!#REF!</definedName>
    <definedName name="Mapa2" localSheetId="138">'[1]7.7.6'!#REF!</definedName>
    <definedName name="Mapa2" localSheetId="139">'[1]7.7.6'!#REF!</definedName>
    <definedName name="Mapa2" localSheetId="135">'[1]7.7.6'!#REF!</definedName>
    <definedName name="Mapa2">'[1]7.7.6'!#REF!</definedName>
    <definedName name="ocho" localSheetId="35">'[1]7.7.6'!#REF!</definedName>
    <definedName name="ocho" localSheetId="7">'[1]7.7.6'!#REF!</definedName>
    <definedName name="ocho" localSheetId="13">'[1]7.7.6'!#REF!</definedName>
    <definedName name="ocho" localSheetId="20">'[1]7.7.6'!#REF!</definedName>
    <definedName name="ocho" localSheetId="24">'[1]7.7.6'!#REF!</definedName>
    <definedName name="ocho" localSheetId="28">'[1]7.7.6'!#REF!</definedName>
    <definedName name="ocho" localSheetId="31">'[1]7.7.6'!#REF!</definedName>
    <definedName name="ocho" localSheetId="36">'[1]7.7.6'!#REF!</definedName>
    <definedName name="ocho" localSheetId="38">'[1]7.7.6'!#REF!</definedName>
    <definedName name="ocho" localSheetId="44">'[1]7.7.6'!#REF!</definedName>
    <definedName name="ocho" localSheetId="68">'[1]7.7.6'!#REF!</definedName>
    <definedName name="ocho" localSheetId="69">'[1]7.7.6'!#REF!</definedName>
    <definedName name="ocho" localSheetId="67">'[1]7.7.6'!#REF!</definedName>
    <definedName name="ocho" localSheetId="83">'[1]7.7.6'!#REF!</definedName>
    <definedName name="ocho" localSheetId="0">'[1]7.7.6'!#REF!</definedName>
    <definedName name="ocho" localSheetId="97">'[1]7.7.6'!#REF!</definedName>
    <definedName name="ocho" localSheetId="136">'[1]7.7.6'!#REF!</definedName>
    <definedName name="ocho" localSheetId="137">'[1]7.7.6'!#REF!</definedName>
    <definedName name="ocho" localSheetId="138">'[1]7.7.6'!#REF!</definedName>
    <definedName name="ocho" localSheetId="139">'[1]7.7.6'!#REF!</definedName>
    <definedName name="ocho" localSheetId="135">'[1]7.7.6'!#REF!</definedName>
    <definedName name="ocho">'[1]7.7.6'!#REF!</definedName>
    <definedName name="Print1">'[1]7.7.6'!$A$1:$AQ$58</definedName>
    <definedName name="Print2" localSheetId="30">'[1]7.7.6'!#REF!</definedName>
    <definedName name="Print2" localSheetId="35">'[1]7.7.6'!#REF!</definedName>
    <definedName name="Print2" localSheetId="7">'[1]7.7.6'!#REF!</definedName>
    <definedName name="Print2" localSheetId="13">'[1]7.7.6'!#REF!</definedName>
    <definedName name="Print2" localSheetId="20">'[1]7.7.6'!#REF!</definedName>
    <definedName name="Print2" localSheetId="24">'[1]7.7.6'!#REF!</definedName>
    <definedName name="Print2" localSheetId="28">'[1]7.7.6'!#REF!</definedName>
    <definedName name="Print2" localSheetId="29">'[1]7.7.6'!#REF!</definedName>
    <definedName name="Print2" localSheetId="31">'[1]7.7.6'!#REF!</definedName>
    <definedName name="Print2" localSheetId="36">'[1]7.7.6'!#REF!</definedName>
    <definedName name="Print2" localSheetId="37">'[1]7.7.6'!#REF!</definedName>
    <definedName name="Print2" localSheetId="38">'[1]7.7.6'!#REF!</definedName>
    <definedName name="Print2" localSheetId="43">'[1]7.7.6'!#REF!</definedName>
    <definedName name="Print2" localSheetId="44">'[1]7.7.6'!#REF!</definedName>
    <definedName name="Print2" localSheetId="59">'[1]7.7.6'!#REF!</definedName>
    <definedName name="Print2" localSheetId="60">'[1]7.7.6'!#REF!</definedName>
    <definedName name="Print2" localSheetId="65">'[1]7.7.6'!#REF!</definedName>
    <definedName name="Print2" localSheetId="68">'[1]7.7.6'!#REF!</definedName>
    <definedName name="Print2" localSheetId="69">'[1]7.7.6'!#REF!</definedName>
    <definedName name="Print2" localSheetId="72">'[1]7.7.6'!#REF!</definedName>
    <definedName name="Print2" localSheetId="66">'[1]7.7.6'!#REF!</definedName>
    <definedName name="Print2" localSheetId="67">'[1]7.7.6'!#REF!</definedName>
    <definedName name="Print2" localSheetId="83">'[1]7.7.6'!#REF!</definedName>
    <definedName name="Print2" localSheetId="87">'[1]7.7.6'!#REF!</definedName>
    <definedName name="Print2" localSheetId="0">'[1]7.7.6'!#REF!</definedName>
    <definedName name="Print2" localSheetId="96">'[1]7.7.6'!#REF!</definedName>
    <definedName name="Print2" localSheetId="97">'[1]7.7.6'!#REF!</definedName>
    <definedName name="Print2" localSheetId="101">'[1]7.7.6'!#REF!</definedName>
    <definedName name="Print2" localSheetId="105">'[1]7.7.6'!#REF!</definedName>
    <definedName name="Print2" localSheetId="95">'[1]7.7.6'!#REF!</definedName>
    <definedName name="Print2" localSheetId="136">'[1]7.7.6'!#REF!</definedName>
    <definedName name="Print2" localSheetId="137">'[1]7.7.6'!#REF!</definedName>
    <definedName name="Print2" localSheetId="138">'[1]7.7.6'!#REF!</definedName>
    <definedName name="Print2" localSheetId="139">'[1]7.7.6'!#REF!</definedName>
    <definedName name="Print2" localSheetId="135">'[1]7.7.6'!#REF!</definedName>
    <definedName name="Print2">'[1]7.7.6'!#REF!</definedName>
    <definedName name="Print3" localSheetId="69">'[1]7.7.6'!#REF!</definedName>
    <definedName name="Print3" localSheetId="83">'[1]7.7.6'!#REF!</definedName>
    <definedName name="Print3" localSheetId="0">'[1]7.7.6'!#REF!</definedName>
    <definedName name="Print3" localSheetId="97">'[1]7.7.6'!#REF!</definedName>
    <definedName name="Print3" localSheetId="136">'[1]7.7.6'!#REF!</definedName>
    <definedName name="Print3" localSheetId="137">'[1]7.7.6'!#REF!</definedName>
    <definedName name="Print3" localSheetId="138">'[1]7.7.6'!#REF!</definedName>
    <definedName name="Print3" localSheetId="139">'[1]7.7.6'!#REF!</definedName>
    <definedName name="Print3" localSheetId="135">'[1]7.7.6'!#REF!</definedName>
    <definedName name="Print3">'[1]7.7.6'!#REF!</definedName>
    <definedName name="RepFSS">'[1]7.7.6'!$T$1:$Y$57</definedName>
    <definedName name="s">'[1]7.7.6'!$A$1:$AQ$58</definedName>
    <definedName name="srl" localSheetId="7">'[1]7.7.6'!#REF!</definedName>
    <definedName name="srl" localSheetId="13">'[1]7.7.6'!#REF!</definedName>
    <definedName name="srl" localSheetId="20">'[1]7.7.6'!#REF!</definedName>
    <definedName name="srl" localSheetId="24">'[1]7.7.6'!#REF!</definedName>
    <definedName name="srl" localSheetId="31">'[1]7.7.6'!#REF!</definedName>
    <definedName name="srl" localSheetId="38">'[1]7.7.6'!#REF!</definedName>
    <definedName name="srl" localSheetId="44">'[1]7.7.6'!#REF!</definedName>
    <definedName name="srl" localSheetId="68">'[1]7.7.6'!#REF!</definedName>
    <definedName name="srl" localSheetId="69">'[1]7.7.6'!#REF!</definedName>
    <definedName name="srl" localSheetId="67">'[1]7.7.6'!#REF!</definedName>
    <definedName name="srl" localSheetId="83">'[1]7.7.6'!#REF!</definedName>
    <definedName name="srl" localSheetId="0">'[1]7.7.6'!#REF!</definedName>
    <definedName name="srl" localSheetId="97">'[1]7.7.6'!#REF!</definedName>
    <definedName name="srl" localSheetId="136">'[1]7.7.6'!#REF!</definedName>
    <definedName name="srl" localSheetId="137">'[1]7.7.6'!#REF!</definedName>
    <definedName name="srl" localSheetId="138">'[1]7.7.6'!#REF!</definedName>
    <definedName name="srl" localSheetId="139">'[1]7.7.6'!#REF!</definedName>
    <definedName name="srl" localSheetId="135">'[1]7.7.6'!#REF!</definedName>
    <definedName name="srl">'[1]7.7.6'!#REF!</definedName>
    <definedName name="SVDS" localSheetId="7">'[1]7.7.6'!#REF!</definedName>
    <definedName name="SVDS" localSheetId="13">'[1]7.7.6'!#REF!</definedName>
    <definedName name="SVDS" localSheetId="20">'[1]7.7.6'!#REF!</definedName>
    <definedName name="SVDS" localSheetId="24">'[1]7.7.6'!#REF!</definedName>
    <definedName name="SVDS" localSheetId="31">'[1]7.7.6'!#REF!</definedName>
    <definedName name="SVDS" localSheetId="38">'[1]7.7.6'!#REF!</definedName>
    <definedName name="SVDS" localSheetId="44">'[1]7.7.6'!#REF!</definedName>
    <definedName name="SVDS" localSheetId="68">'[1]7.7.6'!#REF!</definedName>
    <definedName name="SVDS" localSheetId="69">'[1]7.7.6'!#REF!</definedName>
    <definedName name="SVDS" localSheetId="67">'[1]7.7.6'!#REF!</definedName>
    <definedName name="SVDS" localSheetId="83">'[1]7.7.6'!#REF!</definedName>
    <definedName name="SVDS" localSheetId="0">'[1]7.7.6'!#REF!</definedName>
    <definedName name="SVDS" localSheetId="97">'[1]7.7.6'!#REF!</definedName>
    <definedName name="SVDS" localSheetId="105">'[1]7.7.6'!#REF!</definedName>
    <definedName name="SVDS" localSheetId="136">'[1]7.7.6'!#REF!</definedName>
    <definedName name="SVDS" localSheetId="137">'[1]7.7.6'!#REF!</definedName>
    <definedName name="SVDS" localSheetId="138">'[1]7.7.6'!#REF!</definedName>
    <definedName name="SVDS" localSheetId="139">'[1]7.7.6'!#REF!</definedName>
    <definedName name="SVDS" localSheetId="135">'[1]7.7.6'!#REF!</definedName>
    <definedName name="SVDS">'[1]7.7.6'!#REF!</definedName>
    <definedName name="Totales">'[1]7.7.6'!$A$1:$AP$58</definedName>
  </definedNames>
  <calcPr calcId="162913"/>
  <extLst>
    <ext xmlns:x15="http://schemas.microsoft.com/office/spreadsheetml/2010/11/main" uri="{FCE2AD5D-F65C-4FA6-A056-5C36A1767C68}">
      <x15:dataModel>
        <x15:modelTables>
          <x15:modelTable id="Rango-f3fe59bc-c8f1-4bec-80e6-b344c09d9773" name="Rango" connection="WorksheetConnection_III.5.15.Afil. SVDSxprov.!$A$3:$F$60"/>
        </x15:modelTables>
      </x15:dataModel>
    </ext>
  </extLst>
</workbook>
</file>

<file path=xl/calcChain.xml><?xml version="1.0" encoding="utf-8"?>
<calcChain xmlns="http://schemas.openxmlformats.org/spreadsheetml/2006/main">
  <c r="H17" i="225" l="1"/>
  <c r="G17" i="225"/>
  <c r="H17" i="79" l="1"/>
  <c r="D22" i="78"/>
  <c r="B22" i="78"/>
  <c r="I21" i="444"/>
  <c r="H21" i="444"/>
  <c r="J14" i="29"/>
  <c r="B16" i="54" l="1"/>
  <c r="I3" i="391"/>
  <c r="C20" i="389"/>
  <c r="B17" i="385"/>
  <c r="B67" i="468"/>
  <c r="C17" i="385"/>
  <c r="P22" i="384" l="1"/>
  <c r="O22" i="384"/>
  <c r="N22" i="384"/>
  <c r="O21" i="383"/>
  <c r="I21" i="383"/>
  <c r="J21" i="383"/>
  <c r="K21" i="383"/>
  <c r="H21" i="383"/>
  <c r="D21" i="383"/>
  <c r="C21" i="383"/>
  <c r="E21" i="383"/>
  <c r="F21" i="383"/>
  <c r="B21" i="383"/>
  <c r="B47" i="380"/>
  <c r="C47" i="380"/>
  <c r="A47" i="380"/>
  <c r="B4" i="272" l="1"/>
  <c r="B19" i="435"/>
  <c r="A19" i="431"/>
  <c r="D16" i="433"/>
  <c r="D6" i="433"/>
  <c r="D7" i="433"/>
  <c r="D8" i="433"/>
  <c r="D9" i="433"/>
  <c r="D10" i="433"/>
  <c r="D11" i="433"/>
  <c r="D12" i="433"/>
  <c r="D13" i="433"/>
  <c r="D14" i="433"/>
  <c r="D15" i="433"/>
  <c r="E13" i="433"/>
  <c r="E14" i="433"/>
  <c r="E15" i="433"/>
  <c r="E16" i="433"/>
  <c r="A19" i="434"/>
  <c r="C4" i="341"/>
  <c r="D4" i="468"/>
  <c r="L40" i="468" l="1"/>
  <c r="D24" i="282" l="1"/>
  <c r="P7" i="397"/>
  <c r="P6" i="397"/>
  <c r="P5" i="397"/>
  <c r="P4" i="397"/>
  <c r="J5" i="396"/>
  <c r="J6" i="396"/>
  <c r="J4" i="396"/>
  <c r="I7" i="396"/>
  <c r="O7" i="397"/>
  <c r="A36" i="394"/>
  <c r="J7" i="396" l="1"/>
  <c r="I3" i="444" l="1"/>
  <c r="A18" i="447"/>
  <c r="F6" i="54" l="1"/>
  <c r="F7" i="54"/>
  <c r="F8" i="54"/>
  <c r="F9" i="54"/>
  <c r="F10" i="54"/>
  <c r="F11" i="54"/>
  <c r="F12" i="54"/>
  <c r="F13" i="54"/>
  <c r="F14" i="54"/>
  <c r="F15" i="54"/>
  <c r="F16" i="54"/>
  <c r="F5" i="54"/>
  <c r="F4" i="54"/>
  <c r="A20" i="382" l="1"/>
  <c r="A20" i="287" l="1"/>
  <c r="A20" i="333"/>
  <c r="A17" i="337"/>
  <c r="C37" i="468" l="1"/>
  <c r="C36" i="468"/>
  <c r="B2" i="466" l="1"/>
  <c r="G12" i="235"/>
  <c r="H3" i="235"/>
  <c r="A16" i="232"/>
  <c r="A16" i="231"/>
  <c r="A16" i="229"/>
  <c r="A17" i="225" l="1"/>
  <c r="C17" i="223"/>
  <c r="B17" i="223"/>
  <c r="A20" i="224"/>
  <c r="A20" i="222"/>
  <c r="A20" i="219"/>
  <c r="J3" i="452"/>
  <c r="A20" i="217"/>
  <c r="A19" i="215"/>
  <c r="A23" i="395" l="1"/>
  <c r="C19" i="283"/>
  <c r="A20" i="283"/>
  <c r="B18" i="447"/>
  <c r="A18" i="72" l="1"/>
  <c r="D3" i="450" l="1"/>
  <c r="I2" i="391"/>
  <c r="G19" i="445"/>
  <c r="E19" i="445"/>
  <c r="D19" i="445"/>
  <c r="B19" i="445"/>
  <c r="A19" i="445"/>
  <c r="A22" i="401"/>
  <c r="A18" i="400"/>
  <c r="B19" i="400"/>
  <c r="B20" i="449"/>
  <c r="A19" i="449"/>
  <c r="F19" i="445" l="1"/>
  <c r="A20" i="389"/>
  <c r="D5" i="386"/>
  <c r="E16" i="385" l="1"/>
  <c r="D10" i="385"/>
  <c r="D11" i="385"/>
  <c r="D12" i="385"/>
  <c r="D13" i="385"/>
  <c r="D14" i="385"/>
  <c r="D15" i="385"/>
  <c r="D16" i="385"/>
  <c r="A17" i="385"/>
  <c r="A21" i="381"/>
  <c r="A21" i="384"/>
  <c r="A21" i="383"/>
  <c r="E19" i="333"/>
  <c r="D19" i="333" l="1"/>
  <c r="A23" i="380" l="1"/>
  <c r="A20" i="379"/>
  <c r="A19" i="374"/>
  <c r="A22" i="407"/>
  <c r="A18" i="377" l="1"/>
  <c r="B20" i="342"/>
  <c r="A18" i="338"/>
  <c r="A17" i="402"/>
  <c r="B19" i="427"/>
  <c r="A20" i="332"/>
  <c r="A17" i="335"/>
  <c r="B60" i="468" l="1"/>
  <c r="B13" i="468"/>
  <c r="E65" i="468"/>
  <c r="E64" i="468"/>
  <c r="E63" i="468"/>
  <c r="M62" i="468"/>
  <c r="L62" i="468"/>
  <c r="E62" i="468"/>
  <c r="E61" i="468"/>
  <c r="E60" i="468"/>
  <c r="E59" i="468"/>
  <c r="E58" i="468"/>
  <c r="E57" i="468"/>
  <c r="E56" i="468"/>
  <c r="E55" i="468"/>
  <c r="E54" i="468"/>
  <c r="E53" i="468"/>
  <c r="E52" i="468"/>
  <c r="E51" i="468"/>
  <c r="E50" i="468"/>
  <c r="G49" i="468"/>
  <c r="F49" i="468"/>
  <c r="D44" i="468"/>
  <c r="B44" i="468"/>
  <c r="E38" i="468"/>
  <c r="D38" i="468"/>
  <c r="C38" i="468"/>
  <c r="B38" i="468"/>
  <c r="E29" i="468"/>
  <c r="F19" i="427" s="1"/>
  <c r="D29" i="468"/>
  <c r="E19" i="427" s="1"/>
  <c r="B29" i="468"/>
  <c r="C4" i="468" s="1"/>
  <c r="C28" i="468"/>
  <c r="L27" i="468"/>
  <c r="C27" i="468"/>
  <c r="C26" i="468"/>
  <c r="C25" i="468"/>
  <c r="D20" i="468"/>
  <c r="B20" i="468"/>
  <c r="F13" i="468"/>
  <c r="D13" i="468"/>
  <c r="D7" i="468"/>
  <c r="E49" i="468" l="1"/>
  <c r="M63" i="468"/>
  <c r="C29" i="468"/>
  <c r="H15" i="242" l="1"/>
  <c r="I15" i="242" s="1"/>
  <c r="G15" i="241"/>
  <c r="I15" i="241" s="1"/>
  <c r="F15" i="214"/>
  <c r="H15" i="214" s="1"/>
  <c r="D15" i="240"/>
  <c r="E15" i="240" s="1"/>
  <c r="D16" i="240"/>
  <c r="D14" i="239"/>
  <c r="D15" i="239"/>
  <c r="F15" i="239" s="1"/>
  <c r="I4" i="236"/>
  <c r="G13" i="236"/>
  <c r="H13" i="236"/>
  <c r="D17" i="233"/>
  <c r="E17" i="233"/>
  <c r="F17" i="233"/>
  <c r="G17" i="233"/>
  <c r="C17" i="233"/>
  <c r="H15" i="233"/>
  <c r="I15" i="233" s="1"/>
  <c r="H16" i="232"/>
  <c r="J16" i="232" s="1"/>
  <c r="C17" i="232"/>
  <c r="D17" i="232"/>
  <c r="E17" i="232"/>
  <c r="F17" i="232"/>
  <c r="G17" i="232"/>
  <c r="B17" i="232"/>
  <c r="F16" i="231"/>
  <c r="H16" i="231" s="1"/>
  <c r="C17" i="231"/>
  <c r="D17" i="231"/>
  <c r="E17" i="231"/>
  <c r="B17" i="231"/>
  <c r="D16" i="229"/>
  <c r="F16" i="229" s="1"/>
  <c r="C17" i="229"/>
  <c r="B17" i="229"/>
  <c r="H15" i="241" l="1"/>
  <c r="C15" i="238"/>
  <c r="D15" i="238" s="1"/>
  <c r="N15" i="242"/>
  <c r="M15" i="242"/>
  <c r="L15" i="242"/>
  <c r="K15" i="242"/>
  <c r="J15" i="242"/>
  <c r="K15" i="241"/>
  <c r="J15" i="241"/>
  <c r="G15" i="214"/>
  <c r="J15" i="214"/>
  <c r="I15" i="214"/>
  <c r="F15" i="240"/>
  <c r="E15" i="239"/>
  <c r="K15" i="233"/>
  <c r="M15" i="233"/>
  <c r="L15" i="233"/>
  <c r="J15" i="233"/>
  <c r="N15" i="233"/>
  <c r="M16" i="232"/>
  <c r="K16" i="232"/>
  <c r="I16" i="232"/>
  <c r="N16" i="232"/>
  <c r="L16" i="232"/>
  <c r="G16" i="231"/>
  <c r="J16" i="231"/>
  <c r="I16" i="231"/>
  <c r="E16" i="229"/>
  <c r="D14" i="230"/>
  <c r="C17" i="227"/>
  <c r="D17" i="227"/>
  <c r="E17" i="227"/>
  <c r="F17" i="227"/>
  <c r="G17" i="227"/>
  <c r="B17" i="227"/>
  <c r="P16" i="227"/>
  <c r="Q16" i="227"/>
  <c r="R16" i="227"/>
  <c r="S16" i="227"/>
  <c r="T16" i="227"/>
  <c r="U16" i="227"/>
  <c r="O16" i="227"/>
  <c r="H16" i="227"/>
  <c r="C17" i="225"/>
  <c r="B17" i="225"/>
  <c r="J16" i="225"/>
  <c r="K16" i="225"/>
  <c r="I17" i="225"/>
  <c r="I16" i="225"/>
  <c r="I15" i="225"/>
  <c r="E16" i="225"/>
  <c r="F16" i="225"/>
  <c r="D16" i="225"/>
  <c r="G17" i="335"/>
  <c r="D16" i="223"/>
  <c r="E16" i="223" s="1"/>
  <c r="K16" i="223"/>
  <c r="I16" i="223"/>
  <c r="G20" i="228"/>
  <c r="G19" i="228"/>
  <c r="L19" i="228" s="1"/>
  <c r="I19" i="226"/>
  <c r="J19" i="226"/>
  <c r="L19" i="226"/>
  <c r="H19" i="226"/>
  <c r="K19" i="226" s="1"/>
  <c r="H20" i="226"/>
  <c r="D21" i="226"/>
  <c r="E21" i="226"/>
  <c r="F21" i="226"/>
  <c r="C21" i="224"/>
  <c r="B21" i="224"/>
  <c r="D20" i="224"/>
  <c r="N19" i="226" l="1"/>
  <c r="F20" i="224"/>
  <c r="D17" i="225"/>
  <c r="F16" i="223"/>
  <c r="J19" i="228"/>
  <c r="K19" i="228"/>
  <c r="H19" i="228"/>
  <c r="I19" i="228"/>
  <c r="M19" i="226"/>
  <c r="E20" i="224"/>
  <c r="D20" i="222"/>
  <c r="E20" i="222" s="1"/>
  <c r="C21" i="222"/>
  <c r="B21" i="222"/>
  <c r="E20" i="219"/>
  <c r="G20" i="219" s="1"/>
  <c r="D21" i="219"/>
  <c r="C21" i="219"/>
  <c r="B21" i="219"/>
  <c r="K7" i="452"/>
  <c r="K25" i="452"/>
  <c r="K29" i="452"/>
  <c r="K13" i="452"/>
  <c r="K23" i="452"/>
  <c r="K4" i="452"/>
  <c r="K17" i="452"/>
  <c r="K35" i="452"/>
  <c r="K27" i="452"/>
  <c r="K16" i="452"/>
  <c r="K31" i="452"/>
  <c r="K32" i="452"/>
  <c r="K8" i="452"/>
  <c r="K9" i="452"/>
  <c r="K18" i="452"/>
  <c r="K19" i="452"/>
  <c r="K24" i="452"/>
  <c r="K22" i="452"/>
  <c r="K33" i="452"/>
  <c r="K20" i="452"/>
  <c r="K10" i="452"/>
  <c r="K21" i="452"/>
  <c r="K26" i="452"/>
  <c r="K11" i="452"/>
  <c r="K34" i="452"/>
  <c r="K28" i="452"/>
  <c r="K12" i="452"/>
  <c r="K15" i="452"/>
  <c r="K5" i="452"/>
  <c r="K30" i="452"/>
  <c r="K14" i="452"/>
  <c r="I36" i="452"/>
  <c r="K20" i="217"/>
  <c r="B21" i="217"/>
  <c r="D21" i="217"/>
  <c r="E21" i="217"/>
  <c r="F21" i="217"/>
  <c r="G21" i="217"/>
  <c r="H21" i="217"/>
  <c r="I21" i="217"/>
  <c r="J21" i="217"/>
  <c r="C21" i="217"/>
  <c r="C20" i="215"/>
  <c r="B20" i="215"/>
  <c r="D19" i="215"/>
  <c r="G7" i="396"/>
  <c r="F22" i="78"/>
  <c r="C36" i="394"/>
  <c r="B36" i="394"/>
  <c r="B23" i="395"/>
  <c r="D20" i="283"/>
  <c r="B20" i="283"/>
  <c r="R20" i="217" l="1"/>
  <c r="E19" i="215"/>
  <c r="F20" i="222"/>
  <c r="F20" i="219"/>
  <c r="H20" i="219"/>
  <c r="J36" i="452"/>
  <c r="K6" i="452"/>
  <c r="N20" i="217"/>
  <c r="Q20" i="217"/>
  <c r="P20" i="217"/>
  <c r="O20" i="217"/>
  <c r="M20" i="217"/>
  <c r="T20" i="217"/>
  <c r="L20" i="217"/>
  <c r="S20" i="217"/>
  <c r="F19" i="215"/>
  <c r="C5" i="450"/>
  <c r="C6" i="450"/>
  <c r="C7" i="450"/>
  <c r="C8" i="450"/>
  <c r="C9" i="450"/>
  <c r="C10" i="450"/>
  <c r="C11" i="450"/>
  <c r="C12" i="450"/>
  <c r="C13" i="450"/>
  <c r="C14" i="450"/>
  <c r="C15" i="450"/>
  <c r="C16" i="450"/>
  <c r="C17" i="450"/>
  <c r="C18" i="450"/>
  <c r="C19" i="450"/>
  <c r="C20" i="450"/>
  <c r="C21" i="450"/>
  <c r="C22" i="450"/>
  <c r="C23" i="450"/>
  <c r="C24" i="450"/>
  <c r="C25" i="450"/>
  <c r="C26" i="450"/>
  <c r="C27" i="450"/>
  <c r="C28" i="450"/>
  <c r="C29" i="450"/>
  <c r="C30" i="450"/>
  <c r="C31" i="450"/>
  <c r="C32" i="450"/>
  <c r="E20" i="448"/>
  <c r="C18" i="72"/>
  <c r="B18" i="72"/>
  <c r="K23" i="451"/>
  <c r="E33" i="450" l="1"/>
  <c r="J4" i="391"/>
  <c r="J5" i="391"/>
  <c r="J6" i="391"/>
  <c r="J7" i="391"/>
  <c r="J8" i="391"/>
  <c r="H9" i="391"/>
  <c r="L6" i="384" l="1"/>
  <c r="M6" i="384"/>
  <c r="N6" i="384"/>
  <c r="O6" i="384"/>
  <c r="L7" i="384"/>
  <c r="P7" i="384" s="1"/>
  <c r="M7" i="384"/>
  <c r="N7" i="384"/>
  <c r="O7" i="384"/>
  <c r="L8" i="384"/>
  <c r="M8" i="384"/>
  <c r="N8" i="384"/>
  <c r="O8" i="384"/>
  <c r="L9" i="384"/>
  <c r="M9" i="384"/>
  <c r="N9" i="384"/>
  <c r="O9" i="384"/>
  <c r="L10" i="384"/>
  <c r="M10" i="384"/>
  <c r="N10" i="384"/>
  <c r="O10" i="384"/>
  <c r="L11" i="384"/>
  <c r="P11" i="384" s="1"/>
  <c r="M11" i="384"/>
  <c r="N11" i="384"/>
  <c r="O11" i="384"/>
  <c r="L12" i="384"/>
  <c r="M12" i="384"/>
  <c r="N12" i="384"/>
  <c r="O12" i="384"/>
  <c r="L13" i="384"/>
  <c r="M13" i="384"/>
  <c r="N13" i="384"/>
  <c r="P13" i="384" s="1"/>
  <c r="O13" i="384"/>
  <c r="L14" i="384"/>
  <c r="M14" i="384"/>
  <c r="N14" i="384"/>
  <c r="O14" i="384"/>
  <c r="L15" i="384"/>
  <c r="P15" i="384" s="1"/>
  <c r="M15" i="384"/>
  <c r="N15" i="384"/>
  <c r="O15" i="384"/>
  <c r="L16" i="384"/>
  <c r="M16" i="384"/>
  <c r="N16" i="384"/>
  <c r="O16" i="384"/>
  <c r="L17" i="384"/>
  <c r="M17" i="384"/>
  <c r="N17" i="384"/>
  <c r="O17" i="384"/>
  <c r="L18" i="384"/>
  <c r="M18" i="384"/>
  <c r="N18" i="384"/>
  <c r="O18" i="384"/>
  <c r="L19" i="384"/>
  <c r="P19" i="384" s="1"/>
  <c r="M19" i="384"/>
  <c r="N19" i="384"/>
  <c r="O19" i="384"/>
  <c r="L20" i="384"/>
  <c r="P20" i="384" s="1"/>
  <c r="M20" i="384"/>
  <c r="N20" i="384"/>
  <c r="O20" i="384"/>
  <c r="M21" i="384"/>
  <c r="C6" i="384"/>
  <c r="D6" i="384"/>
  <c r="E6" i="384"/>
  <c r="F6" i="384"/>
  <c r="G6" i="384"/>
  <c r="H6" i="384"/>
  <c r="I6" i="384"/>
  <c r="J6" i="384"/>
  <c r="C7" i="384"/>
  <c r="D7" i="384"/>
  <c r="E7" i="384"/>
  <c r="F7" i="384"/>
  <c r="G7" i="384"/>
  <c r="H7" i="384"/>
  <c r="I7" i="384"/>
  <c r="J7" i="384"/>
  <c r="C8" i="384"/>
  <c r="D8" i="384"/>
  <c r="E8" i="384"/>
  <c r="F8" i="384"/>
  <c r="G8" i="384"/>
  <c r="H8" i="384"/>
  <c r="I8" i="384"/>
  <c r="J8" i="384"/>
  <c r="C9" i="384"/>
  <c r="D9" i="384"/>
  <c r="E9" i="384"/>
  <c r="F9" i="384"/>
  <c r="G9" i="384"/>
  <c r="H9" i="384"/>
  <c r="I9" i="384"/>
  <c r="J9" i="384"/>
  <c r="C10" i="384"/>
  <c r="D10" i="384"/>
  <c r="E10" i="384"/>
  <c r="F10" i="384"/>
  <c r="G10" i="384"/>
  <c r="H10" i="384"/>
  <c r="I10" i="384"/>
  <c r="J10" i="384"/>
  <c r="C11" i="384"/>
  <c r="D11" i="384"/>
  <c r="E11" i="384"/>
  <c r="F11" i="384"/>
  <c r="G11" i="384"/>
  <c r="H11" i="384"/>
  <c r="I11" i="384"/>
  <c r="J11" i="384"/>
  <c r="C12" i="384"/>
  <c r="D12" i="384"/>
  <c r="E12" i="384"/>
  <c r="F12" i="384"/>
  <c r="G12" i="384"/>
  <c r="H12" i="384"/>
  <c r="I12" i="384"/>
  <c r="J12" i="384"/>
  <c r="C13" i="384"/>
  <c r="K13" i="384" s="1"/>
  <c r="D13" i="384"/>
  <c r="E13" i="384"/>
  <c r="F13" i="384"/>
  <c r="G13" i="384"/>
  <c r="H13" i="384"/>
  <c r="I13" i="384"/>
  <c r="J13" i="384"/>
  <c r="C14" i="384"/>
  <c r="K14" i="384" s="1"/>
  <c r="D14" i="384"/>
  <c r="E14" i="384"/>
  <c r="F14" i="384"/>
  <c r="G14" i="384"/>
  <c r="H14" i="384"/>
  <c r="I14" i="384"/>
  <c r="J14" i="384"/>
  <c r="C15" i="384"/>
  <c r="D15" i="384"/>
  <c r="E15" i="384"/>
  <c r="F15" i="384"/>
  <c r="G15" i="384"/>
  <c r="H15" i="384"/>
  <c r="I15" i="384"/>
  <c r="J15" i="384"/>
  <c r="C16" i="384"/>
  <c r="D16" i="384"/>
  <c r="E16" i="384"/>
  <c r="F16" i="384"/>
  <c r="G16" i="384"/>
  <c r="H16" i="384"/>
  <c r="I16" i="384"/>
  <c r="J16" i="384"/>
  <c r="C17" i="384"/>
  <c r="D17" i="384"/>
  <c r="E17" i="384"/>
  <c r="F17" i="384"/>
  <c r="G17" i="384"/>
  <c r="H17" i="384"/>
  <c r="I17" i="384"/>
  <c r="J17" i="384"/>
  <c r="C18" i="384"/>
  <c r="D18" i="384"/>
  <c r="E18" i="384"/>
  <c r="F18" i="384"/>
  <c r="G18" i="384"/>
  <c r="H18" i="384"/>
  <c r="I18" i="384"/>
  <c r="J18" i="384"/>
  <c r="C19" i="384"/>
  <c r="D19" i="384"/>
  <c r="E19" i="384"/>
  <c r="F19" i="384"/>
  <c r="G19" i="384"/>
  <c r="H19" i="384"/>
  <c r="I19" i="384"/>
  <c r="J19" i="384"/>
  <c r="C20" i="384"/>
  <c r="D20" i="384"/>
  <c r="E20" i="384"/>
  <c r="F20" i="384"/>
  <c r="G20" i="384"/>
  <c r="H20" i="384"/>
  <c r="I20" i="384"/>
  <c r="J20" i="384"/>
  <c r="O5" i="384"/>
  <c r="P5" i="384" s="1"/>
  <c r="N5" i="384"/>
  <c r="M5" i="384"/>
  <c r="L5" i="384"/>
  <c r="J5" i="384"/>
  <c r="I5" i="384"/>
  <c r="H5" i="384"/>
  <c r="G5" i="384"/>
  <c r="F5" i="384"/>
  <c r="E5" i="384"/>
  <c r="D5" i="384"/>
  <c r="C5" i="384"/>
  <c r="B6" i="384"/>
  <c r="B7" i="384"/>
  <c r="K7" i="384" s="1"/>
  <c r="B8" i="384"/>
  <c r="K8" i="384" s="1"/>
  <c r="B9" i="384"/>
  <c r="K9" i="384" s="1"/>
  <c r="B10" i="384"/>
  <c r="K10" i="384" s="1"/>
  <c r="B11" i="384"/>
  <c r="K11" i="384" s="1"/>
  <c r="B12" i="384"/>
  <c r="K12" i="384" s="1"/>
  <c r="B13" i="384"/>
  <c r="B14" i="384"/>
  <c r="B15" i="384"/>
  <c r="K15" i="384" s="1"/>
  <c r="B16" i="384"/>
  <c r="K16" i="384" s="1"/>
  <c r="B17" i="384"/>
  <c r="K17" i="384" s="1"/>
  <c r="B18" i="384"/>
  <c r="K18" i="384" s="1"/>
  <c r="B19" i="384"/>
  <c r="K19" i="384" s="1"/>
  <c r="B20" i="384"/>
  <c r="K20" i="384" s="1"/>
  <c r="B5" i="384"/>
  <c r="E23" i="380"/>
  <c r="F23" i="380"/>
  <c r="E47" i="380" s="1"/>
  <c r="E30" i="380"/>
  <c r="E31" i="380"/>
  <c r="E32" i="380"/>
  <c r="E33" i="380"/>
  <c r="E34" i="380"/>
  <c r="E35" i="380"/>
  <c r="E36" i="380"/>
  <c r="E37" i="380"/>
  <c r="E38" i="380"/>
  <c r="E39" i="380"/>
  <c r="E40" i="380"/>
  <c r="E41" i="380"/>
  <c r="E42" i="380"/>
  <c r="E43" i="380"/>
  <c r="E44" i="380"/>
  <c r="E45" i="380"/>
  <c r="E46" i="380"/>
  <c r="D32" i="380"/>
  <c r="D33" i="380"/>
  <c r="D34" i="380"/>
  <c r="D35" i="380"/>
  <c r="D36" i="380"/>
  <c r="D37" i="380"/>
  <c r="D38" i="380"/>
  <c r="D39" i="380"/>
  <c r="D40" i="380"/>
  <c r="D41" i="380"/>
  <c r="D42" i="380"/>
  <c r="D43" i="380"/>
  <c r="D44" i="380"/>
  <c r="D45" i="380"/>
  <c r="D46" i="380"/>
  <c r="D30" i="380"/>
  <c r="D31" i="380"/>
  <c r="C31" i="380"/>
  <c r="C32" i="380"/>
  <c r="C33" i="380"/>
  <c r="C34" i="380"/>
  <c r="C35" i="380"/>
  <c r="C36" i="380"/>
  <c r="C37" i="380"/>
  <c r="C38" i="380"/>
  <c r="C39" i="380"/>
  <c r="C40" i="380"/>
  <c r="C41" i="380"/>
  <c r="C42" i="380"/>
  <c r="C43" i="380"/>
  <c r="C44" i="380"/>
  <c r="C45" i="380"/>
  <c r="C46" i="380"/>
  <c r="C30" i="380"/>
  <c r="B31" i="380"/>
  <c r="B32" i="380"/>
  <c r="B33" i="380"/>
  <c r="B34" i="380"/>
  <c r="B35" i="380"/>
  <c r="B36" i="380"/>
  <c r="B37" i="380"/>
  <c r="B38" i="380"/>
  <c r="B39" i="380"/>
  <c r="B40" i="380"/>
  <c r="B41" i="380"/>
  <c r="B42" i="380"/>
  <c r="B43" i="380"/>
  <c r="B44" i="380"/>
  <c r="B45" i="380"/>
  <c r="B46" i="380"/>
  <c r="B30" i="380"/>
  <c r="D19" i="434"/>
  <c r="E17" i="402"/>
  <c r="D17" i="402"/>
  <c r="B17" i="402"/>
  <c r="K21" i="384" l="1"/>
  <c r="P18" i="384"/>
  <c r="P16" i="384"/>
  <c r="P14" i="384"/>
  <c r="P12" i="384"/>
  <c r="P10" i="384"/>
  <c r="P8" i="384"/>
  <c r="P21" i="384"/>
  <c r="P17" i="384"/>
  <c r="P9" i="384"/>
  <c r="C23" i="282"/>
  <c r="B23" i="282"/>
  <c r="A23" i="282"/>
  <c r="A21" i="78"/>
  <c r="H21" i="78"/>
  <c r="E21" i="78" s="1"/>
  <c r="C23" i="395"/>
  <c r="B18" i="283"/>
  <c r="K3" i="29"/>
  <c r="A22" i="276"/>
  <c r="B24" i="282" l="1"/>
  <c r="C24" i="282"/>
  <c r="C21" i="78"/>
  <c r="E23" i="282"/>
  <c r="F23" i="282" s="1"/>
  <c r="G21" i="78"/>
  <c r="E19" i="283"/>
  <c r="J5" i="444"/>
  <c r="J6" i="444"/>
  <c r="J9" i="444"/>
  <c r="J10" i="444"/>
  <c r="J13" i="444"/>
  <c r="J17" i="444"/>
  <c r="J18" i="444"/>
  <c r="J4" i="444"/>
  <c r="J7" i="444"/>
  <c r="J8" i="444"/>
  <c r="J11" i="444"/>
  <c r="J12" i="444"/>
  <c r="J15" i="444"/>
  <c r="J16" i="444"/>
  <c r="J19" i="444"/>
  <c r="J20" i="444"/>
  <c r="L4" i="29"/>
  <c r="J20" i="448"/>
  <c r="J19" i="448"/>
  <c r="J18" i="448"/>
  <c r="E19" i="448"/>
  <c r="B19" i="447"/>
  <c r="D18" i="72"/>
  <c r="D19" i="72" s="1"/>
  <c r="C19" i="72"/>
  <c r="B19" i="72"/>
  <c r="C4" i="450"/>
  <c r="D33" i="450"/>
  <c r="D18" i="400"/>
  <c r="D19" i="400" s="1"/>
  <c r="F22" i="401"/>
  <c r="F23" i="401" s="1"/>
  <c r="D20" i="445"/>
  <c r="E20" i="445"/>
  <c r="C20" i="445"/>
  <c r="B20" i="445"/>
  <c r="H17" i="445"/>
  <c r="H16" i="445"/>
  <c r="F18" i="445"/>
  <c r="H18" i="445" s="1"/>
  <c r="H19" i="445"/>
  <c r="B23" i="401"/>
  <c r="C23" i="401"/>
  <c r="D23" i="401"/>
  <c r="E23" i="401"/>
  <c r="D17" i="400"/>
  <c r="D16" i="400"/>
  <c r="C20" i="449"/>
  <c r="D20" i="449"/>
  <c r="E20" i="449"/>
  <c r="F20" i="449"/>
  <c r="H20" i="449"/>
  <c r="I20" i="449"/>
  <c r="J20" i="449"/>
  <c r="L19" i="449"/>
  <c r="N19" i="449"/>
  <c r="N20" i="449" s="1"/>
  <c r="K19" i="449"/>
  <c r="G19" i="449"/>
  <c r="E22" i="384"/>
  <c r="F22" i="384"/>
  <c r="L20" i="383"/>
  <c r="Q20" i="383"/>
  <c r="L21" i="383"/>
  <c r="K20" i="382"/>
  <c r="K17" i="382"/>
  <c r="K18" i="382"/>
  <c r="K19" i="382"/>
  <c r="G7" i="380"/>
  <c r="G8" i="380"/>
  <c r="G9" i="380"/>
  <c r="G10" i="380"/>
  <c r="G11" i="380"/>
  <c r="G12" i="380"/>
  <c r="G13" i="380"/>
  <c r="G14" i="380"/>
  <c r="G15" i="380"/>
  <c r="G16" i="380"/>
  <c r="G17" i="380"/>
  <c r="G18" i="380"/>
  <c r="G19" i="380"/>
  <c r="G20" i="380"/>
  <c r="G21" i="380"/>
  <c r="G22" i="380"/>
  <c r="G6" i="380"/>
  <c r="D22" i="380"/>
  <c r="D8" i="380"/>
  <c r="D9" i="380"/>
  <c r="D10" i="380"/>
  <c r="D11" i="380"/>
  <c r="D12" i="380"/>
  <c r="D13" i="380"/>
  <c r="D14" i="380"/>
  <c r="D15" i="380"/>
  <c r="D16" i="380"/>
  <c r="D17" i="380"/>
  <c r="D18" i="380"/>
  <c r="D19" i="380"/>
  <c r="D20" i="380"/>
  <c r="D21" i="380"/>
  <c r="J19" i="379"/>
  <c r="K19" i="379"/>
  <c r="L19" i="379"/>
  <c r="M19" i="379"/>
  <c r="G18" i="379"/>
  <c r="G19" i="379"/>
  <c r="E18" i="379"/>
  <c r="F18" i="379"/>
  <c r="E19" i="379"/>
  <c r="F19" i="379"/>
  <c r="B11" i="379"/>
  <c r="B12" i="379"/>
  <c r="B13" i="379"/>
  <c r="B14" i="379"/>
  <c r="B15" i="379"/>
  <c r="B16" i="379"/>
  <c r="B17" i="379"/>
  <c r="B18" i="379"/>
  <c r="B19" i="379"/>
  <c r="E18" i="374"/>
  <c r="D18" i="407"/>
  <c r="D19" i="407"/>
  <c r="D20" i="407"/>
  <c r="D21" i="407"/>
  <c r="E18" i="435"/>
  <c r="I18" i="435"/>
  <c r="H18" i="435"/>
  <c r="D16" i="345"/>
  <c r="D15" i="345"/>
  <c r="D14" i="345"/>
  <c r="E6" i="431"/>
  <c r="E7" i="431"/>
  <c r="E8" i="431"/>
  <c r="E9" i="431"/>
  <c r="E10" i="431"/>
  <c r="E11" i="431"/>
  <c r="E12" i="431"/>
  <c r="E13" i="431"/>
  <c r="E14" i="431"/>
  <c r="E15" i="431"/>
  <c r="E16" i="431"/>
  <c r="E17" i="431"/>
  <c r="E18" i="431"/>
  <c r="D17" i="431"/>
  <c r="D18" i="431"/>
  <c r="D4" i="433"/>
  <c r="F19" i="342"/>
  <c r="G19" i="342"/>
  <c r="H19" i="342"/>
  <c r="E19" i="342"/>
  <c r="J16" i="434"/>
  <c r="J17" i="434"/>
  <c r="J18" i="434"/>
  <c r="I17" i="434"/>
  <c r="I18" i="434"/>
  <c r="E9" i="434"/>
  <c r="E10" i="434"/>
  <c r="E11" i="434"/>
  <c r="E12" i="434"/>
  <c r="E13" i="434"/>
  <c r="E14" i="434"/>
  <c r="E15" i="434"/>
  <c r="E16" i="434"/>
  <c r="E17" i="434"/>
  <c r="E18" i="434"/>
  <c r="C15" i="341"/>
  <c r="G4" i="341"/>
  <c r="G6" i="338"/>
  <c r="G7" i="338"/>
  <c r="G8" i="338"/>
  <c r="G9" i="338"/>
  <c r="G10" i="338"/>
  <c r="G11" i="338"/>
  <c r="G12" i="338"/>
  <c r="G13" i="338"/>
  <c r="G14" i="338"/>
  <c r="G15" i="338"/>
  <c r="G16" i="338"/>
  <c r="G17" i="338"/>
  <c r="C17" i="338"/>
  <c r="F17" i="338" s="1"/>
  <c r="F9" i="338"/>
  <c r="F10" i="338"/>
  <c r="F11" i="338"/>
  <c r="F12" i="338"/>
  <c r="F13" i="338"/>
  <c r="F14" i="338"/>
  <c r="F15" i="338"/>
  <c r="F16" i="338"/>
  <c r="F11" i="432"/>
  <c r="F12" i="432"/>
  <c r="F13" i="432"/>
  <c r="F14" i="432"/>
  <c r="F15" i="432"/>
  <c r="F16" i="432"/>
  <c r="F10" i="432"/>
  <c r="C6" i="432"/>
  <c r="C7" i="432"/>
  <c r="C8" i="432"/>
  <c r="C9" i="432"/>
  <c r="C10" i="432"/>
  <c r="C11" i="432"/>
  <c r="C12" i="432"/>
  <c r="C13" i="432"/>
  <c r="C14" i="432"/>
  <c r="C15" i="432"/>
  <c r="G15" i="432" s="1"/>
  <c r="C5" i="432"/>
  <c r="G5" i="432" s="1"/>
  <c r="C4" i="432"/>
  <c r="G4" i="432" s="1"/>
  <c r="F6" i="432"/>
  <c r="F7" i="432"/>
  <c r="F8" i="432"/>
  <c r="F9" i="432"/>
  <c r="F5" i="432"/>
  <c r="F4" i="432"/>
  <c r="G16" i="432"/>
  <c r="G16" i="402"/>
  <c r="H16" i="402"/>
  <c r="I16" i="402"/>
  <c r="F16" i="402"/>
  <c r="J17" i="427"/>
  <c r="K17" i="427"/>
  <c r="I17" i="427"/>
  <c r="H17" i="427"/>
  <c r="H18" i="427"/>
  <c r="G14" i="427"/>
  <c r="G15" i="427"/>
  <c r="G16" i="427"/>
  <c r="G17" i="427"/>
  <c r="G18" i="427"/>
  <c r="E19" i="332"/>
  <c r="H19" i="332" s="1"/>
  <c r="E17" i="287"/>
  <c r="E18" i="287"/>
  <c r="E19" i="287"/>
  <c r="C20" i="333"/>
  <c r="D17" i="337"/>
  <c r="C17" i="337"/>
  <c r="B17" i="337"/>
  <c r="H17" i="335"/>
  <c r="F17" i="335"/>
  <c r="D17" i="335"/>
  <c r="C17" i="335"/>
  <c r="B17" i="335"/>
  <c r="J16" i="335"/>
  <c r="E16" i="335"/>
  <c r="I16" i="335"/>
  <c r="I18" i="427" l="1"/>
  <c r="J18" i="427" s="1"/>
  <c r="F19" i="332"/>
  <c r="G19" i="332"/>
  <c r="E17" i="335"/>
  <c r="K19" i="448"/>
  <c r="F20" i="445"/>
  <c r="M19" i="449"/>
  <c r="R20" i="383"/>
  <c r="G23" i="380"/>
  <c r="G23" i="282"/>
  <c r="K20" i="448"/>
  <c r="F4" i="341"/>
  <c r="K18" i="427" l="1"/>
  <c r="H16" i="79"/>
  <c r="G16" i="79" s="1"/>
  <c r="E8" i="448"/>
  <c r="E9" i="448"/>
  <c r="E10" i="448"/>
  <c r="E11" i="448"/>
  <c r="E12" i="448"/>
  <c r="E13" i="448"/>
  <c r="E14" i="448"/>
  <c r="E15" i="448"/>
  <c r="E16" i="448"/>
  <c r="E17" i="448"/>
  <c r="E18" i="448"/>
  <c r="K18" i="448" s="1"/>
  <c r="J23" i="451"/>
  <c r="C16" i="79" l="1"/>
  <c r="E16" i="79"/>
  <c r="B19" i="431" l="1"/>
  <c r="F14" i="402"/>
  <c r="F15" i="402"/>
  <c r="G17" i="223" l="1"/>
  <c r="B3" i="459" l="1"/>
  <c r="B3" i="465"/>
  <c r="A16" i="242"/>
  <c r="A16" i="241"/>
  <c r="A16" i="214"/>
  <c r="A16" i="240"/>
  <c r="A16" i="239"/>
  <c r="A16" i="238"/>
  <c r="H3" i="236"/>
  <c r="A16" i="233"/>
  <c r="A15" i="230"/>
  <c r="A17" i="227"/>
  <c r="A17" i="223"/>
  <c r="A20" i="228"/>
  <c r="A20" i="226"/>
  <c r="M7" i="451" l="1"/>
  <c r="A4" i="274" l="1"/>
  <c r="B13" i="273"/>
  <c r="D19" i="374"/>
  <c r="D18" i="332" l="1"/>
  <c r="E18" i="332" s="1"/>
  <c r="B7" i="179" l="1"/>
  <c r="B3" i="177" s="1"/>
  <c r="B7" i="177" l="1"/>
  <c r="C4" i="177" s="1"/>
  <c r="C4" i="179"/>
  <c r="D3" i="386"/>
  <c r="C3" i="177" l="1"/>
  <c r="B6" i="377"/>
  <c r="B7" i="377"/>
  <c r="B8" i="377"/>
  <c r="B9" i="377"/>
  <c r="B10" i="377"/>
  <c r="B11" i="377"/>
  <c r="B12" i="377"/>
  <c r="B13" i="377"/>
  <c r="B14" i="377"/>
  <c r="B15" i="377"/>
  <c r="B16" i="377"/>
  <c r="B18" i="377"/>
  <c r="H12" i="235" l="1"/>
  <c r="F21" i="401" l="1"/>
  <c r="F21" i="382" l="1"/>
  <c r="E21" i="382"/>
  <c r="D20" i="332" l="1"/>
  <c r="D20" i="287"/>
  <c r="H20" i="78" l="1"/>
  <c r="S9" i="391" l="1"/>
  <c r="B6" i="273" l="1"/>
  <c r="B7" i="273"/>
  <c r="B8" i="273"/>
  <c r="B9" i="273"/>
  <c r="B10" i="273"/>
  <c r="B11" i="273"/>
  <c r="B12" i="273"/>
  <c r="B5" i="273"/>
  <c r="B5" i="272"/>
  <c r="B6" i="272"/>
  <c r="B7" i="272"/>
  <c r="B8" i="272"/>
  <c r="B9" i="272"/>
  <c r="B10" i="272"/>
  <c r="B11" i="272"/>
  <c r="B12" i="272"/>
  <c r="B13" i="272"/>
  <c r="B14" i="272" l="1"/>
  <c r="B18" i="338"/>
  <c r="C17" i="72" l="1"/>
  <c r="B17" i="72"/>
  <c r="D4" i="386"/>
  <c r="D6" i="386"/>
  <c r="D7" i="386"/>
  <c r="D8" i="386"/>
  <c r="D9" i="386"/>
  <c r="D10" i="386"/>
  <c r="D11" i="386"/>
  <c r="D12" i="386"/>
  <c r="D13" i="386"/>
  <c r="D14" i="386"/>
  <c r="D15" i="386"/>
  <c r="D16" i="386"/>
  <c r="D17" i="386"/>
  <c r="D18" i="386"/>
  <c r="H20" i="379"/>
  <c r="H15" i="79" l="1"/>
  <c r="C15" i="79" s="1"/>
  <c r="C17" i="283"/>
  <c r="C16" i="283"/>
  <c r="E15" i="79" l="1"/>
  <c r="G15" i="79"/>
  <c r="K10" i="449"/>
  <c r="K11" i="449"/>
  <c r="K12" i="449"/>
  <c r="K13" i="449"/>
  <c r="K14" i="449"/>
  <c r="K15" i="449"/>
  <c r="K16" i="449"/>
  <c r="K17" i="449"/>
  <c r="K18" i="449"/>
  <c r="D15" i="74" l="1"/>
  <c r="C19" i="431" l="1"/>
  <c r="D18" i="338"/>
  <c r="B20" i="332" l="1"/>
  <c r="H7" i="396" l="1"/>
  <c r="D18" i="283" l="1"/>
  <c r="D14" i="29"/>
  <c r="E14" i="29"/>
  <c r="F14" i="29"/>
  <c r="G14" i="29"/>
  <c r="H14" i="29"/>
  <c r="I14" i="29"/>
  <c r="K14" i="29"/>
  <c r="B22" i="276" s="1"/>
  <c r="B23" i="276" s="1"/>
  <c r="C14" i="29"/>
  <c r="B14" i="29"/>
  <c r="B10" i="447" l="1"/>
  <c r="B11" i="447"/>
  <c r="B12" i="447"/>
  <c r="F17" i="387"/>
  <c r="D5" i="385"/>
  <c r="B13" i="392" l="1"/>
  <c r="C12" i="392" l="1"/>
  <c r="C11" i="392"/>
  <c r="N7" i="397" l="1"/>
  <c r="M6" i="451" l="1"/>
  <c r="M8" i="451"/>
  <c r="M11" i="451"/>
  <c r="M10" i="451"/>
  <c r="M13" i="451"/>
  <c r="M12" i="451"/>
  <c r="M14" i="451"/>
  <c r="M19" i="451"/>
  <c r="M15" i="451"/>
  <c r="M9" i="451"/>
  <c r="M17" i="451"/>
  <c r="M18" i="451"/>
  <c r="M21" i="451"/>
  <c r="M20" i="451"/>
  <c r="M22" i="451"/>
  <c r="M16" i="451"/>
  <c r="M5" i="451"/>
  <c r="M4" i="451"/>
  <c r="L23" i="451"/>
  <c r="I5" i="446"/>
  <c r="I18" i="446"/>
  <c r="I26" i="446"/>
  <c r="I32" i="446"/>
  <c r="I9" i="446"/>
  <c r="I34" i="446"/>
  <c r="I22" i="446"/>
  <c r="I14" i="446"/>
  <c r="I20" i="446"/>
  <c r="I8" i="446"/>
  <c r="I33" i="446"/>
  <c r="I12" i="446"/>
  <c r="I11" i="446"/>
  <c r="I27" i="446"/>
  <c r="I24" i="446"/>
  <c r="I17" i="446"/>
  <c r="I15" i="446"/>
  <c r="I30" i="446"/>
  <c r="I21" i="446"/>
  <c r="I35" i="446"/>
  <c r="I23" i="446"/>
  <c r="I25" i="446"/>
  <c r="I7" i="446"/>
  <c r="I16" i="446"/>
  <c r="I29" i="446"/>
  <c r="I28" i="446"/>
  <c r="I6" i="446"/>
  <c r="I31" i="446"/>
  <c r="I19" i="446"/>
  <c r="I10" i="446"/>
  <c r="I4" i="446"/>
  <c r="I13" i="446"/>
  <c r="I3" i="446"/>
  <c r="M23" i="451" l="1"/>
  <c r="H17" i="223" l="1"/>
  <c r="I9" i="391" l="1"/>
  <c r="C23" i="380"/>
  <c r="D47" i="380" s="1"/>
  <c r="B23" i="380"/>
  <c r="D23" i="380" l="1"/>
  <c r="I17" i="335" l="1"/>
  <c r="B6" i="466"/>
  <c r="E16" i="240" l="1"/>
  <c r="F16" i="214"/>
  <c r="G16" i="214" s="1"/>
  <c r="I7" i="236"/>
  <c r="H16" i="233"/>
  <c r="B17" i="233"/>
  <c r="I5" i="236"/>
  <c r="I6" i="236"/>
  <c r="I8" i="236"/>
  <c r="I9" i="236"/>
  <c r="I10" i="236"/>
  <c r="I11" i="236"/>
  <c r="I12" i="236"/>
  <c r="B17" i="238"/>
  <c r="C17" i="239"/>
  <c r="B17" i="239"/>
  <c r="D16" i="239"/>
  <c r="E16" i="239" s="1"/>
  <c r="C17" i="240"/>
  <c r="B17" i="240"/>
  <c r="D17" i="214"/>
  <c r="C17" i="214"/>
  <c r="B17" i="214"/>
  <c r="D17" i="241"/>
  <c r="E17" i="241"/>
  <c r="F17" i="241"/>
  <c r="C17" i="241"/>
  <c r="B17" i="241"/>
  <c r="G16" i="241"/>
  <c r="H16" i="241" s="1"/>
  <c r="H16" i="242"/>
  <c r="I16" i="242" s="1"/>
  <c r="D17" i="242"/>
  <c r="E17" i="242"/>
  <c r="F17" i="242"/>
  <c r="G17" i="242"/>
  <c r="C17" i="242"/>
  <c r="B17" i="242"/>
  <c r="H15" i="232"/>
  <c r="I15" i="232" s="1"/>
  <c r="C16" i="238" l="1"/>
  <c r="D16" i="238" s="1"/>
  <c r="L16" i="242"/>
  <c r="N16" i="242"/>
  <c r="J16" i="242"/>
  <c r="K16" i="241"/>
  <c r="I16" i="241"/>
  <c r="J16" i="241"/>
  <c r="J16" i="214"/>
  <c r="H16" i="214"/>
  <c r="I16" i="214"/>
  <c r="F16" i="240"/>
  <c r="F16" i="239"/>
  <c r="I16" i="233"/>
  <c r="L16" i="233"/>
  <c r="N16" i="233"/>
  <c r="J16" i="233"/>
  <c r="M16" i="233"/>
  <c r="K16" i="233"/>
  <c r="L15" i="232"/>
  <c r="N15" i="232"/>
  <c r="J15" i="232"/>
  <c r="M16" i="242"/>
  <c r="K16" i="242"/>
  <c r="M15" i="232"/>
  <c r="K15" i="232"/>
  <c r="L5" i="29" l="1"/>
  <c r="L6" i="29"/>
  <c r="L7" i="29"/>
  <c r="L8" i="29"/>
  <c r="L9" i="29"/>
  <c r="L10" i="29"/>
  <c r="L11" i="29"/>
  <c r="L12" i="29"/>
  <c r="L13" i="29"/>
  <c r="F33" i="450"/>
  <c r="G33" i="450"/>
  <c r="L14" i="29" l="1"/>
  <c r="F15" i="231"/>
  <c r="D15" i="229"/>
  <c r="N15" i="227"/>
  <c r="M15" i="227"/>
  <c r="L15" i="227"/>
  <c r="K15" i="227"/>
  <c r="J15" i="227"/>
  <c r="R15" i="227"/>
  <c r="P15" i="227"/>
  <c r="T15" i="227"/>
  <c r="U15" i="227"/>
  <c r="I17" i="223"/>
  <c r="K17" i="223"/>
  <c r="C21" i="228"/>
  <c r="D21" i="228"/>
  <c r="E21" i="228"/>
  <c r="F21" i="228"/>
  <c r="B21" i="228"/>
  <c r="C21" i="226"/>
  <c r="B21" i="226"/>
  <c r="D19" i="224"/>
  <c r="F19" i="224" s="1"/>
  <c r="D19" i="222"/>
  <c r="E19" i="222" s="1"/>
  <c r="E19" i="219"/>
  <c r="K19" i="217"/>
  <c r="L19" i="217" s="1"/>
  <c r="D18" i="215"/>
  <c r="I20" i="226" l="1"/>
  <c r="F15" i="229"/>
  <c r="B16" i="230"/>
  <c r="I20" i="228"/>
  <c r="F19" i="219"/>
  <c r="E18" i="215"/>
  <c r="H15" i="231"/>
  <c r="D17" i="223"/>
  <c r="K17" i="225"/>
  <c r="E15" i="229"/>
  <c r="J15" i="231"/>
  <c r="G15" i="231"/>
  <c r="I15" i="231"/>
  <c r="O15" i="227"/>
  <c r="S15" i="227"/>
  <c r="H15" i="227"/>
  <c r="Q15" i="227"/>
  <c r="H17" i="227"/>
  <c r="C15" i="230" s="1"/>
  <c r="D15" i="230" s="1"/>
  <c r="H20" i="228"/>
  <c r="K20" i="228"/>
  <c r="J20" i="228"/>
  <c r="L20" i="228"/>
  <c r="N20" i="226"/>
  <c r="M20" i="226"/>
  <c r="K20" i="226"/>
  <c r="J20" i="226"/>
  <c r="L20" i="226"/>
  <c r="E19" i="224"/>
  <c r="F19" i="222"/>
  <c r="H19" i="219"/>
  <c r="G19" i="219"/>
  <c r="R19" i="217"/>
  <c r="S19" i="217"/>
  <c r="O19" i="217"/>
  <c r="P19" i="217"/>
  <c r="N19" i="217"/>
  <c r="M19" i="217"/>
  <c r="Q19" i="217"/>
  <c r="T19" i="217"/>
  <c r="F18" i="215"/>
  <c r="J17" i="225" l="1"/>
  <c r="E17" i="223"/>
  <c r="F17" i="223"/>
  <c r="E17" i="225" l="1"/>
  <c r="F17" i="225"/>
  <c r="F16" i="387"/>
  <c r="M22" i="384"/>
  <c r="L22" i="384"/>
  <c r="J22" i="384"/>
  <c r="I22" i="384"/>
  <c r="H22" i="384"/>
  <c r="G22" i="384"/>
  <c r="D22" i="384"/>
  <c r="C22" i="384"/>
  <c r="B22" i="384"/>
  <c r="E15" i="345"/>
  <c r="D4" i="345"/>
  <c r="E4" i="345"/>
  <c r="F15" i="341"/>
  <c r="G15" i="341" l="1"/>
  <c r="E22" i="282" l="1"/>
  <c r="B16" i="447"/>
  <c r="C16" i="72"/>
  <c r="B16" i="72"/>
  <c r="E17" i="445"/>
  <c r="D17" i="445"/>
  <c r="B17" i="445"/>
  <c r="F20" i="401"/>
  <c r="C19" i="400"/>
  <c r="L18" i="449"/>
  <c r="N18" i="449"/>
  <c r="L17" i="449"/>
  <c r="N17" i="449"/>
  <c r="F22" i="282" l="1"/>
  <c r="F17" i="445"/>
  <c r="E18" i="283"/>
  <c r="C18" i="283"/>
  <c r="G20" i="78"/>
  <c r="D17" i="72"/>
  <c r="G22" i="282"/>
  <c r="E20" i="78"/>
  <c r="C20" i="78"/>
  <c r="G17" i="449" l="1"/>
  <c r="F15" i="387"/>
  <c r="F4" i="386"/>
  <c r="F5" i="386"/>
  <c r="F6" i="386"/>
  <c r="F7" i="386"/>
  <c r="F8" i="386"/>
  <c r="F9" i="386"/>
  <c r="F10" i="386"/>
  <c r="F11" i="386"/>
  <c r="F12" i="386"/>
  <c r="F13" i="386"/>
  <c r="F14" i="386"/>
  <c r="F15" i="386"/>
  <c r="F16" i="386"/>
  <c r="F17" i="386"/>
  <c r="F3" i="386"/>
  <c r="E15" i="385"/>
  <c r="P6" i="384"/>
  <c r="K6" i="384"/>
  <c r="K5" i="384"/>
  <c r="L21" i="382"/>
  <c r="P5" i="382"/>
  <c r="P6" i="382"/>
  <c r="P7" i="382"/>
  <c r="P8" i="382"/>
  <c r="P9" i="382"/>
  <c r="P10" i="382"/>
  <c r="P11" i="382"/>
  <c r="P12" i="382"/>
  <c r="P13" i="382"/>
  <c r="P14" i="382"/>
  <c r="P15" i="382"/>
  <c r="P16" i="382"/>
  <c r="P17" i="382"/>
  <c r="P18" i="382"/>
  <c r="P20" i="382"/>
  <c r="K5" i="382"/>
  <c r="K6" i="382"/>
  <c r="K7" i="382"/>
  <c r="K8" i="382"/>
  <c r="K9" i="382"/>
  <c r="K10" i="382"/>
  <c r="K11" i="382"/>
  <c r="K12" i="382"/>
  <c r="K13" i="382"/>
  <c r="K14" i="382"/>
  <c r="K15" i="382"/>
  <c r="K16" i="382"/>
  <c r="K4" i="382"/>
  <c r="B22" i="383"/>
  <c r="Q5" i="383"/>
  <c r="Q6" i="383"/>
  <c r="Q7" i="383"/>
  <c r="Q8" i="383"/>
  <c r="Q9" i="383"/>
  <c r="Q10" i="383"/>
  <c r="Q11" i="383"/>
  <c r="Q12" i="383"/>
  <c r="Q13" i="383"/>
  <c r="Q14" i="383"/>
  <c r="Q15" i="383"/>
  <c r="Q16" i="383"/>
  <c r="Q17" i="383"/>
  <c r="Q18" i="383"/>
  <c r="Q19" i="383"/>
  <c r="Q21" i="383"/>
  <c r="L5" i="383"/>
  <c r="L6" i="383"/>
  <c r="L7" i="383"/>
  <c r="L8" i="383"/>
  <c r="L9" i="383"/>
  <c r="L10" i="383"/>
  <c r="L11" i="383"/>
  <c r="L12" i="383"/>
  <c r="L13" i="383"/>
  <c r="L14" i="383"/>
  <c r="L15" i="383"/>
  <c r="L16" i="383"/>
  <c r="L17" i="383"/>
  <c r="L18" i="383"/>
  <c r="L19" i="383"/>
  <c r="C22" i="383"/>
  <c r="D22" i="383"/>
  <c r="E22" i="383"/>
  <c r="F22" i="383"/>
  <c r="G22" i="383"/>
  <c r="H22" i="383"/>
  <c r="I22" i="383"/>
  <c r="J22" i="383"/>
  <c r="K22" i="383"/>
  <c r="M22" i="383"/>
  <c r="N22" i="383"/>
  <c r="O22" i="383"/>
  <c r="P22" i="383"/>
  <c r="K22" i="384" l="1"/>
  <c r="L22" i="383"/>
  <c r="R21" i="383"/>
  <c r="Q20" i="382"/>
  <c r="B21" i="381" s="1"/>
  <c r="Q18" i="382"/>
  <c r="Q16" i="382"/>
  <c r="Q14" i="382"/>
  <c r="Q12" i="382"/>
  <c r="Q10" i="382"/>
  <c r="Q8" i="382"/>
  <c r="Q6" i="382"/>
  <c r="Q17" i="382"/>
  <c r="Q15" i="382"/>
  <c r="Q13" i="382"/>
  <c r="Q11" i="382"/>
  <c r="Q9" i="382"/>
  <c r="Q7" i="382"/>
  <c r="Q5" i="382"/>
  <c r="M17" i="449"/>
  <c r="Q22" i="383"/>
  <c r="K21" i="382"/>
  <c r="N21" i="382"/>
  <c r="O21" i="382"/>
  <c r="M21" i="382"/>
  <c r="D21" i="382"/>
  <c r="G21" i="382"/>
  <c r="H21" i="382"/>
  <c r="I21" i="382"/>
  <c r="J21" i="382"/>
  <c r="C21" i="382"/>
  <c r="B21" i="382"/>
  <c r="L18" i="379"/>
  <c r="M18" i="379"/>
  <c r="I20" i="379"/>
  <c r="D20" i="379"/>
  <c r="C20" i="379"/>
  <c r="O4" i="379"/>
  <c r="E17" i="374"/>
  <c r="G19" i="435"/>
  <c r="F19" i="435"/>
  <c r="D19" i="435"/>
  <c r="C19" i="435"/>
  <c r="H17" i="435"/>
  <c r="H16" i="435"/>
  <c r="E17" i="435"/>
  <c r="I17" i="435" s="1"/>
  <c r="E14" i="345"/>
  <c r="B20" i="379" l="1"/>
  <c r="H19" i="435"/>
  <c r="K18" i="379"/>
  <c r="O5" i="379"/>
  <c r="E19" i="431"/>
  <c r="J18" i="379"/>
  <c r="B14" i="273"/>
  <c r="E17" i="342"/>
  <c r="E18" i="342"/>
  <c r="F18" i="342" s="1"/>
  <c r="H18" i="342"/>
  <c r="H19" i="434"/>
  <c r="G19" i="434"/>
  <c r="F19" i="434"/>
  <c r="C19" i="434"/>
  <c r="B19" i="434"/>
  <c r="I16" i="434"/>
  <c r="E18" i="338"/>
  <c r="C16" i="338"/>
  <c r="F6" i="402"/>
  <c r="G6" i="402" s="1"/>
  <c r="F7" i="402"/>
  <c r="G7" i="402" s="1"/>
  <c r="F8" i="402"/>
  <c r="G8" i="402" s="1"/>
  <c r="F9" i="402"/>
  <c r="F10" i="402"/>
  <c r="G10" i="402" s="1"/>
  <c r="F11" i="402"/>
  <c r="F12" i="402"/>
  <c r="G12" i="402" s="1"/>
  <c r="F13" i="402"/>
  <c r="G13" i="402" s="1"/>
  <c r="G14" i="402"/>
  <c r="G15" i="402"/>
  <c r="G9" i="402"/>
  <c r="G11" i="402"/>
  <c r="C5" i="402"/>
  <c r="I5" i="402" s="1"/>
  <c r="C6" i="402"/>
  <c r="I6" i="402" s="1"/>
  <c r="C7" i="402"/>
  <c r="I7" i="402" s="1"/>
  <c r="C8" i="402"/>
  <c r="I8" i="402" s="1"/>
  <c r="C9" i="402"/>
  <c r="I9" i="402" s="1"/>
  <c r="C10" i="402"/>
  <c r="I10" i="402" s="1"/>
  <c r="C11" i="402"/>
  <c r="I11" i="402" s="1"/>
  <c r="C12" i="402"/>
  <c r="I12" i="402" s="1"/>
  <c r="C13" i="402"/>
  <c r="I13" i="402" s="1"/>
  <c r="C14" i="402"/>
  <c r="I14" i="402" s="1"/>
  <c r="C15" i="402"/>
  <c r="I15" i="402" s="1"/>
  <c r="G7" i="427"/>
  <c r="H7" i="427"/>
  <c r="G8" i="427"/>
  <c r="H8" i="427"/>
  <c r="G9" i="427"/>
  <c r="H9" i="427"/>
  <c r="G10" i="427"/>
  <c r="H10" i="427"/>
  <c r="G11" i="427"/>
  <c r="H11" i="427"/>
  <c r="G12" i="427"/>
  <c r="H12" i="427"/>
  <c r="G13" i="427"/>
  <c r="H13" i="427"/>
  <c r="H14" i="427"/>
  <c r="H15" i="427"/>
  <c r="H16" i="427"/>
  <c r="I16" i="427" s="1"/>
  <c r="F18" i="332"/>
  <c r="H18" i="287"/>
  <c r="D18" i="333"/>
  <c r="D6" i="336"/>
  <c r="D7" i="336"/>
  <c r="D8" i="336"/>
  <c r="D9" i="336"/>
  <c r="D10" i="336"/>
  <c r="D11" i="336"/>
  <c r="D12" i="336"/>
  <c r="D13" i="336"/>
  <c r="D5" i="336"/>
  <c r="B7" i="336"/>
  <c r="B8" i="336"/>
  <c r="B9" i="336"/>
  <c r="B10" i="336"/>
  <c r="B11" i="336"/>
  <c r="B12" i="336"/>
  <c r="B13" i="336"/>
  <c r="B6" i="336"/>
  <c r="B5" i="336"/>
  <c r="I19" i="434" l="1"/>
  <c r="F16" i="341"/>
  <c r="G18" i="342"/>
  <c r="H14" i="402"/>
  <c r="H12" i="402"/>
  <c r="H10" i="402"/>
  <c r="H8" i="402"/>
  <c r="H9" i="402"/>
  <c r="H6" i="402"/>
  <c r="H15" i="402"/>
  <c r="H13" i="402"/>
  <c r="H11" i="402"/>
  <c r="H7" i="402"/>
  <c r="E19" i="434"/>
  <c r="J19" i="434" s="1"/>
  <c r="H18" i="332"/>
  <c r="G18" i="332"/>
  <c r="G18" i="287"/>
  <c r="F18" i="287"/>
  <c r="G16" i="341" l="1"/>
  <c r="E15" i="335"/>
  <c r="I15" i="335"/>
  <c r="C22" i="407"/>
  <c r="D19" i="427"/>
  <c r="C19" i="427"/>
  <c r="C20" i="342"/>
  <c r="C19" i="389"/>
  <c r="C20" i="332" l="1"/>
  <c r="F17" i="402"/>
  <c r="B20" i="389"/>
  <c r="E20" i="332"/>
  <c r="F20" i="332" s="1"/>
  <c r="B22" i="407"/>
  <c r="D19" i="389"/>
  <c r="J15" i="335"/>
  <c r="C20" i="287"/>
  <c r="D20" i="342"/>
  <c r="C17" i="402"/>
  <c r="B20" i="287"/>
  <c r="C19" i="374" l="1"/>
  <c r="D17" i="385"/>
  <c r="E20" i="287"/>
  <c r="D20" i="389"/>
  <c r="E20" i="389"/>
  <c r="D22" i="407"/>
  <c r="E19" i="389"/>
  <c r="J3" i="391"/>
  <c r="G9" i="391"/>
  <c r="G14" i="432" l="1"/>
  <c r="G17" i="79" l="1"/>
  <c r="H14" i="79"/>
  <c r="C14" i="79" s="1"/>
  <c r="E6" i="396"/>
  <c r="E5" i="396"/>
  <c r="E4" i="396"/>
  <c r="F6" i="396"/>
  <c r="F5" i="396"/>
  <c r="F4" i="396"/>
  <c r="G15" i="223"/>
  <c r="E14" i="79" l="1"/>
  <c r="G14" i="79"/>
  <c r="C17" i="79"/>
  <c r="E17" i="79"/>
  <c r="B7" i="459" l="1"/>
  <c r="P4" i="382" l="1"/>
  <c r="Q4" i="382" l="1"/>
  <c r="P21" i="382"/>
  <c r="D14" i="375"/>
  <c r="D5" i="345"/>
  <c r="D6" i="345"/>
  <c r="D7" i="345"/>
  <c r="D8" i="345"/>
  <c r="D9" i="345"/>
  <c r="D10" i="345"/>
  <c r="D11" i="345"/>
  <c r="D12" i="345"/>
  <c r="D13" i="345"/>
  <c r="E13" i="345"/>
  <c r="E16" i="345"/>
  <c r="C5" i="341"/>
  <c r="F5" i="341" s="1"/>
  <c r="C6" i="341"/>
  <c r="F6" i="341" s="1"/>
  <c r="C7" i="341"/>
  <c r="F7" i="341" s="1"/>
  <c r="C8" i="341"/>
  <c r="F8" i="341" s="1"/>
  <c r="C9" i="341"/>
  <c r="F9" i="341" s="1"/>
  <c r="C10" i="341"/>
  <c r="F10" i="341" s="1"/>
  <c r="C11" i="341"/>
  <c r="F11" i="341" s="1"/>
  <c r="C12" i="341"/>
  <c r="F12" i="341" s="1"/>
  <c r="C13" i="341"/>
  <c r="F13" i="341" s="1"/>
  <c r="C14" i="341"/>
  <c r="F14" i="341" s="1"/>
  <c r="G13" i="432"/>
  <c r="G8" i="341" l="1"/>
  <c r="G14" i="341"/>
  <c r="G5" i="341"/>
  <c r="G10" i="341"/>
  <c r="G7" i="341"/>
  <c r="G6" i="341"/>
  <c r="G13" i="341"/>
  <c r="G12" i="341"/>
  <c r="G11" i="341"/>
  <c r="G9" i="341"/>
  <c r="I36" i="446" l="1"/>
  <c r="J3" i="446" s="1"/>
  <c r="B10" i="465"/>
  <c r="C9" i="465" l="1"/>
  <c r="K14" i="465"/>
  <c r="J12" i="446"/>
  <c r="J22" i="446"/>
  <c r="J28" i="446"/>
  <c r="J34" i="446"/>
  <c r="J29" i="446"/>
  <c r="J20" i="446"/>
  <c r="J9" i="446"/>
  <c r="J11" i="446"/>
  <c r="J6" i="446"/>
  <c r="J31" i="446"/>
  <c r="J10" i="446"/>
  <c r="J5" i="446"/>
  <c r="J26" i="446"/>
  <c r="J16" i="446"/>
  <c r="J4" i="446"/>
  <c r="J8" i="446"/>
  <c r="J17" i="446"/>
  <c r="J32" i="446"/>
  <c r="J15" i="446"/>
  <c r="J19" i="446"/>
  <c r="J27" i="446"/>
  <c r="J33" i="446"/>
  <c r="J21" i="446"/>
  <c r="J35" i="446"/>
  <c r="J25" i="446"/>
  <c r="J24" i="446"/>
  <c r="J30" i="446"/>
  <c r="J18" i="446"/>
  <c r="J23" i="446"/>
  <c r="J7" i="446"/>
  <c r="J14" i="446"/>
  <c r="J13" i="446"/>
  <c r="F13" i="236"/>
  <c r="H7" i="78" l="1"/>
  <c r="H8" i="78"/>
  <c r="H9" i="78"/>
  <c r="H10" i="78"/>
  <c r="H11" i="78"/>
  <c r="H12" i="78"/>
  <c r="H13" i="78"/>
  <c r="H14" i="78"/>
  <c r="H15" i="78"/>
  <c r="H16" i="78"/>
  <c r="H17" i="78"/>
  <c r="H18" i="78"/>
  <c r="H19" i="78"/>
  <c r="H6" i="78"/>
  <c r="H5" i="78"/>
  <c r="H22" i="78" l="1"/>
  <c r="G22" i="78" l="1"/>
  <c r="C5" i="396"/>
  <c r="C4" i="396"/>
  <c r="F7" i="396"/>
  <c r="H12" i="79"/>
  <c r="C12" i="79" s="1"/>
  <c r="H13" i="79"/>
  <c r="G13" i="79" s="1"/>
  <c r="J17" i="448"/>
  <c r="K17" i="448" l="1"/>
  <c r="E13" i="79"/>
  <c r="E12" i="79"/>
  <c r="C13" i="79"/>
  <c r="G5" i="449"/>
  <c r="G6" i="449"/>
  <c r="G7" i="449"/>
  <c r="G8" i="449"/>
  <c r="G9" i="449"/>
  <c r="G10" i="449"/>
  <c r="G11" i="449"/>
  <c r="G12" i="449"/>
  <c r="G13" i="449"/>
  <c r="G14" i="449"/>
  <c r="G15" i="449"/>
  <c r="G16" i="449"/>
  <c r="G18" i="449"/>
  <c r="K5" i="449"/>
  <c r="K6" i="449"/>
  <c r="K7" i="449"/>
  <c r="K8" i="449"/>
  <c r="K9" i="449"/>
  <c r="G20" i="449" l="1"/>
  <c r="K20" i="449"/>
  <c r="M18" i="449"/>
  <c r="G12" i="432" l="1"/>
  <c r="C5" i="459" l="1"/>
  <c r="C6" i="459" l="1"/>
  <c r="J16" i="448" l="1"/>
  <c r="D3" i="74"/>
  <c r="D4" i="74"/>
  <c r="D5" i="74"/>
  <c r="D6" i="74"/>
  <c r="D7" i="74"/>
  <c r="D8" i="74"/>
  <c r="D9" i="74"/>
  <c r="D10" i="74"/>
  <c r="D11" i="74"/>
  <c r="D12" i="74"/>
  <c r="D13" i="74"/>
  <c r="D14" i="74"/>
  <c r="K16" i="448" l="1"/>
  <c r="L4" i="274"/>
  <c r="B15" i="225" l="1"/>
  <c r="J15" i="225" l="1"/>
  <c r="H5" i="79"/>
  <c r="G5" i="79" s="1"/>
  <c r="H6" i="79"/>
  <c r="G6" i="79" s="1"/>
  <c r="H7" i="79"/>
  <c r="E7" i="79" s="1"/>
  <c r="H8" i="79"/>
  <c r="G8" i="79" s="1"/>
  <c r="H9" i="79"/>
  <c r="G9" i="79" s="1"/>
  <c r="H10" i="79"/>
  <c r="G10" i="79" s="1"/>
  <c r="H11" i="79"/>
  <c r="E11" i="79" s="1"/>
  <c r="G12" i="79"/>
  <c r="C8" i="79" l="1"/>
  <c r="C10" i="79"/>
  <c r="C5" i="79"/>
  <c r="E10" i="79"/>
  <c r="C9" i="79"/>
  <c r="E8" i="79"/>
  <c r="E9" i="79"/>
  <c r="E6" i="79"/>
  <c r="G11" i="79"/>
  <c r="C11" i="79"/>
  <c r="E5" i="79"/>
  <c r="C7" i="79"/>
  <c r="C6" i="79"/>
  <c r="G7" i="79"/>
  <c r="D13" i="375" l="1"/>
  <c r="D16" i="375"/>
  <c r="D12" i="375"/>
  <c r="D11" i="375"/>
  <c r="D10" i="375"/>
  <c r="D9" i="375"/>
  <c r="D8" i="375"/>
  <c r="D7" i="375"/>
  <c r="D6" i="375"/>
  <c r="D5" i="375"/>
  <c r="D4" i="375"/>
  <c r="E5" i="345"/>
  <c r="E6" i="345"/>
  <c r="E7" i="345"/>
  <c r="E8" i="345"/>
  <c r="E9" i="345"/>
  <c r="E10" i="345"/>
  <c r="E11" i="345"/>
  <c r="E12" i="345"/>
  <c r="D5" i="433"/>
  <c r="F8" i="338"/>
  <c r="F4" i="338"/>
  <c r="C4" i="338"/>
  <c r="C5" i="338"/>
  <c r="F5" i="338" s="1"/>
  <c r="C6" i="338"/>
  <c r="F6" i="338" s="1"/>
  <c r="C7" i="338"/>
  <c r="F7" i="338" s="1"/>
  <c r="C8" i="338"/>
  <c r="C9" i="338"/>
  <c r="C10" i="338"/>
  <c r="C11" i="338"/>
  <c r="C12" i="338"/>
  <c r="C13" i="338"/>
  <c r="C14" i="338"/>
  <c r="C15" i="338"/>
  <c r="G6" i="432"/>
  <c r="G7" i="432"/>
  <c r="G8" i="432"/>
  <c r="G11" i="432" l="1"/>
  <c r="G10" i="432"/>
  <c r="G9" i="432"/>
  <c r="G19" i="427"/>
  <c r="I12" i="235" l="1"/>
  <c r="J12" i="235" l="1"/>
  <c r="J10" i="235"/>
  <c r="J5" i="235"/>
  <c r="J6" i="235"/>
  <c r="J9" i="235"/>
  <c r="J4" i="235"/>
  <c r="J7" i="235"/>
  <c r="J8" i="235"/>
  <c r="J11" i="235"/>
  <c r="E21" i="282"/>
  <c r="E7" i="282"/>
  <c r="E8" i="282"/>
  <c r="E9" i="282"/>
  <c r="E10" i="282"/>
  <c r="E11" i="282"/>
  <c r="E12" i="282"/>
  <c r="E13" i="282"/>
  <c r="E14" i="282"/>
  <c r="E15" i="282"/>
  <c r="E16" i="282"/>
  <c r="E17" i="282"/>
  <c r="E18" i="282"/>
  <c r="E19" i="282"/>
  <c r="E20" i="282"/>
  <c r="E6" i="282"/>
  <c r="E24" i="282" l="1"/>
  <c r="F5" i="387"/>
  <c r="F6" i="387"/>
  <c r="F7" i="387"/>
  <c r="F8" i="387"/>
  <c r="F9" i="387"/>
  <c r="F10" i="387"/>
  <c r="F11" i="387"/>
  <c r="F12" i="387"/>
  <c r="F13" i="387"/>
  <c r="F14" i="387"/>
  <c r="E4" i="433" l="1"/>
  <c r="E5" i="433"/>
  <c r="E6" i="433"/>
  <c r="E7" i="433"/>
  <c r="E8" i="433"/>
  <c r="E9" i="433"/>
  <c r="E10" i="433"/>
  <c r="E11" i="433"/>
  <c r="G5" i="241" l="1"/>
  <c r="G4" i="241"/>
  <c r="C4" i="466" l="1"/>
  <c r="C5" i="466" l="1"/>
  <c r="C3" i="466"/>
  <c r="C5" i="177" l="1"/>
  <c r="G18" i="228"/>
  <c r="H18" i="228" l="1"/>
  <c r="I18" i="228"/>
  <c r="J18" i="228"/>
  <c r="K18" i="228"/>
  <c r="L18" i="228"/>
  <c r="J8" i="448"/>
  <c r="K8" i="448" s="1"/>
  <c r="J9" i="448"/>
  <c r="K9" i="448" s="1"/>
  <c r="J10" i="448"/>
  <c r="K10" i="448" s="1"/>
  <c r="J11" i="448"/>
  <c r="K11" i="448" s="1"/>
  <c r="J12" i="448"/>
  <c r="K12" i="448" s="1"/>
  <c r="J13" i="448"/>
  <c r="K13" i="448" s="1"/>
  <c r="J14" i="448"/>
  <c r="K14" i="448" s="1"/>
  <c r="J15" i="448"/>
  <c r="K15" i="448" s="1"/>
  <c r="E17" i="385" l="1"/>
  <c r="C36" i="446" l="1"/>
  <c r="D36" i="446"/>
  <c r="E36" i="446"/>
  <c r="F36" i="446"/>
  <c r="G36" i="446"/>
  <c r="H36" i="446"/>
  <c r="B36" i="446"/>
  <c r="F19" i="386" l="1"/>
  <c r="B18" i="386"/>
  <c r="G18" i="386" s="1"/>
  <c r="D19" i="386"/>
  <c r="E18" i="386" l="1"/>
  <c r="M7" i="397"/>
  <c r="C5" i="179" l="1"/>
  <c r="B7" i="381"/>
  <c r="B8" i="381"/>
  <c r="B9" i="381"/>
  <c r="B10" i="381"/>
  <c r="B11" i="381"/>
  <c r="B12" i="381"/>
  <c r="B13" i="381"/>
  <c r="B16" i="381"/>
  <c r="B17" i="381"/>
  <c r="B18" i="381"/>
  <c r="R7" i="383"/>
  <c r="R12" i="383"/>
  <c r="R13" i="383"/>
  <c r="R16" i="383"/>
  <c r="R11" i="383"/>
  <c r="R10" i="383" l="1"/>
  <c r="R9" i="383"/>
  <c r="R18" i="383"/>
  <c r="R8" i="383"/>
  <c r="R17" i="383"/>
  <c r="B19" i="381"/>
  <c r="R19" i="383"/>
  <c r="B6" i="381" l="1"/>
  <c r="D6" i="332"/>
  <c r="E6" i="332" s="1"/>
  <c r="D7" i="332"/>
  <c r="E7" i="332" s="1"/>
  <c r="H7" i="332" s="1"/>
  <c r="D8" i="332"/>
  <c r="E8" i="332" s="1"/>
  <c r="D9" i="332"/>
  <c r="E9" i="332" s="1"/>
  <c r="D10" i="332"/>
  <c r="E10" i="332" s="1"/>
  <c r="D11" i="332"/>
  <c r="E11" i="332" s="1"/>
  <c r="D12" i="332"/>
  <c r="D13" i="332"/>
  <c r="E13" i="332" s="1"/>
  <c r="H13" i="332" s="1"/>
  <c r="D14" i="332"/>
  <c r="E14" i="332" s="1"/>
  <c r="D15" i="332"/>
  <c r="E15" i="332" s="1"/>
  <c r="D16" i="332"/>
  <c r="E16" i="332" s="1"/>
  <c r="D17" i="332"/>
  <c r="E17" i="332" s="1"/>
  <c r="D5" i="332"/>
  <c r="E5" i="332" s="1"/>
  <c r="D4" i="332"/>
  <c r="E4" i="332" s="1"/>
  <c r="H4" i="332" s="1"/>
  <c r="E14" i="287"/>
  <c r="H14" i="287" s="1"/>
  <c r="E15" i="287"/>
  <c r="H15" i="287" s="1"/>
  <c r="E16" i="287"/>
  <c r="H16" i="287" s="1"/>
  <c r="B17" i="333"/>
  <c r="B20" i="333"/>
  <c r="D14" i="336"/>
  <c r="E20" i="333" l="1"/>
  <c r="E17" i="333"/>
  <c r="E18" i="333"/>
  <c r="D20" i="333"/>
  <c r="H20" i="287"/>
  <c r="H17" i="287"/>
  <c r="E12" i="332"/>
  <c r="H12" i="332" s="1"/>
  <c r="H11" i="332"/>
  <c r="H10" i="332"/>
  <c r="H9" i="332"/>
  <c r="H8" i="332"/>
  <c r="H17" i="332"/>
  <c r="H16" i="332"/>
  <c r="H15" i="332"/>
  <c r="H14" i="332"/>
  <c r="H6" i="332"/>
  <c r="H5" i="332"/>
  <c r="H20" i="332" l="1"/>
  <c r="E4" i="385" l="1"/>
  <c r="E5" i="385"/>
  <c r="E6" i="385"/>
  <c r="E7" i="385"/>
  <c r="E8" i="385"/>
  <c r="E9" i="385"/>
  <c r="E12" i="385"/>
  <c r="E13" i="385"/>
  <c r="E14" i="385"/>
  <c r="H14" i="242" l="1"/>
  <c r="G14" i="241"/>
  <c r="I14" i="241" s="1"/>
  <c r="E17" i="214"/>
  <c r="F14" i="214"/>
  <c r="G14" i="214" s="1"/>
  <c r="D14" i="240"/>
  <c r="E14" i="240" s="1"/>
  <c r="E14" i="239"/>
  <c r="H14" i="233"/>
  <c r="H14" i="232"/>
  <c r="F14" i="231"/>
  <c r="H14" i="231" s="1"/>
  <c r="D14" i="229"/>
  <c r="F14" i="229" s="1"/>
  <c r="N14" i="227"/>
  <c r="M14" i="227"/>
  <c r="L14" i="227"/>
  <c r="K14" i="227"/>
  <c r="J14" i="227"/>
  <c r="P14" i="227"/>
  <c r="C15" i="225"/>
  <c r="C15" i="223"/>
  <c r="K15" i="223" s="1"/>
  <c r="B15" i="223"/>
  <c r="I15" i="223"/>
  <c r="H18" i="226"/>
  <c r="D18" i="224"/>
  <c r="C13" i="230" s="1"/>
  <c r="D18" i="222"/>
  <c r="E18" i="219"/>
  <c r="G18" i="219" s="1"/>
  <c r="K18" i="217"/>
  <c r="J17" i="223" l="1"/>
  <c r="J16" i="223"/>
  <c r="I18" i="226"/>
  <c r="J18" i="226"/>
  <c r="K18" i="226"/>
  <c r="L18" i="226"/>
  <c r="M18" i="226"/>
  <c r="N18" i="226"/>
  <c r="K15" i="225"/>
  <c r="F18" i="224"/>
  <c r="D15" i="225"/>
  <c r="E15" i="225" s="1"/>
  <c r="F18" i="222"/>
  <c r="J14" i="232"/>
  <c r="C6" i="465"/>
  <c r="C5" i="465"/>
  <c r="C7" i="465"/>
  <c r="C8" i="465"/>
  <c r="C10" i="465"/>
  <c r="C4" i="465"/>
  <c r="S14" i="227"/>
  <c r="H14" i="227"/>
  <c r="U14" i="227"/>
  <c r="I14" i="242"/>
  <c r="K14" i="241"/>
  <c r="J14" i="241"/>
  <c r="H14" i="241"/>
  <c r="C14" i="238"/>
  <c r="D14" i="238" s="1"/>
  <c r="I14" i="233"/>
  <c r="Q14" i="227"/>
  <c r="R14" i="227"/>
  <c r="T14" i="227"/>
  <c r="N14" i="242"/>
  <c r="M14" i="242"/>
  <c r="L14" i="242"/>
  <c r="K14" i="242"/>
  <c r="J14" i="242"/>
  <c r="J14" i="214"/>
  <c r="I14" i="214"/>
  <c r="H14" i="214"/>
  <c r="F14" i="240"/>
  <c r="F14" i="239"/>
  <c r="N14" i="233"/>
  <c r="M14" i="233"/>
  <c r="L14" i="233"/>
  <c r="K14" i="233"/>
  <c r="J14" i="233"/>
  <c r="I14" i="232"/>
  <c r="N14" i="232"/>
  <c r="M14" i="232"/>
  <c r="L14" i="232"/>
  <c r="K14" i="232"/>
  <c r="G14" i="231"/>
  <c r="J14" i="231"/>
  <c r="I14" i="231"/>
  <c r="E14" i="229"/>
  <c r="O14" i="227"/>
  <c r="D15" i="223"/>
  <c r="E18" i="224"/>
  <c r="E18" i="222"/>
  <c r="F18" i="219"/>
  <c r="H18" i="219"/>
  <c r="L18" i="217"/>
  <c r="M18" i="217"/>
  <c r="N18" i="217"/>
  <c r="O18" i="217"/>
  <c r="P18" i="217"/>
  <c r="Q18" i="217"/>
  <c r="R18" i="217"/>
  <c r="S18" i="217"/>
  <c r="T18" i="217"/>
  <c r="D17" i="215"/>
  <c r="F21" i="282"/>
  <c r="D20" i="395"/>
  <c r="D17" i="283"/>
  <c r="E17" i="283" s="1"/>
  <c r="E20" i="283"/>
  <c r="G21" i="444"/>
  <c r="F15" i="225" l="1"/>
  <c r="D13" i="230"/>
  <c r="E15" i="223"/>
  <c r="E19" i="78"/>
  <c r="D16" i="72"/>
  <c r="F15" i="223"/>
  <c r="E17" i="215"/>
  <c r="F17" i="215"/>
  <c r="G21" i="282"/>
  <c r="G19" i="78"/>
  <c r="C19" i="78"/>
  <c r="J9" i="391" l="1"/>
  <c r="D15" i="400" l="1"/>
  <c r="E18" i="389" l="1"/>
  <c r="D18" i="389"/>
  <c r="D9" i="385" l="1"/>
  <c r="L17" i="379" l="1"/>
  <c r="M17" i="379"/>
  <c r="G17" i="379"/>
  <c r="J17" i="379" s="1"/>
  <c r="F17" i="379"/>
  <c r="C16" i="374"/>
  <c r="E16" i="374" s="1"/>
  <c r="K17" i="379" l="1"/>
  <c r="E17" i="379"/>
  <c r="E16" i="435"/>
  <c r="I16" i="435" s="1"/>
  <c r="E15" i="435"/>
  <c r="D19" i="431"/>
  <c r="D16" i="431"/>
  <c r="F17" i="342"/>
  <c r="H17" i="342"/>
  <c r="G17" i="342"/>
  <c r="J16" i="427" l="1"/>
  <c r="G17" i="332"/>
  <c r="K16" i="427" l="1"/>
  <c r="F17" i="332"/>
  <c r="F17" i="287"/>
  <c r="G17" i="287" l="1"/>
  <c r="I14" i="335" l="1"/>
  <c r="E14" i="335"/>
  <c r="J14" i="335" l="1"/>
  <c r="C14" i="225" l="1"/>
  <c r="B14" i="225"/>
  <c r="G14" i="223"/>
  <c r="C14" i="223" l="1"/>
  <c r="B14" i="223"/>
  <c r="J15" i="223" s="1"/>
  <c r="B15" i="447" l="1"/>
  <c r="G13" i="241" l="1"/>
  <c r="C15" i="72" l="1"/>
  <c r="B15" i="72"/>
  <c r="B7" i="396" l="1"/>
  <c r="J36" i="446" l="1"/>
  <c r="K38" i="444" l="1"/>
  <c r="G17" i="228" l="1"/>
  <c r="J17" i="228" s="1"/>
  <c r="B5" i="386" l="1"/>
  <c r="B6" i="386"/>
  <c r="K17" i="227" s="1"/>
  <c r="B7" i="386"/>
  <c r="B8" i="386"/>
  <c r="B9" i="386"/>
  <c r="B10" i="386"/>
  <c r="B11" i="386"/>
  <c r="B12" i="386"/>
  <c r="N17" i="227" s="1"/>
  <c r="B13" i="386"/>
  <c r="B14" i="386"/>
  <c r="B15" i="386"/>
  <c r="B16" i="386"/>
  <c r="B17" i="386"/>
  <c r="M17" i="227" l="1"/>
  <c r="L17" i="227"/>
  <c r="U17" i="227"/>
  <c r="S17" i="227"/>
  <c r="R17" i="227"/>
  <c r="T17" i="227" l="1"/>
  <c r="I14" i="225"/>
  <c r="E5" i="78" l="1"/>
  <c r="E21" i="444"/>
  <c r="G5" i="78" l="1"/>
  <c r="C5" i="78"/>
  <c r="A15" i="72"/>
  <c r="D15" i="72" l="1"/>
  <c r="D9" i="391"/>
  <c r="E9" i="391"/>
  <c r="F9" i="391"/>
  <c r="C9" i="391"/>
  <c r="F19" i="401"/>
  <c r="E20" i="342" l="1"/>
  <c r="B14" i="336" l="1"/>
  <c r="C5" i="392" l="1"/>
  <c r="C8" i="392"/>
  <c r="C7" i="392"/>
  <c r="B21" i="444" l="1"/>
  <c r="G15" i="445"/>
  <c r="H13" i="242" l="1"/>
  <c r="J13" i="242" s="1"/>
  <c r="I13" i="241"/>
  <c r="F13" i="214"/>
  <c r="D13" i="240"/>
  <c r="F13" i="240" s="1"/>
  <c r="D13" i="239"/>
  <c r="F13" i="239" s="1"/>
  <c r="D12" i="238"/>
  <c r="H12" i="233"/>
  <c r="I12" i="233" s="1"/>
  <c r="H13" i="232"/>
  <c r="S6" i="227"/>
  <c r="T6" i="227"/>
  <c r="S7" i="227"/>
  <c r="T7" i="227"/>
  <c r="S8" i="227"/>
  <c r="T8" i="227"/>
  <c r="S9" i="227"/>
  <c r="T9" i="227"/>
  <c r="R7" i="227"/>
  <c r="R8" i="227"/>
  <c r="R9" i="227"/>
  <c r="P7" i="227"/>
  <c r="P8" i="227"/>
  <c r="P9" i="227"/>
  <c r="P10" i="227"/>
  <c r="Q7" i="227"/>
  <c r="Q8" i="227"/>
  <c r="Q9" i="227"/>
  <c r="F13" i="231"/>
  <c r="D13" i="229"/>
  <c r="O13" i="227"/>
  <c r="I13" i="225"/>
  <c r="B13" i="225"/>
  <c r="J13" i="225" s="1"/>
  <c r="C13" i="225"/>
  <c r="K13" i="225" s="1"/>
  <c r="K13" i="223"/>
  <c r="J13" i="223"/>
  <c r="I13" i="223"/>
  <c r="I17" i="228"/>
  <c r="H17" i="226"/>
  <c r="D17" i="224"/>
  <c r="C12" i="230" s="1"/>
  <c r="D17" i="222"/>
  <c r="E17" i="219"/>
  <c r="K17" i="217"/>
  <c r="H13" i="214" l="1"/>
  <c r="J13" i="232"/>
  <c r="H13" i="231"/>
  <c r="M17" i="217"/>
  <c r="E13" i="229"/>
  <c r="J17" i="226"/>
  <c r="F17" i="224"/>
  <c r="L12" i="233"/>
  <c r="K12" i="233"/>
  <c r="F17" i="222"/>
  <c r="I13" i="242"/>
  <c r="G13" i="214"/>
  <c r="E13" i="240"/>
  <c r="G17" i="219"/>
  <c r="S17" i="217"/>
  <c r="T17" i="217"/>
  <c r="L17" i="217"/>
  <c r="R17" i="217"/>
  <c r="Q17" i="217"/>
  <c r="P17" i="217"/>
  <c r="O17" i="217"/>
  <c r="N17" i="217"/>
  <c r="N13" i="242"/>
  <c r="L13" i="242"/>
  <c r="K13" i="242"/>
  <c r="M13" i="242"/>
  <c r="K13" i="241"/>
  <c r="J13" i="241"/>
  <c r="H13" i="241"/>
  <c r="J13" i="214"/>
  <c r="I13" i="214"/>
  <c r="E13" i="239"/>
  <c r="N12" i="233"/>
  <c r="M12" i="233"/>
  <c r="J12" i="233"/>
  <c r="I13" i="232"/>
  <c r="N13" i="232"/>
  <c r="L13" i="232"/>
  <c r="K13" i="232"/>
  <c r="M13" i="232"/>
  <c r="G13" i="231"/>
  <c r="F13" i="229"/>
  <c r="J13" i="231"/>
  <c r="I13" i="231"/>
  <c r="D13" i="225"/>
  <c r="F13" i="225" s="1"/>
  <c r="K14" i="223"/>
  <c r="D14" i="223"/>
  <c r="H17" i="228"/>
  <c r="L17" i="228"/>
  <c r="K17" i="228"/>
  <c r="I17" i="226"/>
  <c r="N17" i="226"/>
  <c r="M17" i="226"/>
  <c r="K17" i="226"/>
  <c r="L17" i="226"/>
  <c r="E17" i="224"/>
  <c r="E17" i="222"/>
  <c r="H17" i="219"/>
  <c r="F17" i="219"/>
  <c r="D16" i="215"/>
  <c r="L7" i="397"/>
  <c r="D19" i="395"/>
  <c r="B16" i="283"/>
  <c r="B16" i="445"/>
  <c r="D16" i="445"/>
  <c r="E16" i="445"/>
  <c r="F18" i="401"/>
  <c r="N16" i="449"/>
  <c r="L16" i="449"/>
  <c r="F16" i="445" l="1"/>
  <c r="E16" i="283"/>
  <c r="E14" i="223"/>
  <c r="D12" i="230"/>
  <c r="F16" i="215"/>
  <c r="E18" i="78"/>
  <c r="M16" i="449"/>
  <c r="E13" i="225"/>
  <c r="F14" i="223"/>
  <c r="E16" i="215"/>
  <c r="G20" i="282"/>
  <c r="F20" i="282"/>
  <c r="G18" i="78"/>
  <c r="C18" i="78"/>
  <c r="E17" i="389" l="1"/>
  <c r="D17" i="389"/>
  <c r="L20" i="379"/>
  <c r="M20" i="379"/>
  <c r="E20" i="379"/>
  <c r="G20" i="379"/>
  <c r="J20" i="379" s="1"/>
  <c r="H20" i="342"/>
  <c r="K20" i="379" l="1"/>
  <c r="F20" i="379"/>
  <c r="E15" i="374" l="1"/>
  <c r="H15" i="435"/>
  <c r="I15" i="435" s="1"/>
  <c r="D15" i="431"/>
  <c r="H16" i="342"/>
  <c r="E5" i="342"/>
  <c r="C5" i="287" s="1"/>
  <c r="E5" i="287" s="1"/>
  <c r="H5" i="287" s="1"/>
  <c r="E6" i="342"/>
  <c r="C6" i="287" s="1"/>
  <c r="E6" i="287" s="1"/>
  <c r="H6" i="287" s="1"/>
  <c r="E7" i="342"/>
  <c r="C7" i="287" s="1"/>
  <c r="E7" i="287" s="1"/>
  <c r="H7" i="287" s="1"/>
  <c r="E8" i="342"/>
  <c r="C8" i="287" s="1"/>
  <c r="E8" i="287" s="1"/>
  <c r="H8" i="287" s="1"/>
  <c r="E9" i="342"/>
  <c r="C9" i="287" s="1"/>
  <c r="E9" i="287" s="1"/>
  <c r="H9" i="287" s="1"/>
  <c r="E10" i="342"/>
  <c r="C10" i="287" s="1"/>
  <c r="E10" i="287" s="1"/>
  <c r="H10" i="287" s="1"/>
  <c r="E11" i="342"/>
  <c r="C11" i="287" s="1"/>
  <c r="E11" i="287" s="1"/>
  <c r="H11" i="287" s="1"/>
  <c r="E12" i="342"/>
  <c r="C12" i="287" s="1"/>
  <c r="E12" i="287" s="1"/>
  <c r="H12" i="287" s="1"/>
  <c r="E13" i="342"/>
  <c r="C13" i="287" s="1"/>
  <c r="E13" i="287" s="1"/>
  <c r="H13" i="287" s="1"/>
  <c r="E14" i="342"/>
  <c r="E15" i="342"/>
  <c r="F15" i="342" s="1"/>
  <c r="E16" i="342"/>
  <c r="F16" i="342" s="1"/>
  <c r="F5" i="402"/>
  <c r="F4" i="402"/>
  <c r="F3" i="402"/>
  <c r="C4" i="402"/>
  <c r="I15" i="434"/>
  <c r="I15" i="427"/>
  <c r="K15" i="427" s="1"/>
  <c r="F16" i="332"/>
  <c r="D16" i="333"/>
  <c r="I13" i="335"/>
  <c r="E13" i="335"/>
  <c r="J13" i="335" l="1"/>
  <c r="G5" i="402"/>
  <c r="H5" i="402"/>
  <c r="J15" i="434"/>
  <c r="G16" i="342"/>
  <c r="F16" i="287"/>
  <c r="G16" i="287"/>
  <c r="G16" i="332"/>
  <c r="J15" i="427"/>
  <c r="B14" i="447" l="1"/>
  <c r="B13" i="447"/>
  <c r="B14" i="72" l="1"/>
  <c r="C14" i="72"/>
  <c r="G16" i="379"/>
  <c r="D17" i="333" l="1"/>
  <c r="G12" i="241" l="1"/>
  <c r="C13" i="227"/>
  <c r="Q13" i="227" s="1"/>
  <c r="D13" i="227"/>
  <c r="R13" i="227" s="1"/>
  <c r="E13" i="227"/>
  <c r="S13" i="227" s="1"/>
  <c r="F13" i="227"/>
  <c r="T13" i="227" s="1"/>
  <c r="G13" i="227"/>
  <c r="U13" i="227" s="1"/>
  <c r="B13" i="227"/>
  <c r="P13" i="227" s="1"/>
  <c r="B14" i="333" l="1"/>
  <c r="B15" i="333"/>
  <c r="E15" i="333" l="1"/>
  <c r="E16" i="333"/>
  <c r="D15" i="333"/>
  <c r="G20" i="332"/>
  <c r="E12" i="433" l="1"/>
  <c r="B5" i="274" l="1"/>
  <c r="N20" i="451" l="1"/>
  <c r="N21" i="451" l="1"/>
  <c r="N17" i="451"/>
  <c r="N8" i="451"/>
  <c r="E15" i="445" l="1"/>
  <c r="D15" i="445"/>
  <c r="B15" i="445"/>
  <c r="F15" i="445" s="1"/>
  <c r="D16" i="222" l="1"/>
  <c r="C12" i="235" l="1"/>
  <c r="B12" i="235"/>
  <c r="E12" i="235"/>
  <c r="F12" i="235" l="1"/>
  <c r="C6" i="179" l="1"/>
  <c r="C7" i="179" l="1"/>
  <c r="C6" i="177"/>
  <c r="C7" i="177" s="1"/>
  <c r="J7" i="397" l="1"/>
  <c r="K10" i="424" l="1"/>
  <c r="J10" i="424"/>
  <c r="I10" i="424"/>
  <c r="H10" i="424"/>
  <c r="G10" i="424"/>
  <c r="F10" i="424"/>
  <c r="E10" i="424"/>
  <c r="D10" i="424"/>
  <c r="C10" i="424"/>
  <c r="L9" i="424"/>
  <c r="L8" i="424"/>
  <c r="L7" i="424"/>
  <c r="L6" i="424"/>
  <c r="L5" i="424"/>
  <c r="L4" i="424"/>
  <c r="D14" i="423"/>
  <c r="B14" i="423"/>
  <c r="E13" i="423"/>
  <c r="C12" i="423"/>
  <c r="E11" i="423"/>
  <c r="E10" i="423"/>
  <c r="E9" i="423"/>
  <c r="E8" i="423"/>
  <c r="E7" i="423"/>
  <c r="E6" i="423"/>
  <c r="E5" i="423"/>
  <c r="C14" i="422"/>
  <c r="B14" i="422"/>
  <c r="D13" i="422"/>
  <c r="D12" i="422"/>
  <c r="D11" i="422"/>
  <c r="D10" i="422"/>
  <c r="D9" i="422"/>
  <c r="D8" i="422"/>
  <c r="D7" i="422"/>
  <c r="D6" i="422"/>
  <c r="D5" i="422"/>
  <c r="D4" i="422"/>
  <c r="H12" i="242"/>
  <c r="H11" i="242"/>
  <c r="N11" i="242" s="1"/>
  <c r="H10" i="242"/>
  <c r="K10" i="242" s="1"/>
  <c r="H9" i="242"/>
  <c r="N9" i="242" s="1"/>
  <c r="H8" i="242"/>
  <c r="I8" i="242" s="1"/>
  <c r="H7" i="242"/>
  <c r="K7" i="242" s="1"/>
  <c r="H6" i="242"/>
  <c r="J6" i="242" s="1"/>
  <c r="H5" i="242"/>
  <c r="H4" i="242"/>
  <c r="K12" i="241"/>
  <c r="G11" i="241"/>
  <c r="H11" i="241" s="1"/>
  <c r="G10" i="241"/>
  <c r="J10" i="241" s="1"/>
  <c r="G9" i="241"/>
  <c r="J9" i="241" s="1"/>
  <c r="G8" i="241"/>
  <c r="K8" i="241" s="1"/>
  <c r="G7" i="241"/>
  <c r="J7" i="241" s="1"/>
  <c r="G6" i="241"/>
  <c r="J5" i="241"/>
  <c r="F12" i="214"/>
  <c r="F11" i="214"/>
  <c r="F10" i="214"/>
  <c r="H10" i="214" s="1"/>
  <c r="F9" i="214"/>
  <c r="I9" i="214" s="1"/>
  <c r="F8" i="214"/>
  <c r="J8" i="214" s="1"/>
  <c r="F7" i="214"/>
  <c r="I7" i="214" s="1"/>
  <c r="F6" i="214"/>
  <c r="J6" i="214" s="1"/>
  <c r="F5" i="214"/>
  <c r="F4" i="214"/>
  <c r="D12" i="240"/>
  <c r="F12" i="240" s="1"/>
  <c r="D11" i="240"/>
  <c r="E11" i="240" s="1"/>
  <c r="D10" i="240"/>
  <c r="E10" i="240" s="1"/>
  <c r="D9" i="240"/>
  <c r="E9" i="240" s="1"/>
  <c r="D8" i="240"/>
  <c r="D7" i="240"/>
  <c r="D6" i="240"/>
  <c r="F6" i="240" s="1"/>
  <c r="D5" i="240"/>
  <c r="F5" i="240" s="1"/>
  <c r="D4" i="240"/>
  <c r="D12" i="239"/>
  <c r="E12" i="239" s="1"/>
  <c r="D11" i="239"/>
  <c r="D10" i="239"/>
  <c r="D9" i="239"/>
  <c r="D8" i="239"/>
  <c r="F8" i="239" s="1"/>
  <c r="D7" i="239"/>
  <c r="F7" i="239" s="1"/>
  <c r="D6" i="239"/>
  <c r="F6" i="239" s="1"/>
  <c r="D5" i="239"/>
  <c r="E5" i="239" s="1"/>
  <c r="D4" i="239"/>
  <c r="D9" i="238"/>
  <c r="D8" i="238"/>
  <c r="D7" i="238"/>
  <c r="D6" i="238"/>
  <c r="D5" i="238"/>
  <c r="D4" i="238"/>
  <c r="E13" i="236"/>
  <c r="D13" i="236"/>
  <c r="C13" i="236"/>
  <c r="B13" i="236"/>
  <c r="D12" i="235"/>
  <c r="H13" i="233"/>
  <c r="H11" i="233"/>
  <c r="H10" i="233"/>
  <c r="C10" i="238" s="1"/>
  <c r="H9" i="233"/>
  <c r="K9" i="233" s="1"/>
  <c r="H8" i="233"/>
  <c r="N8" i="233" s="1"/>
  <c r="H7" i="233"/>
  <c r="I7" i="233" s="1"/>
  <c r="H6" i="233"/>
  <c r="M6" i="233" s="1"/>
  <c r="H5" i="233"/>
  <c r="M5" i="233" s="1"/>
  <c r="H4" i="233"/>
  <c r="H12" i="232"/>
  <c r="H11" i="232"/>
  <c r="H10" i="232"/>
  <c r="K10" i="232" s="1"/>
  <c r="H9" i="232"/>
  <c r="H8" i="232"/>
  <c r="I8" i="232" s="1"/>
  <c r="H7" i="232"/>
  <c r="M7" i="232" s="1"/>
  <c r="H6" i="232"/>
  <c r="M6" i="232" s="1"/>
  <c r="H5" i="232"/>
  <c r="L5" i="232" s="1"/>
  <c r="H4" i="232"/>
  <c r="F12" i="231"/>
  <c r="H12" i="231" s="1"/>
  <c r="F11" i="231"/>
  <c r="I11" i="231" s="1"/>
  <c r="F10" i="231"/>
  <c r="F9" i="231"/>
  <c r="G9" i="231" s="1"/>
  <c r="F8" i="231"/>
  <c r="H8" i="231" s="1"/>
  <c r="F7" i="231"/>
  <c r="I7" i="231" s="1"/>
  <c r="F6" i="231"/>
  <c r="J6" i="231" s="1"/>
  <c r="F5" i="231"/>
  <c r="I5" i="231" s="1"/>
  <c r="F4" i="231"/>
  <c r="D12" i="229"/>
  <c r="D11" i="229"/>
  <c r="F11" i="229" s="1"/>
  <c r="D10" i="229"/>
  <c r="F10" i="229" s="1"/>
  <c r="D9" i="229"/>
  <c r="D8" i="229"/>
  <c r="E8" i="229" s="1"/>
  <c r="D7" i="229"/>
  <c r="E7" i="229" s="1"/>
  <c r="D6" i="229"/>
  <c r="F6" i="229" s="1"/>
  <c r="D5" i="229"/>
  <c r="D4" i="229"/>
  <c r="O12" i="227"/>
  <c r="G12" i="227"/>
  <c r="U12" i="227" s="1"/>
  <c r="F12" i="227"/>
  <c r="T12" i="227" s="1"/>
  <c r="E12" i="227"/>
  <c r="S12" i="227" s="1"/>
  <c r="D12" i="227"/>
  <c r="R12" i="227" s="1"/>
  <c r="C12" i="227"/>
  <c r="Q12" i="227" s="1"/>
  <c r="B12" i="227"/>
  <c r="P12" i="227" s="1"/>
  <c r="N11" i="227"/>
  <c r="M11" i="227"/>
  <c r="L11" i="227"/>
  <c r="K11" i="227"/>
  <c r="J11" i="227"/>
  <c r="G11" i="227"/>
  <c r="F11" i="227"/>
  <c r="E11" i="227"/>
  <c r="D11" i="227"/>
  <c r="C11" i="227"/>
  <c r="B11" i="227"/>
  <c r="O10" i="227"/>
  <c r="G10" i="227"/>
  <c r="U10" i="227" s="1"/>
  <c r="F10" i="227"/>
  <c r="T10" i="227" s="1"/>
  <c r="E10" i="227"/>
  <c r="S10" i="227" s="1"/>
  <c r="D10" i="227"/>
  <c r="R10" i="227" s="1"/>
  <c r="C10" i="227"/>
  <c r="Q10" i="227" s="1"/>
  <c r="O9" i="227"/>
  <c r="G9" i="227"/>
  <c r="U9" i="227" s="1"/>
  <c r="O8" i="227"/>
  <c r="G8" i="227"/>
  <c r="U8" i="227" s="1"/>
  <c r="O7" i="227"/>
  <c r="G7" i="227"/>
  <c r="R6" i="227"/>
  <c r="Q6" i="227"/>
  <c r="P6" i="227"/>
  <c r="O6" i="227"/>
  <c r="G6" i="227"/>
  <c r="U6" i="227" s="1"/>
  <c r="T5" i="227"/>
  <c r="S5" i="227"/>
  <c r="R5" i="227"/>
  <c r="Q5" i="227"/>
  <c r="P5" i="227"/>
  <c r="O5" i="227"/>
  <c r="G5" i="227"/>
  <c r="H5" i="227" s="1"/>
  <c r="T4" i="227"/>
  <c r="S4" i="227"/>
  <c r="R4" i="227"/>
  <c r="Q4" i="227"/>
  <c r="P4" i="227"/>
  <c r="O4" i="227"/>
  <c r="G4" i="227"/>
  <c r="H4" i="227" s="1"/>
  <c r="I12" i="225"/>
  <c r="C12" i="225"/>
  <c r="B12" i="225"/>
  <c r="I11" i="225"/>
  <c r="C11" i="225"/>
  <c r="C18" i="225" s="1"/>
  <c r="B11" i="225"/>
  <c r="K10" i="225"/>
  <c r="J10" i="225"/>
  <c r="I10" i="225"/>
  <c r="D10" i="225"/>
  <c r="K9" i="225"/>
  <c r="I9" i="225"/>
  <c r="B9" i="225"/>
  <c r="K8" i="225"/>
  <c r="J8" i="225"/>
  <c r="I8" i="225"/>
  <c r="D8" i="225"/>
  <c r="E8" i="225" s="1"/>
  <c r="K7" i="225"/>
  <c r="J7" i="225"/>
  <c r="I7" i="225"/>
  <c r="D7" i="225"/>
  <c r="E7" i="225" s="1"/>
  <c r="K6" i="225"/>
  <c r="J6" i="225"/>
  <c r="I6" i="225"/>
  <c r="D6" i="225"/>
  <c r="K5" i="225"/>
  <c r="J5" i="225"/>
  <c r="I5" i="225"/>
  <c r="D5" i="225"/>
  <c r="F5" i="225" s="1"/>
  <c r="K4" i="225"/>
  <c r="J4" i="225"/>
  <c r="I4" i="225"/>
  <c r="D4" i="225"/>
  <c r="I14" i="223"/>
  <c r="J14" i="223"/>
  <c r="I12" i="223"/>
  <c r="C12" i="223"/>
  <c r="K12" i="223" s="1"/>
  <c r="B12" i="223"/>
  <c r="G11" i="223"/>
  <c r="I11" i="223" s="1"/>
  <c r="C11" i="223"/>
  <c r="B11" i="223"/>
  <c r="K10" i="223"/>
  <c r="G10" i="223"/>
  <c r="J10" i="223" s="1"/>
  <c r="D10" i="223"/>
  <c r="F10" i="223" s="1"/>
  <c r="K9" i="223"/>
  <c r="G9" i="223"/>
  <c r="D9" i="223"/>
  <c r="K8" i="223"/>
  <c r="G8" i="223"/>
  <c r="I8" i="223" s="1"/>
  <c r="D8" i="223"/>
  <c r="E8" i="223" s="1"/>
  <c r="K7" i="223"/>
  <c r="J7" i="223"/>
  <c r="I7" i="223"/>
  <c r="D7" i="223"/>
  <c r="K6" i="223"/>
  <c r="J6" i="223"/>
  <c r="I6" i="223"/>
  <c r="D6" i="223"/>
  <c r="F6" i="223" s="1"/>
  <c r="K5" i="223"/>
  <c r="J5" i="223"/>
  <c r="I5" i="223"/>
  <c r="D5" i="223"/>
  <c r="F5" i="223" s="1"/>
  <c r="K4" i="223"/>
  <c r="G4" i="223"/>
  <c r="D4" i="223"/>
  <c r="G16" i="228"/>
  <c r="G15" i="228"/>
  <c r="J15" i="228" s="1"/>
  <c r="G14" i="228"/>
  <c r="G13" i="228"/>
  <c r="H13" i="228" s="1"/>
  <c r="G12" i="228"/>
  <c r="G11" i="228"/>
  <c r="J11" i="228" s="1"/>
  <c r="G10" i="228"/>
  <c r="L10" i="228" s="1"/>
  <c r="G9" i="228"/>
  <c r="I9" i="228" s="1"/>
  <c r="G8" i="228"/>
  <c r="G7" i="228"/>
  <c r="G6" i="228"/>
  <c r="L6" i="228" s="1"/>
  <c r="G5" i="228"/>
  <c r="G4" i="228"/>
  <c r="H16" i="226"/>
  <c r="H15" i="226"/>
  <c r="H14" i="226"/>
  <c r="N14" i="226" s="1"/>
  <c r="H13" i="226"/>
  <c r="M13" i="226" s="1"/>
  <c r="H12" i="226"/>
  <c r="I12" i="226" s="1"/>
  <c r="H11" i="226"/>
  <c r="N11" i="226" s="1"/>
  <c r="H10" i="226"/>
  <c r="I10" i="226" s="1"/>
  <c r="H9" i="226"/>
  <c r="J9" i="226" s="1"/>
  <c r="H8" i="226"/>
  <c r="N8" i="226" s="1"/>
  <c r="H7" i="226"/>
  <c r="J7" i="226" s="1"/>
  <c r="G6" i="226"/>
  <c r="H6" i="226" s="1"/>
  <c r="L6" i="226" s="1"/>
  <c r="H5" i="226"/>
  <c r="K5" i="226" s="1"/>
  <c r="G4" i="226"/>
  <c r="D16" i="224"/>
  <c r="D15" i="224"/>
  <c r="D14" i="224"/>
  <c r="F14" i="224" s="1"/>
  <c r="D13" i="224"/>
  <c r="F13" i="224" s="1"/>
  <c r="D12" i="224"/>
  <c r="F12" i="224" s="1"/>
  <c r="D11" i="224"/>
  <c r="F11" i="224" s="1"/>
  <c r="D10" i="224"/>
  <c r="E10" i="224" s="1"/>
  <c r="D9" i="224"/>
  <c r="D8" i="224"/>
  <c r="E8" i="224" s="1"/>
  <c r="D7" i="224"/>
  <c r="D6" i="224"/>
  <c r="F6" i="224" s="1"/>
  <c r="D5" i="224"/>
  <c r="F5" i="224" s="1"/>
  <c r="D4" i="224"/>
  <c r="D15" i="222"/>
  <c r="F15" i="222" s="1"/>
  <c r="D14" i="222"/>
  <c r="F14" i="222" s="1"/>
  <c r="D13" i="222"/>
  <c r="D12" i="222"/>
  <c r="D11" i="222"/>
  <c r="E11" i="222" s="1"/>
  <c r="D10" i="222"/>
  <c r="E10" i="222" s="1"/>
  <c r="D9" i="222"/>
  <c r="F9" i="222" s="1"/>
  <c r="D8" i="222"/>
  <c r="E8" i="222" s="1"/>
  <c r="D7" i="222"/>
  <c r="E7" i="222" s="1"/>
  <c r="D6" i="222"/>
  <c r="D5" i="222"/>
  <c r="F5" i="222" s="1"/>
  <c r="D4" i="222"/>
  <c r="E16" i="219"/>
  <c r="F16" i="219" s="1"/>
  <c r="E15" i="219"/>
  <c r="G15" i="219" s="1"/>
  <c r="E14" i="219"/>
  <c r="F14" i="219" s="1"/>
  <c r="E13" i="219"/>
  <c r="G13" i="219" s="1"/>
  <c r="E12" i="219"/>
  <c r="E11" i="219"/>
  <c r="E10" i="219"/>
  <c r="F10" i="219" s="1"/>
  <c r="E9" i="219"/>
  <c r="G9" i="219" s="1"/>
  <c r="E8" i="219"/>
  <c r="E7" i="219"/>
  <c r="G7" i="219" s="1"/>
  <c r="E6" i="219"/>
  <c r="F6" i="219" s="1"/>
  <c r="E5" i="219"/>
  <c r="G5" i="219" s="1"/>
  <c r="E4" i="219"/>
  <c r="H36" i="452"/>
  <c r="G36" i="452"/>
  <c r="F36" i="452"/>
  <c r="E36" i="452"/>
  <c r="D36" i="452"/>
  <c r="C36" i="452"/>
  <c r="B36" i="452"/>
  <c r="K16" i="217"/>
  <c r="K15" i="217"/>
  <c r="Q15" i="217" s="1"/>
  <c r="K14" i="217"/>
  <c r="O14" i="217" s="1"/>
  <c r="K13" i="217"/>
  <c r="N13" i="217" s="1"/>
  <c r="K12" i="217"/>
  <c r="O12" i="217" s="1"/>
  <c r="K11" i="217"/>
  <c r="N11" i="217" s="1"/>
  <c r="K10" i="217"/>
  <c r="S10" i="217" s="1"/>
  <c r="K9" i="217"/>
  <c r="N9" i="217" s="1"/>
  <c r="K8" i="217"/>
  <c r="S8" i="217" s="1"/>
  <c r="K7" i="217"/>
  <c r="S7" i="217" s="1"/>
  <c r="K6" i="217"/>
  <c r="R6" i="217" s="1"/>
  <c r="K5" i="217"/>
  <c r="N5" i="217" s="1"/>
  <c r="K4" i="217"/>
  <c r="D15" i="215"/>
  <c r="D14" i="215"/>
  <c r="D13" i="215"/>
  <c r="D12" i="215"/>
  <c r="D11" i="215"/>
  <c r="E11" i="215" s="1"/>
  <c r="D10" i="215"/>
  <c r="F10" i="215" s="1"/>
  <c r="D9" i="215"/>
  <c r="D8" i="215"/>
  <c r="D7" i="215"/>
  <c r="C8" i="389" s="1"/>
  <c r="D6" i="215"/>
  <c r="E6" i="215" s="1"/>
  <c r="D5" i="215"/>
  <c r="D4" i="215"/>
  <c r="D3" i="215"/>
  <c r="G19" i="282"/>
  <c r="G17" i="282"/>
  <c r="G16" i="282"/>
  <c r="G15" i="282"/>
  <c r="G14" i="282"/>
  <c r="G12" i="282"/>
  <c r="F11" i="282"/>
  <c r="F9" i="282"/>
  <c r="G8" i="282"/>
  <c r="G7" i="282"/>
  <c r="G6" i="282"/>
  <c r="E5" i="282"/>
  <c r="E7" i="396"/>
  <c r="D7" i="396"/>
  <c r="C7" i="396"/>
  <c r="K7" i="397"/>
  <c r="I7" i="397"/>
  <c r="H7" i="397"/>
  <c r="G7" i="397"/>
  <c r="F7" i="397"/>
  <c r="E7" i="397"/>
  <c r="D7" i="397"/>
  <c r="C7" i="397"/>
  <c r="B7" i="397"/>
  <c r="E16" i="78"/>
  <c r="E15" i="78"/>
  <c r="G14" i="78"/>
  <c r="C13" i="78"/>
  <c r="E12" i="78"/>
  <c r="E11" i="78"/>
  <c r="G10" i="78"/>
  <c r="E10" i="78"/>
  <c r="C10" i="78"/>
  <c r="G9" i="78"/>
  <c r="C8" i="78"/>
  <c r="D23" i="395"/>
  <c r="D18" i="395"/>
  <c r="D17" i="395"/>
  <c r="D16" i="395"/>
  <c r="D15" i="395"/>
  <c r="D14" i="395"/>
  <c r="D13" i="395"/>
  <c r="D12" i="395"/>
  <c r="D11" i="395"/>
  <c r="D10" i="395"/>
  <c r="D9" i="395"/>
  <c r="D8" i="395"/>
  <c r="D7" i="395"/>
  <c r="D6" i="395"/>
  <c r="D5" i="395"/>
  <c r="C9" i="392"/>
  <c r="D14" i="283"/>
  <c r="E14" i="283" s="1"/>
  <c r="C14" i="283"/>
  <c r="E13" i="283"/>
  <c r="C13" i="283"/>
  <c r="E12" i="283"/>
  <c r="C12" i="283"/>
  <c r="E11" i="283"/>
  <c r="C11" i="283"/>
  <c r="E10" i="283"/>
  <c r="C10" i="283"/>
  <c r="E9" i="283"/>
  <c r="C9" i="283"/>
  <c r="E8" i="283"/>
  <c r="C8" i="283"/>
  <c r="E7" i="283"/>
  <c r="C7" i="283"/>
  <c r="E6" i="283"/>
  <c r="C6" i="283"/>
  <c r="E5" i="283"/>
  <c r="C5" i="283"/>
  <c r="E4" i="283"/>
  <c r="D21" i="444"/>
  <c r="C21" i="444"/>
  <c r="F14" i="444"/>
  <c r="B9" i="447"/>
  <c r="B8" i="447"/>
  <c r="B7" i="447"/>
  <c r="C13" i="72"/>
  <c r="B13" i="72"/>
  <c r="C12" i="72"/>
  <c r="B12" i="72"/>
  <c r="C11" i="72"/>
  <c r="B11" i="72"/>
  <c r="C10" i="72"/>
  <c r="B10" i="72"/>
  <c r="C9" i="72"/>
  <c r="B9" i="72"/>
  <c r="C8" i="72"/>
  <c r="B8" i="72"/>
  <c r="C7" i="72"/>
  <c r="B7" i="72"/>
  <c r="C6" i="72"/>
  <c r="B6" i="72"/>
  <c r="C5" i="72"/>
  <c r="B5" i="72"/>
  <c r="C4" i="72"/>
  <c r="B4" i="72"/>
  <c r="N18" i="451"/>
  <c r="K33" i="450"/>
  <c r="C33" i="450" s="1"/>
  <c r="J33" i="450"/>
  <c r="I33" i="450"/>
  <c r="H33" i="450"/>
  <c r="B9" i="391"/>
  <c r="H15" i="445"/>
  <c r="E14" i="445"/>
  <c r="D14" i="445"/>
  <c r="B14" i="445"/>
  <c r="E13" i="445"/>
  <c r="D13" i="445"/>
  <c r="B13" i="445"/>
  <c r="F13" i="445" s="1"/>
  <c r="E12" i="445"/>
  <c r="D12" i="445"/>
  <c r="B12" i="445"/>
  <c r="F12" i="445" s="1"/>
  <c r="E11" i="445"/>
  <c r="D11" i="445"/>
  <c r="B11" i="445"/>
  <c r="E10" i="445"/>
  <c r="D10" i="445"/>
  <c r="B10" i="445"/>
  <c r="E9" i="445"/>
  <c r="D9" i="445"/>
  <c r="B9" i="445"/>
  <c r="F9" i="445" s="1"/>
  <c r="E8" i="445"/>
  <c r="D8" i="445"/>
  <c r="B8" i="445"/>
  <c r="E7" i="445"/>
  <c r="D7" i="445"/>
  <c r="B7" i="445"/>
  <c r="E6" i="445"/>
  <c r="D6" i="445"/>
  <c r="E5" i="445"/>
  <c r="D5" i="445"/>
  <c r="F17" i="401"/>
  <c r="F16" i="401"/>
  <c r="F15" i="401"/>
  <c r="F14" i="401"/>
  <c r="F13" i="401"/>
  <c r="F12" i="401"/>
  <c r="F11" i="401"/>
  <c r="F10" i="401"/>
  <c r="F9" i="401"/>
  <c r="F8" i="401"/>
  <c r="F7" i="401"/>
  <c r="F6" i="401"/>
  <c r="F5" i="401"/>
  <c r="F4" i="401"/>
  <c r="D14" i="400"/>
  <c r="D13" i="400"/>
  <c r="D12" i="400"/>
  <c r="D11" i="400"/>
  <c r="D10" i="400"/>
  <c r="D9" i="400"/>
  <c r="D8" i="400"/>
  <c r="D7" i="400"/>
  <c r="D6" i="400"/>
  <c r="D5" i="400"/>
  <c r="D4" i="400"/>
  <c r="N15" i="449"/>
  <c r="L15" i="449"/>
  <c r="N14" i="449"/>
  <c r="M14" i="449"/>
  <c r="L14" i="449"/>
  <c r="N13" i="449"/>
  <c r="L13" i="449"/>
  <c r="N12" i="449"/>
  <c r="L12" i="449"/>
  <c r="N11" i="449"/>
  <c r="L11" i="449"/>
  <c r="N10" i="449"/>
  <c r="L10" i="449"/>
  <c r="N9" i="449"/>
  <c r="L9" i="449"/>
  <c r="M9" i="449"/>
  <c r="N8" i="449"/>
  <c r="L8" i="449"/>
  <c r="N7" i="449"/>
  <c r="L7" i="449"/>
  <c r="N6" i="449"/>
  <c r="M6" i="449"/>
  <c r="L6" i="449"/>
  <c r="N5" i="449"/>
  <c r="L5" i="449"/>
  <c r="M5" i="449"/>
  <c r="E15" i="389"/>
  <c r="D15" i="389"/>
  <c r="E14" i="389"/>
  <c r="D14" i="389"/>
  <c r="B13" i="389"/>
  <c r="C12" i="389"/>
  <c r="C11" i="389"/>
  <c r="E45" i="386"/>
  <c r="D45" i="386"/>
  <c r="E42" i="386"/>
  <c r="E41" i="386"/>
  <c r="D38" i="386"/>
  <c r="D37" i="386"/>
  <c r="D34" i="386"/>
  <c r="D33" i="386"/>
  <c r="E31" i="386"/>
  <c r="AP20" i="386"/>
  <c r="AR19" i="386"/>
  <c r="AR18" i="386"/>
  <c r="AR17" i="386"/>
  <c r="E17" i="386"/>
  <c r="AR16" i="386"/>
  <c r="E16" i="386"/>
  <c r="AR15" i="386"/>
  <c r="D43" i="386"/>
  <c r="AR14" i="386"/>
  <c r="AR13" i="386"/>
  <c r="D41" i="386"/>
  <c r="AR12" i="386"/>
  <c r="D40" i="386"/>
  <c r="AR11" i="386"/>
  <c r="D39" i="386"/>
  <c r="AR10" i="386"/>
  <c r="E38" i="386"/>
  <c r="AR9" i="386"/>
  <c r="AR8" i="386"/>
  <c r="AR7" i="386"/>
  <c r="G7" i="386"/>
  <c r="AQ6" i="386"/>
  <c r="E34" i="386"/>
  <c r="AQ5" i="386"/>
  <c r="B4" i="386"/>
  <c r="J17" i="227" s="1"/>
  <c r="O17" i="227" s="1"/>
  <c r="D31" i="386"/>
  <c r="B3" i="386"/>
  <c r="I17" i="227" s="1"/>
  <c r="D8" i="385"/>
  <c r="D7" i="385"/>
  <c r="D6" i="385"/>
  <c r="R6" i="383"/>
  <c r="D7" i="380"/>
  <c r="D6" i="380"/>
  <c r="K31" i="380"/>
  <c r="M16" i="379"/>
  <c r="L16" i="379"/>
  <c r="E16" i="379"/>
  <c r="M12" i="379"/>
  <c r="L12" i="379"/>
  <c r="G12" i="379"/>
  <c r="J12" i="379" s="1"/>
  <c r="F12" i="379"/>
  <c r="M11" i="379"/>
  <c r="L11" i="379"/>
  <c r="G11" i="379"/>
  <c r="J11" i="379" s="1"/>
  <c r="F11" i="379"/>
  <c r="M10" i="379"/>
  <c r="L10" i="379"/>
  <c r="G10" i="379"/>
  <c r="B10" i="379"/>
  <c r="F10" i="379" s="1"/>
  <c r="M9" i="379"/>
  <c r="L9" i="379"/>
  <c r="K9" i="379"/>
  <c r="J9" i="379"/>
  <c r="B9" i="379"/>
  <c r="F9" i="379" s="1"/>
  <c r="M8" i="379"/>
  <c r="L8" i="379"/>
  <c r="K8" i="379"/>
  <c r="J8" i="379"/>
  <c r="B8" i="379"/>
  <c r="M7" i="379"/>
  <c r="L7" i="379"/>
  <c r="K7" i="379"/>
  <c r="J7" i="379"/>
  <c r="B7" i="379"/>
  <c r="M6" i="379"/>
  <c r="L6" i="379"/>
  <c r="K6" i="379"/>
  <c r="J6" i="379"/>
  <c r="B6" i="379"/>
  <c r="F6" i="379" s="1"/>
  <c r="M5" i="379"/>
  <c r="L5" i="379"/>
  <c r="K5" i="379"/>
  <c r="J5" i="379"/>
  <c r="B5" i="379"/>
  <c r="F5" i="379" s="1"/>
  <c r="M4" i="379"/>
  <c r="L4" i="379"/>
  <c r="K4" i="379"/>
  <c r="J4" i="379"/>
  <c r="B4" i="379"/>
  <c r="E4" i="379" s="1"/>
  <c r="D5" i="274"/>
  <c r="C13" i="273"/>
  <c r="E19" i="374"/>
  <c r="E14" i="374"/>
  <c r="E13" i="374"/>
  <c r="E12" i="374"/>
  <c r="E11" i="374"/>
  <c r="E10" i="374"/>
  <c r="E9" i="374"/>
  <c r="E8" i="374"/>
  <c r="E7" i="374"/>
  <c r="E6" i="374"/>
  <c r="E5" i="374"/>
  <c r="E4" i="374"/>
  <c r="E3" i="374"/>
  <c r="D17" i="407"/>
  <c r="D16" i="407"/>
  <c r="D15" i="407"/>
  <c r="D14" i="407"/>
  <c r="D13" i="407"/>
  <c r="D12" i="407"/>
  <c r="D11" i="407"/>
  <c r="D10" i="407"/>
  <c r="D9" i="407"/>
  <c r="D8" i="407"/>
  <c r="D7" i="407"/>
  <c r="D6" i="407"/>
  <c r="D5" i="407"/>
  <c r="D4" i="407"/>
  <c r="E19" i="435"/>
  <c r="I19" i="435" s="1"/>
  <c r="E14" i="435"/>
  <c r="I14" i="435" s="1"/>
  <c r="H13" i="435"/>
  <c r="E13" i="435"/>
  <c r="H12" i="435"/>
  <c r="E12" i="435"/>
  <c r="H11" i="435"/>
  <c r="E11" i="435"/>
  <c r="H10" i="435"/>
  <c r="E10" i="435"/>
  <c r="H9" i="435"/>
  <c r="E9" i="435"/>
  <c r="H8" i="435"/>
  <c r="E8" i="435"/>
  <c r="H7" i="435"/>
  <c r="E7" i="435"/>
  <c r="H6" i="435"/>
  <c r="E6" i="435"/>
  <c r="I6" i="435" s="1"/>
  <c r="H5" i="435"/>
  <c r="E5" i="435"/>
  <c r="D14" i="431"/>
  <c r="D13" i="431"/>
  <c r="D12" i="431"/>
  <c r="D11" i="431"/>
  <c r="D10" i="431"/>
  <c r="D9" i="431"/>
  <c r="D8" i="431"/>
  <c r="D7" i="431"/>
  <c r="D6" i="431"/>
  <c r="E5" i="431"/>
  <c r="D5" i="431"/>
  <c r="E4" i="431"/>
  <c r="D4" i="431"/>
  <c r="G20" i="342"/>
  <c r="H15" i="342"/>
  <c r="G15" i="342"/>
  <c r="H14" i="342"/>
  <c r="G14" i="342"/>
  <c r="F14" i="342"/>
  <c r="H13" i="342"/>
  <c r="H12" i="342"/>
  <c r="G12" i="342"/>
  <c r="F12" i="342"/>
  <c r="H11" i="342"/>
  <c r="G11" i="342"/>
  <c r="H10" i="342"/>
  <c r="G10" i="342"/>
  <c r="F10" i="342"/>
  <c r="H9" i="342"/>
  <c r="G9" i="342"/>
  <c r="F9" i="342"/>
  <c r="H8" i="342"/>
  <c r="G8" i="342"/>
  <c r="F8" i="342"/>
  <c r="H7" i="342"/>
  <c r="H6" i="342"/>
  <c r="G6" i="342"/>
  <c r="F6" i="342"/>
  <c r="H5" i="342"/>
  <c r="G5" i="342"/>
  <c r="H4" i="342"/>
  <c r="E4" i="342"/>
  <c r="G4" i="342" s="1"/>
  <c r="I14" i="434"/>
  <c r="I13" i="434"/>
  <c r="I12" i="434"/>
  <c r="I11" i="434"/>
  <c r="I10" i="434"/>
  <c r="I9" i="434"/>
  <c r="I8" i="434"/>
  <c r="E8" i="434"/>
  <c r="I7" i="434"/>
  <c r="E7" i="434"/>
  <c r="I6" i="434"/>
  <c r="E6" i="434"/>
  <c r="I5" i="434"/>
  <c r="E5" i="434"/>
  <c r="C18" i="338"/>
  <c r="G5" i="338"/>
  <c r="G4" i="338"/>
  <c r="C137" i="402"/>
  <c r="I17" i="402"/>
  <c r="G4" i="402"/>
  <c r="I4" i="402"/>
  <c r="G3" i="402"/>
  <c r="C3" i="402"/>
  <c r="I3" i="402" s="1"/>
  <c r="H19" i="427"/>
  <c r="I14" i="427"/>
  <c r="K14" i="427" s="1"/>
  <c r="I13" i="427"/>
  <c r="K13" i="427" s="1"/>
  <c r="I9" i="427"/>
  <c r="K9" i="427" s="1"/>
  <c r="H6" i="427"/>
  <c r="G6" i="427"/>
  <c r="G5" i="427"/>
  <c r="I5" i="427" s="1"/>
  <c r="K5" i="427" s="1"/>
  <c r="G15" i="332"/>
  <c r="G9" i="332"/>
  <c r="F9" i="332"/>
  <c r="F7" i="332"/>
  <c r="G15" i="287"/>
  <c r="F15" i="287"/>
  <c r="G14" i="287"/>
  <c r="C13" i="336"/>
  <c r="J17" i="335"/>
  <c r="I12" i="335"/>
  <c r="E12" i="335"/>
  <c r="I11" i="335"/>
  <c r="E11" i="335"/>
  <c r="I10" i="335"/>
  <c r="E10" i="335"/>
  <c r="I9" i="335"/>
  <c r="E9" i="335"/>
  <c r="I8" i="335"/>
  <c r="E8" i="335"/>
  <c r="I7" i="335"/>
  <c r="E7" i="335"/>
  <c r="I6" i="335"/>
  <c r="J6" i="335" s="1"/>
  <c r="E6" i="335"/>
  <c r="I5" i="335"/>
  <c r="J5" i="335" s="1"/>
  <c r="E5" i="335"/>
  <c r="I4" i="335"/>
  <c r="E4" i="335"/>
  <c r="D21" i="224" l="1"/>
  <c r="D17" i="229"/>
  <c r="E17" i="229" s="1"/>
  <c r="B18" i="223"/>
  <c r="E21" i="219"/>
  <c r="H21" i="219" s="1"/>
  <c r="D20" i="215"/>
  <c r="H17" i="233"/>
  <c r="M17" i="233" s="1"/>
  <c r="H17" i="232"/>
  <c r="F17" i="231"/>
  <c r="I17" i="231" s="1"/>
  <c r="G21" i="226"/>
  <c r="D21" i="222"/>
  <c r="E21" i="222" s="1"/>
  <c r="K36" i="452"/>
  <c r="K21" i="217"/>
  <c r="L21" i="217" s="1"/>
  <c r="J14" i="444"/>
  <c r="J21" i="444" s="1"/>
  <c r="F10" i="445"/>
  <c r="F11" i="445"/>
  <c r="F14" i="445"/>
  <c r="L20" i="449"/>
  <c r="J7" i="335"/>
  <c r="J8" i="335"/>
  <c r="J12" i="335"/>
  <c r="J4" i="335"/>
  <c r="J9" i="335"/>
  <c r="C7" i="389"/>
  <c r="D17" i="240"/>
  <c r="E17" i="240" s="1"/>
  <c r="B19" i="386"/>
  <c r="D17" i="239"/>
  <c r="E17" i="239" s="1"/>
  <c r="H17" i="242"/>
  <c r="K6" i="241"/>
  <c r="G17" i="241"/>
  <c r="J17" i="241" s="1"/>
  <c r="I9" i="435"/>
  <c r="I10" i="435"/>
  <c r="I11" i="435"/>
  <c r="I12" i="435"/>
  <c r="I13" i="435"/>
  <c r="E6" i="379"/>
  <c r="C10" i="385"/>
  <c r="J10" i="335"/>
  <c r="C11" i="385"/>
  <c r="E11" i="385" s="1"/>
  <c r="J11" i="335"/>
  <c r="F6" i="445"/>
  <c r="H6" i="445" s="1"/>
  <c r="E21" i="224"/>
  <c r="C18" i="223"/>
  <c r="F4" i="225"/>
  <c r="J9" i="225"/>
  <c r="B18" i="225"/>
  <c r="G21" i="228"/>
  <c r="D5" i="72"/>
  <c r="I16" i="228"/>
  <c r="J16" i="228"/>
  <c r="L14" i="228"/>
  <c r="J14" i="228"/>
  <c r="R15" i="383"/>
  <c r="B15" i="381"/>
  <c r="G18" i="338"/>
  <c r="F18" i="338"/>
  <c r="E11" i="389"/>
  <c r="E12" i="389"/>
  <c r="E8" i="389"/>
  <c r="P17" i="227"/>
  <c r="AQ20" i="386"/>
  <c r="K11" i="225"/>
  <c r="M13" i="449"/>
  <c r="M11" i="449"/>
  <c r="M8" i="449"/>
  <c r="M10" i="449"/>
  <c r="M12" i="449"/>
  <c r="F17" i="214"/>
  <c r="I17" i="214" s="1"/>
  <c r="E4" i="239"/>
  <c r="E13" i="78"/>
  <c r="G13" i="78"/>
  <c r="E6" i="78"/>
  <c r="C15" i="78"/>
  <c r="E8" i="78"/>
  <c r="G8" i="78"/>
  <c r="D4" i="72"/>
  <c r="F5" i="445"/>
  <c r="H5" i="445" s="1"/>
  <c r="H9" i="445"/>
  <c r="D9" i="72"/>
  <c r="E5" i="379"/>
  <c r="I8" i="435"/>
  <c r="I5" i="435"/>
  <c r="F4" i="342"/>
  <c r="C4" i="287"/>
  <c r="J11" i="434"/>
  <c r="I8" i="427"/>
  <c r="K8" i="427" s="1"/>
  <c r="J13" i="427"/>
  <c r="I11" i="427"/>
  <c r="K11" i="427" s="1"/>
  <c r="I12" i="427"/>
  <c r="K12" i="427" s="1"/>
  <c r="F5" i="282"/>
  <c r="D7" i="72"/>
  <c r="D11" i="72"/>
  <c r="E4" i="225"/>
  <c r="F7" i="225"/>
  <c r="I10" i="223"/>
  <c r="J8" i="223"/>
  <c r="F4" i="229"/>
  <c r="H7" i="227"/>
  <c r="U7" i="227"/>
  <c r="E5" i="225"/>
  <c r="F8" i="225"/>
  <c r="D9" i="225"/>
  <c r="F9" i="225" s="1"/>
  <c r="F4" i="224"/>
  <c r="D12" i="223"/>
  <c r="F12" i="223" s="1"/>
  <c r="F21" i="444"/>
  <c r="D10" i="238"/>
  <c r="U11" i="227"/>
  <c r="G18" i="227"/>
  <c r="B18" i="227"/>
  <c r="P11" i="227"/>
  <c r="Q11" i="227"/>
  <c r="C18" i="227"/>
  <c r="D18" i="227"/>
  <c r="R11" i="227"/>
  <c r="H4" i="226"/>
  <c r="H21" i="226" s="1"/>
  <c r="E18" i="227"/>
  <c r="S11" i="227"/>
  <c r="F18" i="227"/>
  <c r="T11" i="227"/>
  <c r="J11" i="223"/>
  <c r="K11" i="223"/>
  <c r="C4" i="389"/>
  <c r="E16" i="389"/>
  <c r="F3" i="215"/>
  <c r="D13" i="72"/>
  <c r="J11" i="241"/>
  <c r="K11" i="241"/>
  <c r="I13" i="236"/>
  <c r="J8" i="236" s="1"/>
  <c r="N13" i="233"/>
  <c r="I13" i="233"/>
  <c r="J13" i="233"/>
  <c r="K13" i="233"/>
  <c r="L13" i="233"/>
  <c r="M13" i="233"/>
  <c r="N4" i="232"/>
  <c r="J4" i="231"/>
  <c r="U4" i="227"/>
  <c r="U5" i="227"/>
  <c r="E6" i="223"/>
  <c r="F8" i="223"/>
  <c r="E10" i="223"/>
  <c r="T4" i="217"/>
  <c r="E3" i="215"/>
  <c r="C7" i="230"/>
  <c r="D7" i="230" s="1"/>
  <c r="E10" i="215"/>
  <c r="F11" i="215"/>
  <c r="G9" i="282"/>
  <c r="F7" i="282"/>
  <c r="G5" i="282"/>
  <c r="F16" i="282"/>
  <c r="F6" i="282"/>
  <c r="F8" i="282"/>
  <c r="F15" i="282"/>
  <c r="F17" i="282"/>
  <c r="G11" i="282"/>
  <c r="G15" i="78"/>
  <c r="C9" i="78"/>
  <c r="C14" i="78"/>
  <c r="E9" i="78"/>
  <c r="E14" i="78"/>
  <c r="G12" i="78"/>
  <c r="H11" i="445"/>
  <c r="D8" i="72"/>
  <c r="D12" i="72"/>
  <c r="H10" i="445"/>
  <c r="H12" i="445"/>
  <c r="H13" i="445"/>
  <c r="D10" i="72"/>
  <c r="F20" i="342"/>
  <c r="J14" i="427"/>
  <c r="I10" i="427"/>
  <c r="J10" i="427" s="1"/>
  <c r="J7" i="214"/>
  <c r="Q16" i="217"/>
  <c r="T16" i="217"/>
  <c r="B9" i="333"/>
  <c r="G6" i="287"/>
  <c r="B7" i="333"/>
  <c r="B12" i="333"/>
  <c r="B13" i="333"/>
  <c r="E12" i="379"/>
  <c r="I11" i="241"/>
  <c r="K6" i="233"/>
  <c r="L6" i="233"/>
  <c r="N6" i="233"/>
  <c r="R5" i="383"/>
  <c r="K16" i="379"/>
  <c r="J12" i="214"/>
  <c r="N10" i="242"/>
  <c r="M7" i="242"/>
  <c r="N7" i="242"/>
  <c r="L7" i="242"/>
  <c r="L10" i="242"/>
  <c r="M10" i="242"/>
  <c r="K9" i="242"/>
  <c r="L9" i="242"/>
  <c r="M9" i="242"/>
  <c r="J8" i="242"/>
  <c r="I7" i="242"/>
  <c r="K8" i="242"/>
  <c r="J7" i="242"/>
  <c r="L8" i="242"/>
  <c r="I10" i="242"/>
  <c r="M8" i="242"/>
  <c r="J10" i="242"/>
  <c r="H7" i="241"/>
  <c r="H9" i="241"/>
  <c r="K9" i="241"/>
  <c r="G9" i="214"/>
  <c r="J9" i="214"/>
  <c r="H8" i="214"/>
  <c r="H6" i="214"/>
  <c r="I6" i="214"/>
  <c r="G11" i="214"/>
  <c r="H9" i="214"/>
  <c r="G6" i="214"/>
  <c r="G7" i="214"/>
  <c r="E5" i="240"/>
  <c r="F11" i="240"/>
  <c r="E6" i="240"/>
  <c r="F5" i="239"/>
  <c r="E8" i="239"/>
  <c r="E6" i="239"/>
  <c r="F4" i="239"/>
  <c r="E7" i="239"/>
  <c r="J6" i="233"/>
  <c r="I9" i="233"/>
  <c r="L9" i="233"/>
  <c r="M9" i="233"/>
  <c r="N9" i="233"/>
  <c r="L7" i="233"/>
  <c r="M7" i="233"/>
  <c r="I6" i="233"/>
  <c r="L8" i="232"/>
  <c r="I10" i="232"/>
  <c r="M10" i="232"/>
  <c r="J8" i="232"/>
  <c r="K8" i="232"/>
  <c r="M8" i="232"/>
  <c r="N10" i="232"/>
  <c r="E4" i="229"/>
  <c r="E10" i="229"/>
  <c r="E6" i="229"/>
  <c r="E11" i="229"/>
  <c r="F8" i="229"/>
  <c r="H6" i="227"/>
  <c r="H8" i="227"/>
  <c r="H9" i="227"/>
  <c r="E11" i="224"/>
  <c r="E6" i="224"/>
  <c r="E12" i="224"/>
  <c r="E4" i="224"/>
  <c r="F8" i="224"/>
  <c r="E13" i="224"/>
  <c r="E5" i="224"/>
  <c r="F10" i="224"/>
  <c r="E5" i="222"/>
  <c r="H9" i="219"/>
  <c r="H7" i="219"/>
  <c r="H14" i="219"/>
  <c r="C6" i="392"/>
  <c r="I8" i="241"/>
  <c r="I10" i="241"/>
  <c r="H8" i="241"/>
  <c r="J8" i="241"/>
  <c r="K10" i="241"/>
  <c r="H10" i="241"/>
  <c r="K8" i="233"/>
  <c r="L8" i="233"/>
  <c r="K5" i="233"/>
  <c r="M8" i="233"/>
  <c r="I5" i="233"/>
  <c r="J5" i="233"/>
  <c r="J7" i="233"/>
  <c r="K7" i="233"/>
  <c r="I7" i="232"/>
  <c r="I5" i="232"/>
  <c r="L7" i="232"/>
  <c r="K4" i="232"/>
  <c r="N7" i="232"/>
  <c r="L10" i="232"/>
  <c r="J7" i="232"/>
  <c r="K7" i="232"/>
  <c r="G6" i="231"/>
  <c r="H6" i="231"/>
  <c r="I6" i="231"/>
  <c r="G11" i="231"/>
  <c r="J8" i="231"/>
  <c r="H9" i="231"/>
  <c r="G5" i="231"/>
  <c r="G7" i="231"/>
  <c r="I9" i="231"/>
  <c r="I4" i="231"/>
  <c r="H7" i="231"/>
  <c r="J9" i="231"/>
  <c r="J7" i="231"/>
  <c r="F7" i="222"/>
  <c r="F10" i="222"/>
  <c r="E14" i="222"/>
  <c r="D11" i="223"/>
  <c r="F11" i="222"/>
  <c r="E15" i="222"/>
  <c r="H14" i="228"/>
  <c r="I14" i="228"/>
  <c r="L15" i="228"/>
  <c r="K14" i="228"/>
  <c r="I13" i="228"/>
  <c r="H9" i="228"/>
  <c r="L11" i="228"/>
  <c r="J6" i="228"/>
  <c r="H10" i="228"/>
  <c r="K6" i="228"/>
  <c r="I10" i="228"/>
  <c r="I6" i="228"/>
  <c r="J10" i="228"/>
  <c r="H6" i="228"/>
  <c r="K10" i="228"/>
  <c r="N13" i="226"/>
  <c r="K15" i="226"/>
  <c r="J16" i="226"/>
  <c r="D16" i="389"/>
  <c r="J6" i="434"/>
  <c r="J10" i="434"/>
  <c r="J14" i="434"/>
  <c r="J9" i="434"/>
  <c r="J12" i="434"/>
  <c r="J8" i="434"/>
  <c r="J5" i="434"/>
  <c r="I6" i="226"/>
  <c r="I15" i="226"/>
  <c r="K13" i="226"/>
  <c r="M15" i="226"/>
  <c r="L13" i="226"/>
  <c r="N15" i="226"/>
  <c r="N6" i="226"/>
  <c r="L15" i="226"/>
  <c r="I5" i="226"/>
  <c r="M5" i="226"/>
  <c r="K11" i="226"/>
  <c r="M12" i="226"/>
  <c r="K14" i="226"/>
  <c r="N5" i="226"/>
  <c r="L11" i="226"/>
  <c r="N12" i="226"/>
  <c r="L14" i="226"/>
  <c r="J12" i="226"/>
  <c r="L5" i="226"/>
  <c r="M11" i="226"/>
  <c r="I11" i="226"/>
  <c r="K12" i="226"/>
  <c r="J11" i="226"/>
  <c r="L12" i="226"/>
  <c r="C4" i="392"/>
  <c r="C4" i="272"/>
  <c r="C12" i="272"/>
  <c r="C13" i="272"/>
  <c r="C6" i="272"/>
  <c r="C7" i="272"/>
  <c r="C8" i="272"/>
  <c r="C9" i="272"/>
  <c r="C10" i="272"/>
  <c r="C11" i="272"/>
  <c r="C5" i="272"/>
  <c r="F12" i="332"/>
  <c r="G12" i="332"/>
  <c r="F14" i="332"/>
  <c r="G14" i="332"/>
  <c r="F10" i="332"/>
  <c r="G10" i="332"/>
  <c r="F13" i="332"/>
  <c r="F15" i="332"/>
  <c r="G13" i="332"/>
  <c r="G5" i="332"/>
  <c r="G4" i="332"/>
  <c r="T13" i="217"/>
  <c r="T8" i="217"/>
  <c r="E8" i="336"/>
  <c r="E9" i="336"/>
  <c r="E10" i="336"/>
  <c r="E11" i="336"/>
  <c r="E12" i="336"/>
  <c r="E6" i="336"/>
  <c r="E5" i="336"/>
  <c r="E7" i="336"/>
  <c r="E13" i="336"/>
  <c r="H6" i="219"/>
  <c r="G10" i="219"/>
  <c r="H15" i="219"/>
  <c r="H10" i="219"/>
  <c r="F9" i="219"/>
  <c r="N7" i="217"/>
  <c r="P7" i="217"/>
  <c r="S15" i="217"/>
  <c r="T7" i="217"/>
  <c r="T15" i="217"/>
  <c r="M7" i="217"/>
  <c r="N8" i="217"/>
  <c r="R12" i="217"/>
  <c r="T9" i="217"/>
  <c r="O8" i="217"/>
  <c r="L4" i="217"/>
  <c r="M5" i="217"/>
  <c r="N10" i="217"/>
  <c r="L13" i="217"/>
  <c r="O4" i="217"/>
  <c r="O5" i="217"/>
  <c r="O6" i="217"/>
  <c r="M9" i="217"/>
  <c r="O10" i="217"/>
  <c r="M13" i="217"/>
  <c r="Q4" i="217"/>
  <c r="P5" i="217"/>
  <c r="P6" i="217"/>
  <c r="O9" i="217"/>
  <c r="P10" i="217"/>
  <c r="O13" i="217"/>
  <c r="L15" i="217"/>
  <c r="M6" i="217"/>
  <c r="R4" i="217"/>
  <c r="Q5" i="217"/>
  <c r="P9" i="217"/>
  <c r="P13" i="217"/>
  <c r="S4" i="217"/>
  <c r="R5" i="217"/>
  <c r="S6" i="217"/>
  <c r="Q9" i="217"/>
  <c r="Q13" i="217"/>
  <c r="P15" i="217"/>
  <c r="K28" i="217"/>
  <c r="L5" i="217"/>
  <c r="N4" i="217"/>
  <c r="N6" i="217"/>
  <c r="L9" i="217"/>
  <c r="M15" i="217"/>
  <c r="K27" i="217"/>
  <c r="T5" i="217"/>
  <c r="Q8" i="217"/>
  <c r="R9" i="217"/>
  <c r="R13" i="217"/>
  <c r="F4" i="215"/>
  <c r="E4" i="215"/>
  <c r="F13" i="287"/>
  <c r="E11" i="379"/>
  <c r="G13" i="282"/>
  <c r="F13" i="282"/>
  <c r="F6" i="222"/>
  <c r="E6" i="222"/>
  <c r="H10" i="227"/>
  <c r="E4" i="240"/>
  <c r="F8" i="240"/>
  <c r="E8" i="240"/>
  <c r="G6" i="332"/>
  <c r="F6" i="332"/>
  <c r="J9" i="427"/>
  <c r="J7" i="434"/>
  <c r="E7" i="379"/>
  <c r="F7" i="379"/>
  <c r="G4" i="386"/>
  <c r="C5" i="389"/>
  <c r="G13" i="287"/>
  <c r="F13" i="342"/>
  <c r="F7" i="445"/>
  <c r="H7" i="445" s="1"/>
  <c r="G18" i="282"/>
  <c r="F18" i="282"/>
  <c r="E10" i="225"/>
  <c r="F10" i="225"/>
  <c r="G11" i="332"/>
  <c r="G13" i="342"/>
  <c r="E10" i="379"/>
  <c r="K12" i="379"/>
  <c r="G11" i="219"/>
  <c r="H11" i="219"/>
  <c r="F11" i="219"/>
  <c r="K12" i="225"/>
  <c r="D12" i="225"/>
  <c r="F12" i="225" s="1"/>
  <c r="F9" i="239"/>
  <c r="E9" i="239"/>
  <c r="F9" i="240"/>
  <c r="J5" i="214"/>
  <c r="H5" i="214"/>
  <c r="G5" i="214"/>
  <c r="I5" i="214"/>
  <c r="G7" i="332"/>
  <c r="E9" i="379"/>
  <c r="K11" i="379"/>
  <c r="F8" i="445"/>
  <c r="H8" i="445" s="1"/>
  <c r="C7" i="78"/>
  <c r="G7" i="78"/>
  <c r="E7" i="78"/>
  <c r="G16" i="78"/>
  <c r="C16" i="78"/>
  <c r="F8" i="219"/>
  <c r="H8" i="219"/>
  <c r="G8" i="219"/>
  <c r="F7" i="223"/>
  <c r="E7" i="223"/>
  <c r="F11" i="332"/>
  <c r="F16" i="379"/>
  <c r="F14" i="287"/>
  <c r="D14" i="333"/>
  <c r="F11" i="342"/>
  <c r="H4" i="402"/>
  <c r="G7" i="287"/>
  <c r="J13" i="434"/>
  <c r="F8" i="379"/>
  <c r="E8" i="379"/>
  <c r="C12" i="78"/>
  <c r="F4" i="219"/>
  <c r="H4" i="219"/>
  <c r="G4" i="219"/>
  <c r="E15" i="215"/>
  <c r="R11" i="217"/>
  <c r="O11" i="217"/>
  <c r="M11" i="217"/>
  <c r="L11" i="217"/>
  <c r="T11" i="217"/>
  <c r="S11" i="217"/>
  <c r="Q11" i="217"/>
  <c r="P11" i="217"/>
  <c r="M11" i="233"/>
  <c r="L11" i="233"/>
  <c r="J11" i="233"/>
  <c r="K11" i="233"/>
  <c r="N11" i="233"/>
  <c r="I11" i="233"/>
  <c r="C11" i="238"/>
  <c r="F4" i="240"/>
  <c r="H4" i="214"/>
  <c r="G4" i="214"/>
  <c r="J4" i="214"/>
  <c r="I4" i="214"/>
  <c r="F6" i="287"/>
  <c r="J5" i="427"/>
  <c r="J10" i="379"/>
  <c r="K10" i="379"/>
  <c r="K29" i="217"/>
  <c r="L7" i="226"/>
  <c r="K7" i="226"/>
  <c r="I7" i="226"/>
  <c r="N7" i="226"/>
  <c r="K12" i="228"/>
  <c r="J12" i="228"/>
  <c r="H12" i="228"/>
  <c r="I12" i="228"/>
  <c r="L12" i="228"/>
  <c r="F9" i="229"/>
  <c r="E9" i="229"/>
  <c r="G12" i="287"/>
  <c r="G8" i="332"/>
  <c r="F8" i="332"/>
  <c r="I6" i="427"/>
  <c r="J6" i="427" s="1"/>
  <c r="F7" i="342"/>
  <c r="G7" i="342"/>
  <c r="I7" i="427"/>
  <c r="J7" i="427" s="1"/>
  <c r="F4" i="379"/>
  <c r="D6" i="72"/>
  <c r="T14" i="217"/>
  <c r="L14" i="217"/>
  <c r="Q14" i="217"/>
  <c r="N14" i="217"/>
  <c r="M14" i="217"/>
  <c r="S14" i="217"/>
  <c r="R14" i="217"/>
  <c r="P14" i="217"/>
  <c r="E9" i="222"/>
  <c r="F13" i="222"/>
  <c r="E13" i="222"/>
  <c r="M7" i="226"/>
  <c r="D14" i="422"/>
  <c r="E12" i="423"/>
  <c r="E14" i="423" s="1"/>
  <c r="C14" i="423"/>
  <c r="F12" i="219"/>
  <c r="H12" i="219"/>
  <c r="G12" i="219"/>
  <c r="E9" i="224"/>
  <c r="F9" i="224"/>
  <c r="F4" i="223"/>
  <c r="E4" i="223"/>
  <c r="F6" i="225"/>
  <c r="E6" i="225"/>
  <c r="L11" i="232"/>
  <c r="K11" i="232"/>
  <c r="I11" i="232"/>
  <c r="M11" i="232"/>
  <c r="J11" i="232"/>
  <c r="E10" i="239"/>
  <c r="F10" i="239"/>
  <c r="M4" i="242"/>
  <c r="L4" i="242"/>
  <c r="J4" i="242"/>
  <c r="I4" i="242"/>
  <c r="N4" i="242"/>
  <c r="K4" i="242"/>
  <c r="F10" i="282"/>
  <c r="E5" i="215"/>
  <c r="F5" i="215"/>
  <c r="C6" i="389"/>
  <c r="E9" i="215"/>
  <c r="C5" i="230"/>
  <c r="D5" i="230" s="1"/>
  <c r="C8" i="230"/>
  <c r="D8" i="230" s="1"/>
  <c r="F12" i="215"/>
  <c r="C13" i="389"/>
  <c r="E13" i="389" s="1"/>
  <c r="E12" i="215"/>
  <c r="F5" i="219"/>
  <c r="K4" i="228"/>
  <c r="J4" i="228"/>
  <c r="H4" i="228"/>
  <c r="I4" i="228"/>
  <c r="I7" i="228"/>
  <c r="H7" i="228"/>
  <c r="K7" i="228"/>
  <c r="L7" i="228"/>
  <c r="J7" i="228"/>
  <c r="J11" i="225"/>
  <c r="D11" i="225"/>
  <c r="D18" i="225" s="1"/>
  <c r="J9" i="232"/>
  <c r="I9" i="232"/>
  <c r="K9" i="232"/>
  <c r="N9" i="232"/>
  <c r="M9" i="232"/>
  <c r="N11" i="232"/>
  <c r="N4" i="233"/>
  <c r="M4" i="233"/>
  <c r="K4" i="233"/>
  <c r="I4" i="233"/>
  <c r="L4" i="233"/>
  <c r="J4" i="233"/>
  <c r="N5" i="242"/>
  <c r="M5" i="242"/>
  <c r="K5" i="242"/>
  <c r="J5" i="242"/>
  <c r="L5" i="242"/>
  <c r="I5" i="242"/>
  <c r="H3" i="402"/>
  <c r="F5" i="342"/>
  <c r="C10" i="389"/>
  <c r="M7" i="449"/>
  <c r="M20" i="449" s="1"/>
  <c r="G10" i="282"/>
  <c r="F12" i="282"/>
  <c r="F14" i="282"/>
  <c r="F6" i="215"/>
  <c r="F9" i="215"/>
  <c r="E13" i="215"/>
  <c r="F13" i="215"/>
  <c r="P12" i="217"/>
  <c r="M12" i="217"/>
  <c r="N12" i="217"/>
  <c r="L12" i="217"/>
  <c r="T12" i="217"/>
  <c r="K30" i="217"/>
  <c r="S12" i="217"/>
  <c r="H5" i="219"/>
  <c r="F13" i="219"/>
  <c r="L4" i="228"/>
  <c r="K8" i="228"/>
  <c r="J8" i="228"/>
  <c r="H8" i="228"/>
  <c r="I8" i="228"/>
  <c r="L8" i="228"/>
  <c r="L9" i="232"/>
  <c r="J11" i="214"/>
  <c r="I11" i="214"/>
  <c r="H11" i="214"/>
  <c r="K4" i="241"/>
  <c r="J4" i="241"/>
  <c r="H4" i="241"/>
  <c r="I4" i="241"/>
  <c r="N6" i="242"/>
  <c r="L6" i="242"/>
  <c r="I6" i="242"/>
  <c r="M6" i="242"/>
  <c r="G6" i="78"/>
  <c r="C6" i="78"/>
  <c r="F14" i="215"/>
  <c r="H13" i="219"/>
  <c r="L5" i="228"/>
  <c r="J5" i="228"/>
  <c r="K5" i="228"/>
  <c r="I5" i="228"/>
  <c r="H5" i="228"/>
  <c r="I7" i="435"/>
  <c r="H14" i="445"/>
  <c r="G11" i="78"/>
  <c r="C11" i="78"/>
  <c r="E14" i="215"/>
  <c r="Q12" i="217"/>
  <c r="F4" i="222"/>
  <c r="E4" i="222"/>
  <c r="F12" i="222"/>
  <c r="E12" i="222"/>
  <c r="N10" i="226"/>
  <c r="L10" i="226"/>
  <c r="J10" i="226"/>
  <c r="M10" i="226"/>
  <c r="K10" i="226"/>
  <c r="E5" i="223"/>
  <c r="H11" i="227"/>
  <c r="N6" i="232"/>
  <c r="L6" i="232"/>
  <c r="I6" i="232"/>
  <c r="K6" i="232"/>
  <c r="J6" i="232"/>
  <c r="L10" i="233"/>
  <c r="K10" i="233"/>
  <c r="I10" i="233"/>
  <c r="N10" i="233"/>
  <c r="M10" i="233"/>
  <c r="J10" i="233"/>
  <c r="K6" i="242"/>
  <c r="C3" i="230"/>
  <c r="E7" i="215"/>
  <c r="Q7" i="217"/>
  <c r="R8" i="217"/>
  <c r="R10" i="217"/>
  <c r="M8" i="226"/>
  <c r="L8" i="226"/>
  <c r="J8" i="226"/>
  <c r="K8" i="226"/>
  <c r="O11" i="227"/>
  <c r="F5" i="229"/>
  <c r="E5" i="229"/>
  <c r="J10" i="231"/>
  <c r="I10" i="231"/>
  <c r="G10" i="231"/>
  <c r="H10" i="231"/>
  <c r="K5" i="241"/>
  <c r="I5" i="241"/>
  <c r="L11" i="242"/>
  <c r="K11" i="242"/>
  <c r="I11" i="242"/>
  <c r="M11" i="242"/>
  <c r="F7" i="215"/>
  <c r="R15" i="217"/>
  <c r="O15" i="217"/>
  <c r="G6" i="219"/>
  <c r="G14" i="219"/>
  <c r="E14" i="224"/>
  <c r="I8" i="226"/>
  <c r="L13" i="228"/>
  <c r="J13" i="228"/>
  <c r="K13" i="228"/>
  <c r="I15" i="228"/>
  <c r="H15" i="228"/>
  <c r="K15" i="228"/>
  <c r="J12" i="223"/>
  <c r="C6" i="230"/>
  <c r="D6" i="230" s="1"/>
  <c r="I8" i="231"/>
  <c r="G8" i="231"/>
  <c r="J11" i="231"/>
  <c r="H11" i="231"/>
  <c r="M4" i="232"/>
  <c r="L4" i="232"/>
  <c r="J4" i="232"/>
  <c r="I4" i="232"/>
  <c r="E11" i="239"/>
  <c r="F11" i="239"/>
  <c r="F10" i="240"/>
  <c r="H5" i="241"/>
  <c r="J11" i="242"/>
  <c r="C4" i="230"/>
  <c r="D4" i="230" s="1"/>
  <c r="F8" i="215"/>
  <c r="R7" i="217"/>
  <c r="O7" i="217"/>
  <c r="K26" i="217"/>
  <c r="P8" i="217"/>
  <c r="M8" i="217"/>
  <c r="T10" i="217"/>
  <c r="L10" i="217"/>
  <c r="Q10" i="217"/>
  <c r="F7" i="224"/>
  <c r="E7" i="224"/>
  <c r="N9" i="226"/>
  <c r="M9" i="226"/>
  <c r="K9" i="226"/>
  <c r="L9" i="226"/>
  <c r="F9" i="223"/>
  <c r="E9" i="223"/>
  <c r="H12" i="227"/>
  <c r="I6" i="241"/>
  <c r="H6" i="241"/>
  <c r="N12" i="242"/>
  <c r="M12" i="242"/>
  <c r="K12" i="242"/>
  <c r="J12" i="242"/>
  <c r="C9" i="389"/>
  <c r="C10" i="392"/>
  <c r="E8" i="215"/>
  <c r="P4" i="217"/>
  <c r="M4" i="217"/>
  <c r="T6" i="217"/>
  <c r="L6" i="217"/>
  <c r="Q6" i="217"/>
  <c r="L7" i="217"/>
  <c r="L8" i="217"/>
  <c r="M10" i="217"/>
  <c r="N15" i="217"/>
  <c r="K25" i="217"/>
  <c r="F7" i="219"/>
  <c r="F15" i="219"/>
  <c r="F8" i="222"/>
  <c r="I9" i="226"/>
  <c r="L9" i="228"/>
  <c r="J9" i="228"/>
  <c r="K9" i="228"/>
  <c r="I11" i="228"/>
  <c r="H11" i="228"/>
  <c r="K11" i="228"/>
  <c r="J9" i="223"/>
  <c r="I9" i="223"/>
  <c r="F7" i="229"/>
  <c r="N5" i="232"/>
  <c r="M5" i="232"/>
  <c r="K5" i="232"/>
  <c r="J5" i="232"/>
  <c r="F7" i="240"/>
  <c r="E7" i="240"/>
  <c r="I8" i="214"/>
  <c r="G8" i="214"/>
  <c r="J6" i="241"/>
  <c r="L12" i="242"/>
  <c r="S5" i="217"/>
  <c r="S9" i="217"/>
  <c r="S13" i="217"/>
  <c r="K31" i="217"/>
  <c r="F15" i="224"/>
  <c r="E15" i="224"/>
  <c r="K6" i="226"/>
  <c r="J6" i="226"/>
  <c r="J14" i="226"/>
  <c r="I14" i="226"/>
  <c r="J12" i="225"/>
  <c r="H4" i="231"/>
  <c r="G4" i="231"/>
  <c r="K7" i="241"/>
  <c r="I7" i="241"/>
  <c r="M6" i="226"/>
  <c r="J13" i="226"/>
  <c r="I13" i="226"/>
  <c r="M14" i="226"/>
  <c r="J4" i="223"/>
  <c r="I4" i="223"/>
  <c r="J5" i="231"/>
  <c r="H5" i="231"/>
  <c r="N5" i="233"/>
  <c r="L5" i="233"/>
  <c r="J8" i="233"/>
  <c r="I8" i="233"/>
  <c r="J10" i="214"/>
  <c r="I10" i="214"/>
  <c r="G10" i="214"/>
  <c r="J9" i="242"/>
  <c r="I9" i="242"/>
  <c r="L10" i="424"/>
  <c r="N8" i="232"/>
  <c r="N7" i="233"/>
  <c r="N8" i="242"/>
  <c r="J5" i="226"/>
  <c r="J15" i="226"/>
  <c r="J10" i="232"/>
  <c r="J9" i="233"/>
  <c r="H7" i="214"/>
  <c r="I9" i="241"/>
  <c r="I12" i="242"/>
  <c r="H12" i="241"/>
  <c r="I12" i="241"/>
  <c r="J12" i="241"/>
  <c r="H12" i="214"/>
  <c r="E12" i="240"/>
  <c r="F12" i="239"/>
  <c r="G12" i="231"/>
  <c r="L16" i="228"/>
  <c r="K16" i="228"/>
  <c r="H16" i="228"/>
  <c r="L16" i="226"/>
  <c r="M16" i="226"/>
  <c r="N16" i="226"/>
  <c r="K16" i="226"/>
  <c r="D14" i="225"/>
  <c r="D13" i="223"/>
  <c r="E13" i="223" s="1"/>
  <c r="E16" i="222"/>
  <c r="F16" i="222"/>
  <c r="G16" i="219"/>
  <c r="H16" i="219"/>
  <c r="R16" i="217"/>
  <c r="S16" i="217"/>
  <c r="L16" i="217"/>
  <c r="M16" i="217"/>
  <c r="N16" i="217"/>
  <c r="O16" i="217"/>
  <c r="P16" i="217"/>
  <c r="G12" i="214"/>
  <c r="I12" i="214"/>
  <c r="C13" i="238"/>
  <c r="D13" i="238" s="1"/>
  <c r="L12" i="232"/>
  <c r="M12" i="232"/>
  <c r="I12" i="232"/>
  <c r="J12" i="232"/>
  <c r="K12" i="232"/>
  <c r="N12" i="232"/>
  <c r="J12" i="231"/>
  <c r="I12" i="231"/>
  <c r="E12" i="229"/>
  <c r="F12" i="229"/>
  <c r="H13" i="227"/>
  <c r="I16" i="226"/>
  <c r="F16" i="224"/>
  <c r="E16" i="224"/>
  <c r="F15" i="215"/>
  <c r="E7" i="389"/>
  <c r="D8" i="389"/>
  <c r="D12" i="389"/>
  <c r="D7" i="389"/>
  <c r="D11" i="389"/>
  <c r="F19" i="282"/>
  <c r="C17" i="78"/>
  <c r="E17" i="78"/>
  <c r="G17" i="78"/>
  <c r="N22" i="451"/>
  <c r="N6" i="451"/>
  <c r="N4" i="451"/>
  <c r="N13" i="451"/>
  <c r="N7" i="451"/>
  <c r="N9" i="451"/>
  <c r="N15" i="451"/>
  <c r="N12" i="451"/>
  <c r="D14" i="72"/>
  <c r="E7" i="386"/>
  <c r="E11" i="386"/>
  <c r="G14" i="386"/>
  <c r="E4" i="386"/>
  <c r="G11" i="386"/>
  <c r="E15" i="386"/>
  <c r="D35" i="386"/>
  <c r="G13" i="386"/>
  <c r="E33" i="386"/>
  <c r="E37" i="386"/>
  <c r="E3" i="386"/>
  <c r="E39" i="386"/>
  <c r="G5" i="386"/>
  <c r="D32" i="386"/>
  <c r="D36" i="386"/>
  <c r="D44" i="386"/>
  <c r="D42" i="386"/>
  <c r="E35" i="386"/>
  <c r="E43" i="386"/>
  <c r="G3" i="386"/>
  <c r="G9" i="386"/>
  <c r="E13" i="386"/>
  <c r="E14" i="386"/>
  <c r="G16" i="386"/>
  <c r="G17" i="386"/>
  <c r="E32" i="386"/>
  <c r="E36" i="386"/>
  <c r="E40" i="386"/>
  <c r="E44" i="386"/>
  <c r="J16" i="379"/>
  <c r="H5" i="274"/>
  <c r="F5" i="274"/>
  <c r="G5" i="274"/>
  <c r="I5" i="274"/>
  <c r="E5" i="274"/>
  <c r="J5" i="274"/>
  <c r="C5" i="274"/>
  <c r="K5" i="274"/>
  <c r="C8" i="273"/>
  <c r="C9" i="273"/>
  <c r="C10" i="273"/>
  <c r="C7" i="273"/>
  <c r="C5" i="273"/>
  <c r="C11" i="273"/>
  <c r="C12" i="273"/>
  <c r="C6" i="273"/>
  <c r="G17" i="402"/>
  <c r="H17" i="402"/>
  <c r="I19" i="427"/>
  <c r="G20" i="287"/>
  <c r="F20" i="287"/>
  <c r="C10" i="336"/>
  <c r="C8" i="336"/>
  <c r="C7" i="336"/>
  <c r="C11" i="336"/>
  <c r="C5" i="336"/>
  <c r="C12" i="336"/>
  <c r="C9" i="336"/>
  <c r="C6" i="336"/>
  <c r="N5" i="451"/>
  <c r="N11" i="451"/>
  <c r="N19" i="451"/>
  <c r="N16" i="451"/>
  <c r="N14" i="451"/>
  <c r="N10" i="451"/>
  <c r="M15" i="449"/>
  <c r="F20" i="215" l="1"/>
  <c r="E20" i="215"/>
  <c r="G24" i="282"/>
  <c r="F24" i="282"/>
  <c r="E13" i="333"/>
  <c r="E14" i="333"/>
  <c r="F17" i="229"/>
  <c r="L7" i="452"/>
  <c r="L4" i="452"/>
  <c r="C14" i="272"/>
  <c r="J21" i="228"/>
  <c r="H21" i="228"/>
  <c r="F21" i="224"/>
  <c r="N23" i="451"/>
  <c r="C13" i="392"/>
  <c r="C17" i="238"/>
  <c r="E10" i="385"/>
  <c r="D18" i="223"/>
  <c r="E18" i="223" s="1"/>
  <c r="D13" i="389"/>
  <c r="E9" i="225"/>
  <c r="J12" i="427"/>
  <c r="K6" i="427"/>
  <c r="J11" i="427"/>
  <c r="J8" i="427"/>
  <c r="C21" i="389"/>
  <c r="L11" i="452"/>
  <c r="L12" i="452"/>
  <c r="L20" i="452"/>
  <c r="L25" i="452"/>
  <c r="L5" i="452"/>
  <c r="L32" i="452"/>
  <c r="L16" i="452"/>
  <c r="L15" i="452"/>
  <c r="L24" i="452"/>
  <c r="L28" i="452"/>
  <c r="L21" i="452"/>
  <c r="L18" i="452"/>
  <c r="L9" i="452"/>
  <c r="L26" i="452"/>
  <c r="L27" i="452"/>
  <c r="L35" i="452"/>
  <c r="L6" i="452"/>
  <c r="L17" i="452"/>
  <c r="L23" i="452"/>
  <c r="L31" i="452"/>
  <c r="L13" i="452"/>
  <c r="L29" i="452"/>
  <c r="L14" i="452"/>
  <c r="L22" i="452"/>
  <c r="L30" i="452"/>
  <c r="L8" i="452"/>
  <c r="L19" i="452"/>
  <c r="L10" i="452"/>
  <c r="L33" i="452"/>
  <c r="L34" i="452"/>
  <c r="R14" i="383"/>
  <c r="R22" i="383" s="1"/>
  <c r="J19" i="427"/>
  <c r="E9" i="389"/>
  <c r="E10" i="389"/>
  <c r="E5" i="389"/>
  <c r="E6" i="389"/>
  <c r="C18" i="386"/>
  <c r="Q17" i="227"/>
  <c r="F11" i="225"/>
  <c r="F11" i="223"/>
  <c r="E12" i="223"/>
  <c r="E4" i="287"/>
  <c r="H4" i="287" s="1"/>
  <c r="D3" i="230"/>
  <c r="N4" i="226"/>
  <c r="I21" i="226"/>
  <c r="E4" i="389"/>
  <c r="K10" i="427"/>
  <c r="G8" i="287"/>
  <c r="D13" i="333"/>
  <c r="D9" i="333"/>
  <c r="K19" i="427"/>
  <c r="D4" i="389"/>
  <c r="F14" i="225"/>
  <c r="D9" i="389"/>
  <c r="M4" i="226"/>
  <c r="I4" i="226"/>
  <c r="J4" i="226"/>
  <c r="K4" i="226"/>
  <c r="L4" i="226"/>
  <c r="C9" i="230"/>
  <c r="D9" i="230" s="1"/>
  <c r="H18" i="227"/>
  <c r="E11" i="223"/>
  <c r="D6" i="389"/>
  <c r="D5" i="389"/>
  <c r="K17" i="233"/>
  <c r="J17" i="233"/>
  <c r="I17" i="233"/>
  <c r="L17" i="233"/>
  <c r="N17" i="233"/>
  <c r="N21" i="217"/>
  <c r="T21" i="217"/>
  <c r="S21" i="217"/>
  <c r="R21" i="217"/>
  <c r="Q21" i="217"/>
  <c r="P21" i="217"/>
  <c r="O21" i="217"/>
  <c r="M21" i="217"/>
  <c r="K7" i="427"/>
  <c r="B11" i="333"/>
  <c r="B8" i="333"/>
  <c r="E8" i="333" s="1"/>
  <c r="B10" i="333"/>
  <c r="E10" i="333" s="1"/>
  <c r="F8" i="287"/>
  <c r="F10" i="287"/>
  <c r="G10" i="287"/>
  <c r="B5" i="333"/>
  <c r="B6" i="333"/>
  <c r="C11" i="230"/>
  <c r="D11" i="230" s="1"/>
  <c r="E12" i="225"/>
  <c r="E14" i="225"/>
  <c r="F21" i="222"/>
  <c r="G9" i="287"/>
  <c r="F9" i="287"/>
  <c r="J11" i="236"/>
  <c r="J10" i="236"/>
  <c r="J12" i="236"/>
  <c r="J9" i="236"/>
  <c r="J6" i="236"/>
  <c r="J7" i="236"/>
  <c r="I21" i="228"/>
  <c r="K33" i="217"/>
  <c r="J5" i="236"/>
  <c r="J4" i="236"/>
  <c r="E10" i="386"/>
  <c r="C10" i="230"/>
  <c r="D10" i="230" s="1"/>
  <c r="E11" i="225"/>
  <c r="D11" i="238"/>
  <c r="D17" i="238" s="1"/>
  <c r="F7" i="287"/>
  <c r="D7" i="333"/>
  <c r="G5" i="287"/>
  <c r="G6" i="386"/>
  <c r="D10" i="389"/>
  <c r="K21" i="228"/>
  <c r="F17" i="240"/>
  <c r="B29" i="379"/>
  <c r="D12" i="333"/>
  <c r="F12" i="287"/>
  <c r="G11" i="287"/>
  <c r="K17" i="242"/>
  <c r="N17" i="242"/>
  <c r="M17" i="242"/>
  <c r="J17" i="242"/>
  <c r="I17" i="242"/>
  <c r="L17" i="242"/>
  <c r="K17" i="241"/>
  <c r="I17" i="241"/>
  <c r="H17" i="241"/>
  <c r="F17" i="239"/>
  <c r="L21" i="228"/>
  <c r="F13" i="223"/>
  <c r="G21" i="219"/>
  <c r="J17" i="214"/>
  <c r="H17" i="214"/>
  <c r="G17" i="214"/>
  <c r="J17" i="232"/>
  <c r="M17" i="232"/>
  <c r="L17" i="232"/>
  <c r="K17" i="232"/>
  <c r="N17" i="232"/>
  <c r="I17" i="232"/>
  <c r="G17" i="231"/>
  <c r="J17" i="231"/>
  <c r="H17" i="231"/>
  <c r="F21" i="219"/>
  <c r="E22" i="78"/>
  <c r="C22" i="78"/>
  <c r="E6" i="386"/>
  <c r="E12" i="386"/>
  <c r="G10" i="386"/>
  <c r="E5" i="386"/>
  <c r="G12" i="386"/>
  <c r="G8" i="386"/>
  <c r="G15" i="386"/>
  <c r="E9" i="386"/>
  <c r="E8" i="386"/>
  <c r="L5" i="274"/>
  <c r="C14" i="273"/>
  <c r="E14" i="336"/>
  <c r="C14" i="336"/>
  <c r="E6" i="333" l="1"/>
  <c r="E7" i="333"/>
  <c r="E11" i="333"/>
  <c r="E12" i="333"/>
  <c r="E9" i="333"/>
  <c r="E21" i="389"/>
  <c r="L36" i="452"/>
  <c r="F18" i="223"/>
  <c r="C16" i="230"/>
  <c r="D16" i="230" s="1"/>
  <c r="B14" i="381"/>
  <c r="B22" i="381" s="1"/>
  <c r="Q21" i="382"/>
  <c r="K21" i="226"/>
  <c r="G4" i="287"/>
  <c r="B4" i="333"/>
  <c r="M21" i="226"/>
  <c r="D6" i="333"/>
  <c r="D10" i="333"/>
  <c r="D8" i="333"/>
  <c r="N21" i="226"/>
  <c r="J21" i="226"/>
  <c r="L21" i="226"/>
  <c r="C6" i="466"/>
  <c r="J13" i="236"/>
  <c r="D5" i="333"/>
  <c r="F11" i="287"/>
  <c r="D11" i="333"/>
  <c r="J14" i="225"/>
  <c r="K14" i="225"/>
  <c r="C10" i="386"/>
  <c r="C8" i="386"/>
  <c r="C15" i="386"/>
  <c r="C5" i="386"/>
  <c r="G19" i="386"/>
  <c r="C9" i="386"/>
  <c r="C4" i="386"/>
  <c r="C16" i="386"/>
  <c r="C7" i="386"/>
  <c r="C17" i="386"/>
  <c r="C3" i="386"/>
  <c r="C13" i="386"/>
  <c r="C11" i="386"/>
  <c r="C14" i="386"/>
  <c r="C6" i="386"/>
  <c r="C12" i="386"/>
  <c r="E19" i="386"/>
  <c r="E5" i="333" l="1"/>
  <c r="D4" i="333"/>
  <c r="C19" i="386"/>
  <c r="C4" i="459" l="1"/>
  <c r="C7" i="459" l="1"/>
  <c r="T5" i="391" l="1"/>
</calcChain>
</file>

<file path=xl/comments1.xml><?xml version="1.0" encoding="utf-8"?>
<comments xmlns="http://schemas.openxmlformats.org/spreadsheetml/2006/main">
  <authors>
    <author>beliza.rivas</author>
  </authors>
  <commentList>
    <comment ref="A11" authorId="0" shapeId="0">
      <text>
        <r>
          <rPr>
            <b/>
            <sz val="8"/>
            <color indexed="81"/>
            <rFont val="Tahoma"/>
            <family val="2"/>
          </rPr>
          <t>beliza.rivas:</t>
        </r>
        <r>
          <rPr>
            <sz val="8"/>
            <color indexed="81"/>
            <rFont val="Tahoma"/>
            <family val="2"/>
          </rPr>
          <t xml:space="preserve">
equivalente a 0,4% de la cotizacion total al Seguro de vejez, Discapacidad y Sobrevivencia  art. 56, ley 87-01 </t>
        </r>
      </text>
    </comment>
  </commentList>
</comments>
</file>

<file path=xl/connections.xml><?xml version="1.0" encoding="utf-8"?>
<connections xmlns="http://schemas.openxmlformats.org/spreadsheetml/2006/main">
  <connection id="1" keepAlive="1" name="ThisWorkbookDataModel" description="Modelo de datos" type="5" refreshedVersion="5"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name="WorksheetConnection_III.5.15.Afil. SVDSxprov.!$A$3:$F$60" type="102" refreshedVersion="5" minRefreshableVersion="5">
    <extLst>
      <ext xmlns:x15="http://schemas.microsoft.com/office/spreadsheetml/2010/11/main" uri="{DE250136-89BD-433C-8126-D09CA5730AF9}">
        <x15:connection id="Rango-f3fe59bc-c8f1-4bec-80e6-b344c09d9773">
          <x15:rangePr sourceName="_xlcn.WorksheetConnection_III.5.15.Afil.SVDSxprov.A3F601"/>
        </x15:connection>
      </ext>
    </extLst>
  </connection>
</connections>
</file>

<file path=xl/sharedStrings.xml><?xml version="1.0" encoding="utf-8"?>
<sst xmlns="http://schemas.openxmlformats.org/spreadsheetml/2006/main" count="18582" uniqueCount="1035">
  <si>
    <t>Años</t>
  </si>
  <si>
    <t>Total</t>
  </si>
  <si>
    <t>Año</t>
  </si>
  <si>
    <t>Dic. 2005</t>
  </si>
  <si>
    <t>Dic. 2006</t>
  </si>
  <si>
    <t>Dic. 2007</t>
  </si>
  <si>
    <t>Dic. 2008</t>
  </si>
  <si>
    <t>Dic. 2009</t>
  </si>
  <si>
    <t xml:space="preserve"> </t>
  </si>
  <si>
    <t>Totales</t>
  </si>
  <si>
    <t>%</t>
  </si>
  <si>
    <t>Cuidado de la Salud</t>
  </si>
  <si>
    <t>Cotizantes</t>
  </si>
  <si>
    <t>Período</t>
  </si>
  <si>
    <t>Meses</t>
  </si>
  <si>
    <t>Fecha</t>
  </si>
  <si>
    <t>Masculino</t>
  </si>
  <si>
    <t>Femenino</t>
  </si>
  <si>
    <t>20-24</t>
  </si>
  <si>
    <t>25-29</t>
  </si>
  <si>
    <t>30-34</t>
  </si>
  <si>
    <t>35-39</t>
  </si>
  <si>
    <t>40-44</t>
  </si>
  <si>
    <t>45-49</t>
  </si>
  <si>
    <t>50-54</t>
  </si>
  <si>
    <t>55-59</t>
  </si>
  <si>
    <t>60-64</t>
  </si>
  <si>
    <t>Cantidad de Salarios Mínimos Cotizables</t>
  </si>
  <si>
    <t>20-24 años</t>
  </si>
  <si>
    <t>25-29 años</t>
  </si>
  <si>
    <t>40-44 años</t>
  </si>
  <si>
    <t>45-49 años</t>
  </si>
  <si>
    <t>50-54 años</t>
  </si>
  <si>
    <t>55-59 años</t>
  </si>
  <si>
    <t>0-1   salario</t>
  </si>
  <si>
    <t xml:space="preserve">1-2 salarios </t>
  </si>
  <si>
    <t xml:space="preserve">2-3 salarios  </t>
  </si>
  <si>
    <t xml:space="preserve">3-4 salarios </t>
  </si>
  <si>
    <t xml:space="preserve">4-6 salarios  </t>
  </si>
  <si>
    <t xml:space="preserve">6-8 salarios </t>
  </si>
  <si>
    <t xml:space="preserve">8-10 salarios </t>
  </si>
  <si>
    <t xml:space="preserve">10-15 salarios </t>
  </si>
  <si>
    <t xml:space="preserve">15 ó más salarios </t>
  </si>
  <si>
    <t>Mujeres</t>
  </si>
  <si>
    <t xml:space="preserve"> CCI</t>
  </si>
  <si>
    <t>Reparto</t>
  </si>
  <si>
    <t>TSS-INABIMA</t>
  </si>
  <si>
    <t>Seguro Vida</t>
  </si>
  <si>
    <t>Autoseguro IDSS</t>
  </si>
  <si>
    <t>INABIMA</t>
  </si>
  <si>
    <t xml:space="preserve">Camino </t>
  </si>
  <si>
    <t>Caribalico</t>
  </si>
  <si>
    <t>León</t>
  </si>
  <si>
    <t>Romana</t>
  </si>
  <si>
    <t>Siembra</t>
  </si>
  <si>
    <t>Total AFP</t>
  </si>
  <si>
    <t>FPBC</t>
  </si>
  <si>
    <t>Bco Reservas</t>
  </si>
  <si>
    <t>Total Reparto</t>
  </si>
  <si>
    <t>Total General</t>
  </si>
  <si>
    <t>Popular</t>
  </si>
  <si>
    <t>Reservas</t>
  </si>
  <si>
    <t>TOTAL</t>
  </si>
  <si>
    <t xml:space="preserve">FONAMAT </t>
  </si>
  <si>
    <t xml:space="preserve">Subsidios </t>
  </si>
  <si>
    <t>Comisión SISALRIL</t>
  </si>
  <si>
    <t>ARS</t>
  </si>
  <si>
    <t>Salud Segura</t>
  </si>
  <si>
    <t>Universal</t>
  </si>
  <si>
    <t>SENASA RC</t>
  </si>
  <si>
    <t>SEMMA</t>
  </si>
  <si>
    <t>La Colonial</t>
  </si>
  <si>
    <t>CMD</t>
  </si>
  <si>
    <t>Dr. Yunen</t>
  </si>
  <si>
    <t>Futuro</t>
  </si>
  <si>
    <t xml:space="preserve">Monumental </t>
  </si>
  <si>
    <t>Renacer</t>
  </si>
  <si>
    <t>METASALUD</t>
  </si>
  <si>
    <t>FFAA</t>
  </si>
  <si>
    <t>SEMUNASED</t>
  </si>
  <si>
    <t>Galeno</t>
  </si>
  <si>
    <t>Plamedin</t>
  </si>
  <si>
    <t>Aporte Gobierno</t>
  </si>
  <si>
    <t>Afiliados al Seguro de Riesgo Laborales por grupo de edad y sexo.</t>
  </si>
  <si>
    <t>Grupo Etario</t>
  </si>
  <si>
    <t>Hombres</t>
  </si>
  <si>
    <t>15-19</t>
  </si>
  <si>
    <t>65-69</t>
  </si>
  <si>
    <t>70-74</t>
  </si>
  <si>
    <t>75-79</t>
  </si>
  <si>
    <t>80-84</t>
  </si>
  <si>
    <t>&gt;85</t>
  </si>
  <si>
    <t xml:space="preserve"> ARL Salud Segura</t>
  </si>
  <si>
    <t>SISALRIL</t>
  </si>
  <si>
    <t>FSS (SRL)</t>
  </si>
  <si>
    <t>Total Casos</t>
  </si>
  <si>
    <t>Distrito Nacional</t>
  </si>
  <si>
    <t>Santo Domingo</t>
  </si>
  <si>
    <t xml:space="preserve">Total </t>
  </si>
  <si>
    <t>Estancias Infantiles (EI)</t>
  </si>
  <si>
    <t>SRL: DISPERSION</t>
  </si>
  <si>
    <t>Total por Año</t>
  </si>
  <si>
    <t>Otros</t>
  </si>
  <si>
    <t>SRL DISPERSION</t>
  </si>
  <si>
    <t>Afiliados Totales</t>
  </si>
  <si>
    <t>Mes</t>
  </si>
  <si>
    <t>Ministerio de Hacienda</t>
  </si>
  <si>
    <t>Total / Mes</t>
  </si>
  <si>
    <t xml:space="preserve"> % Afiliados Dependientes</t>
  </si>
  <si>
    <t>UCEMED</t>
  </si>
  <si>
    <t xml:space="preserve">BMI </t>
  </si>
  <si>
    <t>IGMAM</t>
  </si>
  <si>
    <t>Serv. de Igualas Méd. Dr. Abel</t>
  </si>
  <si>
    <t>Saldos</t>
  </si>
  <si>
    <t>% / Total</t>
  </si>
  <si>
    <t>Total Empresas</t>
  </si>
  <si>
    <t>Privado</t>
  </si>
  <si>
    <t>Público</t>
  </si>
  <si>
    <t>Público Centralizado</t>
  </si>
  <si>
    <t xml:space="preserve"> Total  </t>
  </si>
  <si>
    <t>Dispersión SVDS</t>
  </si>
  <si>
    <t xml:space="preserve">Traspasos Cedidos  en AFP y Reparto </t>
  </si>
  <si>
    <t xml:space="preserve">Traspasos Netos  en AFP y Reparto </t>
  </si>
  <si>
    <t>Promedio Sistema</t>
  </si>
  <si>
    <t xml:space="preserve">Rentabilidad Nominal Promedio de los Fondos de Pensiones </t>
  </si>
  <si>
    <t>2007</t>
  </si>
  <si>
    <t xml:space="preserve">   </t>
  </si>
  <si>
    <t>Cuentas</t>
  </si>
  <si>
    <t xml:space="preserve">Cantidad de Cotizantes del Sistema por Salario Mínimo Cotizable </t>
  </si>
  <si>
    <t>30-34 años</t>
  </si>
  <si>
    <t>35-39 años</t>
  </si>
  <si>
    <t xml:space="preserve">60 ó más </t>
  </si>
  <si>
    <t>Reparto Individualizado</t>
  </si>
  <si>
    <t>Edad</t>
  </si>
  <si>
    <t xml:space="preserve">  </t>
  </si>
  <si>
    <t xml:space="preserve">Pensiones Otorgadas </t>
  </si>
  <si>
    <t>Discapacidad</t>
  </si>
  <si>
    <t>Sobrevivencia</t>
  </si>
  <si>
    <t>Períodos</t>
  </si>
  <si>
    <t>Traspasos</t>
  </si>
  <si>
    <t>Dic. 2010</t>
  </si>
  <si>
    <t>2010</t>
  </si>
  <si>
    <t>Dic.2009</t>
  </si>
  <si>
    <t>Dic.2010</t>
  </si>
  <si>
    <t>Grupo Med. Asociado</t>
  </si>
  <si>
    <t xml:space="preserve">Plan Salud </t>
  </si>
  <si>
    <t>Serv. Dominicano de Salud</t>
  </si>
  <si>
    <t>% Cotizantes/ Pob. Asalariada</t>
  </si>
  <si>
    <t>Total Pensiones</t>
  </si>
  <si>
    <t>% Discapacidad</t>
  </si>
  <si>
    <t>% Sobrevivencia</t>
  </si>
  <si>
    <t xml:space="preserve"> Total Invertido</t>
  </si>
  <si>
    <t>.</t>
  </si>
  <si>
    <t>Asoc. de Profesionales de la Salud</t>
  </si>
  <si>
    <t xml:space="preserve">Menor de 19 </t>
  </si>
  <si>
    <t>Traspasos Recibidos en AFP y Reparto</t>
  </si>
  <si>
    <t>% Patrimonio/ PIB</t>
  </si>
  <si>
    <t>Afiliación  RC</t>
  </si>
  <si>
    <t>Empresas Privadas</t>
  </si>
  <si>
    <t>Densidad de Cotizantes</t>
  </si>
  <si>
    <t>% Masculino</t>
  </si>
  <si>
    <t>% Femenino</t>
  </si>
  <si>
    <t>2008</t>
  </si>
  <si>
    <t>2009</t>
  </si>
  <si>
    <t>2011</t>
  </si>
  <si>
    <t xml:space="preserve">Empresas Públicas </t>
  </si>
  <si>
    <t>Empresas Públicas Centralizadas</t>
  </si>
  <si>
    <t>Empleados Privados</t>
  </si>
  <si>
    <t xml:space="preserve">Empleados Públicos </t>
  </si>
  <si>
    <t>Empleados Públicos Centralizados</t>
  </si>
  <si>
    <t>Relación Promedio Empleados / Empresas</t>
  </si>
  <si>
    <t>Dic. 2011</t>
  </si>
  <si>
    <t xml:space="preserve">%  RC </t>
  </si>
  <si>
    <t xml:space="preserve">%   RS </t>
  </si>
  <si>
    <t>Mes/Año</t>
  </si>
  <si>
    <t>Mes / Año</t>
  </si>
  <si>
    <t>% No Especificados</t>
  </si>
  <si>
    <t>%  Conexo</t>
  </si>
  <si>
    <t>%   Trayecto</t>
  </si>
  <si>
    <t>%   Trabajo</t>
  </si>
  <si>
    <t>No Especificado</t>
  </si>
  <si>
    <t>Conexo</t>
  </si>
  <si>
    <t>Trayecto</t>
  </si>
  <si>
    <t>Trabajo</t>
  </si>
  <si>
    <t>% Accidentes Laborales</t>
  </si>
  <si>
    <t>Enfermedades Profesionales</t>
  </si>
  <si>
    <t xml:space="preserve">Año </t>
  </si>
  <si>
    <t>2006</t>
  </si>
  <si>
    <t>2005</t>
  </si>
  <si>
    <t>% Accidente / Afiliación</t>
  </si>
  <si>
    <t>Afiliación al SRL</t>
  </si>
  <si>
    <t>% Región VIII</t>
  </si>
  <si>
    <t>% Región VII</t>
  </si>
  <si>
    <t>% Región VI</t>
  </si>
  <si>
    <t>% Región V</t>
  </si>
  <si>
    <t>% Región IV</t>
  </si>
  <si>
    <t>% Región III</t>
  </si>
  <si>
    <t>% Región II</t>
  </si>
  <si>
    <t>% Región I</t>
  </si>
  <si>
    <t>% Región 0</t>
  </si>
  <si>
    <t>Total Anual</t>
  </si>
  <si>
    <t>Región VIII</t>
  </si>
  <si>
    <t>Región VII</t>
  </si>
  <si>
    <t>Región VI</t>
  </si>
  <si>
    <t>Región V</t>
  </si>
  <si>
    <t>Región IV</t>
  </si>
  <si>
    <t>Región III</t>
  </si>
  <si>
    <t>Región II</t>
  </si>
  <si>
    <t>Región I</t>
  </si>
  <si>
    <t>Región 0</t>
  </si>
  <si>
    <t>Valverde</t>
  </si>
  <si>
    <t>Santiago Rodríguez</t>
  </si>
  <si>
    <t>Santiago de los Caballeros</t>
  </si>
  <si>
    <t>Sánchez Ramírez</t>
  </si>
  <si>
    <t>San Pedro de Macorís</t>
  </si>
  <si>
    <t>San Juan de la  Maguana</t>
  </si>
  <si>
    <t>San José de Ocoa</t>
  </si>
  <si>
    <t>San Cristóbal</t>
  </si>
  <si>
    <t>Samaná</t>
  </si>
  <si>
    <t>Salcedo</t>
  </si>
  <si>
    <t xml:space="preserve">Puerto Plata </t>
  </si>
  <si>
    <t>Peravia</t>
  </si>
  <si>
    <t>Pedernales</t>
  </si>
  <si>
    <t>Montecristi</t>
  </si>
  <si>
    <t>Monte Plata</t>
  </si>
  <si>
    <t>Monseñor Nouel</t>
  </si>
  <si>
    <t>María Trinidad Sánchez</t>
  </si>
  <si>
    <t>La Vega</t>
  </si>
  <si>
    <t>La Romana</t>
  </si>
  <si>
    <t>Independencia</t>
  </si>
  <si>
    <t>Hato Mayor</t>
  </si>
  <si>
    <t>Espaillat</t>
  </si>
  <si>
    <t>El Seybo</t>
  </si>
  <si>
    <t>Duarte</t>
  </si>
  <si>
    <t>Dajabón</t>
  </si>
  <si>
    <t>Barahona</t>
  </si>
  <si>
    <t>Bahoruco</t>
  </si>
  <si>
    <t>Azua</t>
  </si>
  <si>
    <t>Provincias</t>
  </si>
  <si>
    <t>% No Especificado</t>
  </si>
  <si>
    <t>% Urbano</t>
  </si>
  <si>
    <t>% Rural</t>
  </si>
  <si>
    <t>No Especificada</t>
  </si>
  <si>
    <t>Urbana</t>
  </si>
  <si>
    <t>Rural</t>
  </si>
  <si>
    <t>% Privado</t>
  </si>
  <si>
    <t>% Público</t>
  </si>
  <si>
    <t>Sector Privado</t>
  </si>
  <si>
    <t>Sector Público</t>
  </si>
  <si>
    <t>Afiliados al SRL Sector Privado</t>
  </si>
  <si>
    <t>Afiliados al SRL Sector Público</t>
  </si>
  <si>
    <t>% Accidentados / Afiliados Femenino</t>
  </si>
  <si>
    <t>Total Afiliados SRL</t>
  </si>
  <si>
    <t>Afiliados al SRL Masculino</t>
  </si>
  <si>
    <t>Afiliados al SRL Femenino</t>
  </si>
  <si>
    <t>Total Accidentados</t>
  </si>
  <si>
    <t>Accidentados Masculino</t>
  </si>
  <si>
    <t>Accidentados Femenino</t>
  </si>
  <si>
    <t>% Accidentados Mayor de 60 años</t>
  </si>
  <si>
    <t>% Accidentados 50 -59 años</t>
  </si>
  <si>
    <t>% Accidentados 40 -49 años</t>
  </si>
  <si>
    <t>% Accidentados Menor de 20 años</t>
  </si>
  <si>
    <t>Mayor de 60 años</t>
  </si>
  <si>
    <t>50 - 59</t>
  </si>
  <si>
    <t>40 - 49</t>
  </si>
  <si>
    <t>30 - 39</t>
  </si>
  <si>
    <t>20 - 29</t>
  </si>
  <si>
    <t>Menor de 20 años</t>
  </si>
  <si>
    <t>%  Accid./Afil. mayor de 60 años</t>
  </si>
  <si>
    <t>%  Accid./Afil.  de 50 - 59 años</t>
  </si>
  <si>
    <t>% Accid./Afil.  de 40 - 49 años</t>
  </si>
  <si>
    <t>% Accid./Afil.  de 30 - 39 años</t>
  </si>
  <si>
    <t>% Accid./Afil.  de 20 - 29 años</t>
  </si>
  <si>
    <t>% Accid./Afil. menor de 20 años</t>
  </si>
  <si>
    <t>Total Afiliados al SRL</t>
  </si>
  <si>
    <t>Afiliados al SRL menor de 20 años</t>
  </si>
  <si>
    <t>Mayores de 60 años</t>
  </si>
  <si>
    <t>Accidentados Menores  de 20 años</t>
  </si>
  <si>
    <t>% Superior</t>
  </si>
  <si>
    <t>% Medio</t>
  </si>
  <si>
    <t>% Básico</t>
  </si>
  <si>
    <t>% Ninguno</t>
  </si>
  <si>
    <t>Superior</t>
  </si>
  <si>
    <t>Medio</t>
  </si>
  <si>
    <t>Básico</t>
  </si>
  <si>
    <t>Ninguno</t>
  </si>
  <si>
    <t>% Declinado</t>
  </si>
  <si>
    <t>% Aprobado</t>
  </si>
  <si>
    <t>Declinados</t>
  </si>
  <si>
    <t xml:space="preserve">Aprobados </t>
  </si>
  <si>
    <t>Total Casos Reportados</t>
  </si>
  <si>
    <t>Total Casos Calificados</t>
  </si>
  <si>
    <t>% Sin lesión</t>
  </si>
  <si>
    <t>% Mortal</t>
  </si>
  <si>
    <t>%  Grave</t>
  </si>
  <si>
    <t>% Moderado</t>
  </si>
  <si>
    <t>% Leve</t>
  </si>
  <si>
    <t xml:space="preserve"> No Especificados</t>
  </si>
  <si>
    <t>Sin lesión</t>
  </si>
  <si>
    <t>Mortal</t>
  </si>
  <si>
    <t>Grave</t>
  </si>
  <si>
    <t>Moderado</t>
  </si>
  <si>
    <t>Leve</t>
  </si>
  <si>
    <t>%Factor Personal</t>
  </si>
  <si>
    <t>% Factor de Trabajo</t>
  </si>
  <si>
    <t>%  Factor de Organizacion</t>
  </si>
  <si>
    <t>% Condición Fuera de Norma</t>
  </si>
  <si>
    <t>% Acto Fuera de Norma</t>
  </si>
  <si>
    <t>Factor Personal</t>
  </si>
  <si>
    <t>Factor de Trabajo</t>
  </si>
  <si>
    <t>Factor de Organizacion</t>
  </si>
  <si>
    <t>Condición Fuera de Norma</t>
  </si>
  <si>
    <t>Acto Fuera de Norma</t>
  </si>
  <si>
    <t>% por Mecanismo</t>
  </si>
  <si>
    <t>Mecanismo</t>
  </si>
  <si>
    <t>Otros agentes no clasificados</t>
  </si>
  <si>
    <t>Radiaciones</t>
  </si>
  <si>
    <t>Medio de Transporte</t>
  </si>
  <si>
    <t>Materiales o sustancias</t>
  </si>
  <si>
    <t>Maquinarias y/o equipos</t>
  </si>
  <si>
    <t>Herramientas e implementos</t>
  </si>
  <si>
    <t>Animales o productos animales</t>
  </si>
  <si>
    <t>Ambiente de trabajo</t>
  </si>
  <si>
    <t>Parqueos o área de circulación vehicular</t>
  </si>
  <si>
    <t>Otras áreas comunes</t>
  </si>
  <si>
    <t>Oficinas</t>
  </si>
  <si>
    <t>Escaleras</t>
  </si>
  <si>
    <t>Corredores o pasillos</t>
  </si>
  <si>
    <t>Area de recreación</t>
  </si>
  <si>
    <t xml:space="preserve">Area de producción </t>
  </si>
  <si>
    <t>Almacenes o depósitos</t>
  </si>
  <si>
    <t>Lugar del Accidente</t>
  </si>
  <si>
    <t>% Declinados</t>
  </si>
  <si>
    <t>% Aprobados</t>
  </si>
  <si>
    <t>%   Leve</t>
  </si>
  <si>
    <t>Tipo de Subsidio</t>
  </si>
  <si>
    <t>Maternidad</t>
  </si>
  <si>
    <t>Lactancia</t>
  </si>
  <si>
    <t xml:space="preserve">Accidentes Laborales </t>
  </si>
  <si>
    <t>Total Casos de Accid. Laborales y Enf. Prof.</t>
  </si>
  <si>
    <t>Lesión Discapacitante</t>
  </si>
  <si>
    <t>Enfermedad</t>
  </si>
  <si>
    <t>Enfermedad Común</t>
  </si>
  <si>
    <t>% Enfermedades Profesionales</t>
  </si>
  <si>
    <t>Elías Piña</t>
  </si>
  <si>
    <t>Hermanas Mirabal</t>
  </si>
  <si>
    <t>Dic.09</t>
  </si>
  <si>
    <t>Dic.10</t>
  </si>
  <si>
    <t>Dic.11</t>
  </si>
  <si>
    <t>Adm. Serv. Médicos Amor y Paz</t>
  </si>
  <si>
    <t>% Accidentados
 20 -29 años</t>
  </si>
  <si>
    <t>% Accidentados
 30 -39 años</t>
  </si>
  <si>
    <t>Ocupada Sector Formal</t>
  </si>
  <si>
    <t xml:space="preserve"> No Especificado</t>
  </si>
  <si>
    <t>Ingresos del SDSS</t>
  </si>
  <si>
    <t>Egreso del SDSS</t>
  </si>
  <si>
    <t>Ingresos SDSS</t>
  </si>
  <si>
    <t>Egresos SDSS</t>
  </si>
  <si>
    <t xml:space="preserve"> Sin Individualizar</t>
  </si>
  <si>
    <t>Afiliados  SRL</t>
  </si>
  <si>
    <t>Altagracia</t>
  </si>
  <si>
    <t>%  Accidentado /Afiliado Sector Público</t>
  </si>
  <si>
    <t xml:space="preserve">    % Accidentado /Afiliado Sector Privado</t>
  </si>
  <si>
    <t xml:space="preserve"> FSS</t>
  </si>
  <si>
    <t>Saldo  (Ingresos - Egresos SDSS)</t>
  </si>
  <si>
    <t xml:space="preserve">    </t>
  </si>
  <si>
    <t>PEA (Hombres)</t>
  </si>
  <si>
    <t>PEA (Mujeres)</t>
  </si>
  <si>
    <t>% Hombres /PEA</t>
  </si>
  <si>
    <t>%  Mujeres / PEA</t>
  </si>
  <si>
    <t>Cotizantes Totales al Sistema de Pensiones</t>
  </si>
  <si>
    <t>Hombres Cotizantes</t>
  </si>
  <si>
    <t>Mujeres Cotizantes</t>
  </si>
  <si>
    <t>% Hombres Cotizantes</t>
  </si>
  <si>
    <t>% Mujeres Cotizantes</t>
  </si>
  <si>
    <t>Dic. 2012</t>
  </si>
  <si>
    <t>2012</t>
  </si>
  <si>
    <t>Dic.08</t>
  </si>
  <si>
    <t>Dic.12</t>
  </si>
  <si>
    <t>Dic.2007</t>
  </si>
  <si>
    <t>Dic.2008</t>
  </si>
  <si>
    <t>Dic.2011</t>
  </si>
  <si>
    <t>Dic.2012</t>
  </si>
  <si>
    <r>
      <rPr>
        <b/>
        <sz val="11"/>
        <color indexed="8"/>
        <rFont val="Calibri"/>
        <family val="2"/>
      </rPr>
      <t>Actividad conexa:</t>
    </r>
    <r>
      <rPr>
        <sz val="11"/>
        <color indexed="8"/>
        <rFont val="Calibri"/>
        <family val="2"/>
      </rPr>
      <t xml:space="preserve">  Está relacionada con la activdad productiva, pero no representa beneficios directos para la empresa o para la actividad en sí.</t>
    </r>
  </si>
  <si>
    <t>Concepto</t>
  </si>
  <si>
    <t>Dic.07</t>
  </si>
  <si>
    <t>Afiliados</t>
  </si>
  <si>
    <t>Afiliados Masculinos</t>
  </si>
  <si>
    <t>Cotizantes Femeninos</t>
  </si>
  <si>
    <t>Cotizantes Masculinos</t>
  </si>
  <si>
    <t>Afiliados Femeninos</t>
  </si>
  <si>
    <t xml:space="preserve">Afiliados </t>
  </si>
  <si>
    <t xml:space="preserve">Cotizantes     </t>
  </si>
  <si>
    <t xml:space="preserve">Afiliados Titulares </t>
  </si>
  <si>
    <t xml:space="preserve">Afiliados Dependientes </t>
  </si>
  <si>
    <t>% Población Total Afiliada al  SFS</t>
  </si>
  <si>
    <t>Población Nacional Total</t>
  </si>
  <si>
    <t>Dic.13</t>
  </si>
  <si>
    <t>% Empresas por rango</t>
  </si>
  <si>
    <t>% Empleados por rango</t>
  </si>
  <si>
    <t>Empresas por rango</t>
  </si>
  <si>
    <t>Empleados por rango</t>
  </si>
  <si>
    <t>Afiliados Titulares RC</t>
  </si>
  <si>
    <t>Depend.  Directos  RC</t>
  </si>
  <si>
    <t>Depend.  Adicionales RC</t>
  </si>
  <si>
    <t xml:space="preserve">Afiliación Total SFS RC </t>
  </si>
  <si>
    <t>Dic.2013</t>
  </si>
  <si>
    <t>Indice de dependencia</t>
  </si>
  <si>
    <t>Dic. 2013</t>
  </si>
  <si>
    <t>Población Ocupada Formal</t>
  </si>
  <si>
    <t>2013</t>
  </si>
  <si>
    <t>%  Afil./Ocup.</t>
  </si>
  <si>
    <t xml:space="preserve">Rentabilidad  Promedio de los Fondos de Pensiones </t>
  </si>
  <si>
    <t>Rentabilidad Real</t>
  </si>
  <si>
    <t>La Altagracia</t>
  </si>
  <si>
    <t>2014</t>
  </si>
  <si>
    <t>Dic. 2014</t>
  </si>
  <si>
    <t>Afiliación RS</t>
  </si>
  <si>
    <t>Dic.2014</t>
  </si>
  <si>
    <t>Dependientes  Totales RC</t>
  </si>
  <si>
    <t>Dic.14</t>
  </si>
  <si>
    <t>Rango de Empleados</t>
  </si>
  <si>
    <t xml:space="preserve">1 y 5 </t>
  </si>
  <si>
    <r>
      <t xml:space="preserve"> </t>
    </r>
    <r>
      <rPr>
        <b/>
        <sz val="14"/>
        <rFont val="Calibri"/>
        <family val="2"/>
      </rPr>
      <t xml:space="preserve">6 y 10 </t>
    </r>
  </si>
  <si>
    <r>
      <t xml:space="preserve"> </t>
    </r>
    <r>
      <rPr>
        <b/>
        <sz val="14"/>
        <rFont val="Calibri"/>
        <family val="2"/>
      </rPr>
      <t xml:space="preserve">11 y 20  </t>
    </r>
  </si>
  <si>
    <r>
      <t xml:space="preserve"> </t>
    </r>
    <r>
      <rPr>
        <b/>
        <sz val="14"/>
        <rFont val="Calibri"/>
        <family val="2"/>
      </rPr>
      <t xml:space="preserve">21 y 50 </t>
    </r>
  </si>
  <si>
    <r>
      <t xml:space="preserve"> </t>
    </r>
    <r>
      <rPr>
        <b/>
        <sz val="14"/>
        <rFont val="Calibri"/>
        <family val="2"/>
      </rPr>
      <t xml:space="preserve">51 y 100  </t>
    </r>
  </si>
  <si>
    <r>
      <t xml:space="preserve"> </t>
    </r>
    <r>
      <rPr>
        <b/>
        <sz val="14"/>
        <rFont val="Calibri"/>
        <family val="2"/>
      </rPr>
      <t xml:space="preserve">101 y 500  </t>
    </r>
  </si>
  <si>
    <r>
      <t xml:space="preserve"> </t>
    </r>
    <r>
      <rPr>
        <b/>
        <sz val="14"/>
        <rFont val="Calibri"/>
        <family val="2"/>
      </rPr>
      <t xml:space="preserve">501 y 1,000 </t>
    </r>
  </si>
  <si>
    <r>
      <t xml:space="preserve"> </t>
    </r>
    <r>
      <rPr>
        <b/>
        <sz val="14"/>
        <rFont val="Calibri"/>
        <family val="2"/>
      </rPr>
      <t xml:space="preserve">1,001 y 10,000  </t>
    </r>
  </si>
  <si>
    <r>
      <t xml:space="preserve"> </t>
    </r>
    <r>
      <rPr>
        <b/>
        <sz val="14"/>
        <rFont val="Calibri"/>
        <family val="2"/>
      </rPr>
      <t xml:space="preserve">Mas de 10,000 </t>
    </r>
  </si>
  <si>
    <t>Hombres Cotiz. / PEA</t>
  </si>
  <si>
    <t>Mujeres Cotiz. / PEA</t>
  </si>
  <si>
    <t xml:space="preserve"> Tipo I  </t>
  </si>
  <si>
    <t xml:space="preserve">Tipo  II  </t>
  </si>
  <si>
    <t xml:space="preserve">Tipo  III  </t>
  </si>
  <si>
    <t xml:space="preserve">Tipo  IV  </t>
  </si>
  <si>
    <t>Entidades</t>
  </si>
  <si>
    <t>% Participación</t>
  </si>
  <si>
    <t>Bancos de Ahorro y Crédito</t>
  </si>
  <si>
    <t>Cartera Ministerio de Hacienda</t>
  </si>
  <si>
    <t>Títulos Desmaterializados de Pacto de Recompra (REPO)</t>
  </si>
  <si>
    <t>Sector  Público</t>
  </si>
  <si>
    <t>Recaudo Total</t>
  </si>
  <si>
    <t>Trabajador Sector Público</t>
  </si>
  <si>
    <t>Trabajador Sector Privado</t>
  </si>
  <si>
    <t xml:space="preserve"> Empleador Sector Público</t>
  </si>
  <si>
    <t>Empleador  Sector Privado</t>
  </si>
  <si>
    <t>Total Recaudo</t>
  </si>
  <si>
    <t>%  Afiliados Titulares RC</t>
  </si>
  <si>
    <t xml:space="preserve">                                                                                                      </t>
  </si>
  <si>
    <t xml:space="preserve">
</t>
  </si>
  <si>
    <r>
      <t xml:space="preserve">
</t>
    </r>
    <r>
      <rPr>
        <b/>
        <sz val="11"/>
        <color indexed="8"/>
        <rFont val="Calibri"/>
        <family val="2"/>
      </rPr>
      <t/>
    </r>
  </si>
  <si>
    <t xml:space="preserve">
</t>
  </si>
  <si>
    <t>Solicitudes Totales</t>
  </si>
  <si>
    <t>Dictámenes Notificados a CTD</t>
  </si>
  <si>
    <t>% Expedientes Notificados</t>
  </si>
  <si>
    <t>Oct-Dic 2008</t>
  </si>
  <si>
    <t>Origen de Apelación</t>
  </si>
  <si>
    <t>Compañías de Seguro/ARL</t>
  </si>
  <si>
    <t>Origen no especificado</t>
  </si>
  <si>
    <t>Fecha no especificada</t>
  </si>
  <si>
    <t>Tipo</t>
  </si>
  <si>
    <t>Origen Apelación</t>
  </si>
  <si>
    <t>Fecha No especificada</t>
  </si>
  <si>
    <t>Solicitado por Afiliado</t>
  </si>
  <si>
    <t>Solicitado por Seguro</t>
  </si>
  <si>
    <t>ARL</t>
  </si>
  <si>
    <r>
      <rPr>
        <b/>
        <sz val="11"/>
        <color theme="1"/>
        <rFont val="Calibri"/>
        <family val="2"/>
        <scheme val="minor"/>
      </rPr>
      <t>Otros:</t>
    </r>
    <r>
      <rPr>
        <sz val="11"/>
        <color theme="1"/>
        <rFont val="Calibri"/>
        <family val="2"/>
        <scheme val="minor"/>
      </rPr>
      <t xml:space="preserve"> INABIMA, Autoseguro, Fondo de pensiones del Banco Central (FPBC)</t>
    </r>
  </si>
  <si>
    <t>% Mujeres</t>
  </si>
  <si>
    <t>Régimen Subsidiado</t>
  </si>
  <si>
    <t>Régimen Contributivo</t>
  </si>
  <si>
    <t>Se</t>
  </si>
  <si>
    <t>Seguro Familiar de Salud</t>
  </si>
  <si>
    <t>Cobertura de Afiliación de Depend. Totales del SFS RC</t>
  </si>
  <si>
    <t>Cobertura de Afiliación de Depend. Adicionales al SFS RC</t>
  </si>
  <si>
    <t>Total  Cobertura de Afiliación SFS RC</t>
  </si>
  <si>
    <t xml:space="preserve">Cobertura de Afiliación por Titulares </t>
  </si>
  <si>
    <t>Cobertura de Afiliación por Dependientes</t>
  </si>
  <si>
    <t xml:space="preserve">Cobertura de Afiliación Total     </t>
  </si>
  <si>
    <t>Titulares</t>
  </si>
  <si>
    <t>Dependientes Directos</t>
  </si>
  <si>
    <t>Dependientes Adicionales</t>
  </si>
  <si>
    <t>Total Afiliados SFS RC</t>
  </si>
  <si>
    <t>Total Femenino</t>
  </si>
  <si>
    <t>Pagos RC</t>
  </si>
  <si>
    <t xml:space="preserve">Pagos a SENASA RS </t>
  </si>
  <si>
    <t>Instrumentos</t>
  </si>
  <si>
    <t xml:space="preserve"> Pago a SENASA </t>
  </si>
  <si>
    <t>Pagos a SENASA</t>
  </si>
  <si>
    <t>AFP y Otros Fondos</t>
  </si>
  <si>
    <t>Seguro Familiar de Salud (SFS) del Régimen Contributivo (RC)</t>
  </si>
  <si>
    <t>Fondos Pagados a las ARS del SFS del RC</t>
  </si>
  <si>
    <t>Período:  Septiembre 2007 -  Enero 2015</t>
  </si>
  <si>
    <t>Totales Generales</t>
  </si>
  <si>
    <t xml:space="preserve">AFP Popular </t>
  </si>
  <si>
    <t>Scotia Crecer AFP</t>
  </si>
  <si>
    <t>AFP Siembra</t>
  </si>
  <si>
    <t>AFP Reservas</t>
  </si>
  <si>
    <t>Fondo INABIMA</t>
  </si>
  <si>
    <t>AFP Romana</t>
  </si>
  <si>
    <t>SIPEN</t>
  </si>
  <si>
    <t>Fondo BR</t>
  </si>
  <si>
    <t>Fondo BC</t>
  </si>
  <si>
    <t>Autoseguro (IDSS)</t>
  </si>
  <si>
    <t>AFP LEON</t>
  </si>
  <si>
    <t>AFP CARIBALICO</t>
  </si>
  <si>
    <t xml:space="preserve"> FONAMAT</t>
  </si>
  <si>
    <t>RC (Empleador)</t>
  </si>
  <si>
    <t>PIB Corriente Nacional</t>
  </si>
  <si>
    <t xml:space="preserve">                                   </t>
  </si>
  <si>
    <t>Saldo (Recaudo RC - Pagos RC)</t>
  </si>
  <si>
    <t>%Hombres</t>
  </si>
  <si>
    <t>Total Afiliados SFS RS</t>
  </si>
  <si>
    <r>
      <t xml:space="preserve">Fuente: </t>
    </r>
    <r>
      <rPr>
        <sz val="12"/>
        <color theme="1"/>
        <rFont val="Calibri"/>
        <family val="2"/>
        <scheme val="minor"/>
      </rPr>
      <t>Portal de la ARL</t>
    </r>
  </si>
  <si>
    <t>% Provincia</t>
  </si>
  <si>
    <t>Santiago</t>
  </si>
  <si>
    <t>Sin Información</t>
  </si>
  <si>
    <t>Jul. 2010</t>
  </si>
  <si>
    <t xml:space="preserve">SENASA                   </t>
  </si>
  <si>
    <t>Serv. de Igualas Méd. Dr. Abel G.</t>
  </si>
  <si>
    <t>Mayor o igual a 60 años</t>
  </si>
  <si>
    <t>Accidentabilidad Afiliados
(No. de accidentes por cada 100,000 afiliados)</t>
  </si>
  <si>
    <t>Casos Calificados</t>
  </si>
  <si>
    <t>Casos</t>
  </si>
  <si>
    <t xml:space="preserve">Trabajadores Cotizantes </t>
  </si>
  <si>
    <t>Aportes del Gob.
Según Presupuesto                    (SFS RS)</t>
  </si>
  <si>
    <t>Recaudo RC
 (Incluye recargos e Intereses)</t>
  </si>
  <si>
    <t>Aporte Gobierno (Presupuestado)</t>
  </si>
  <si>
    <t>Cobertura de Afiliación de Titulares del SFS RC</t>
  </si>
  <si>
    <t>Índice de dependencia</t>
  </si>
  <si>
    <t>Índice de Dependencia</t>
  </si>
  <si>
    <t>Total Masculino</t>
  </si>
  <si>
    <t>No.</t>
  </si>
  <si>
    <t>Retiro Programado</t>
  </si>
  <si>
    <t xml:space="preserve">     SISALRIL</t>
  </si>
  <si>
    <t>Cobertura de Afiliación de Depend. Directos del SFS RC</t>
  </si>
  <si>
    <t>ISSPOL</t>
  </si>
  <si>
    <t>%  Afiliados Dep. Totales RC</t>
  </si>
  <si>
    <t>Cobertura Afiliación RS</t>
  </si>
  <si>
    <t>Fecha no Disponible N/D</t>
  </si>
  <si>
    <t>Oct. 2009</t>
  </si>
  <si>
    <t xml:space="preserve">Empleados Afiliados al SDSS por Tipo de Riesgos Laborales Empleados Activos </t>
  </si>
  <si>
    <t>I. Definiciones y Estructura del Sistema Dominicano de Seguridad Social (SDSS)</t>
  </si>
  <si>
    <t>I.1 Ley 87-01</t>
  </si>
  <si>
    <t>I.2 Organización del Sistema</t>
  </si>
  <si>
    <t>I.3 Regímenes y Seguros del SDSS</t>
  </si>
  <si>
    <t>I.4 Seguros y Beneficios del SDSS</t>
  </si>
  <si>
    <t>II. Estadísticas de Empresas del Sistema Dominicano de Seguridad Social (SDSS)</t>
  </si>
  <si>
    <t>II.1 Definiciones del SDSS</t>
  </si>
  <si>
    <t>II.2 Análisis de las Empresas del SDSS</t>
  </si>
  <si>
    <t>II.3 Empresas y Empleados Afiliados Activos al SDSS por Sector</t>
  </si>
  <si>
    <t>II.4 Empresas Afiliadas al SDSS, por Cantidad de Empleados Registrados en TSS</t>
  </si>
  <si>
    <t>II.5 Salario Promedio Mensual de los Empleados Afiliados Activos al SDSS, por Sector</t>
  </si>
  <si>
    <t>II.6 Trabajadores Afiliados Activos al SDSS, por Sexo y Edad</t>
  </si>
  <si>
    <t>III. Estadísticas Afiliación del Sistema Dominicano de Seguridad Social</t>
  </si>
  <si>
    <t>III.1  Estadísticas Afiliación del Seguro Familiar de Salud (SFS)</t>
  </si>
  <si>
    <t>III.1.1 Definiciones del SFS</t>
  </si>
  <si>
    <t>III.1.2 Análisis de Afiliación del SFS</t>
  </si>
  <si>
    <t>III.1.3 Afiliación del SFS a la Población Nacional</t>
  </si>
  <si>
    <t>III.1.4 Afiliación del SFS por Régimen de Financiamiento</t>
  </si>
  <si>
    <t>III.1.5 Cobertura de Afiliación al SFS por Régimen de Financiamiento</t>
  </si>
  <si>
    <t>III.1.6 Afiliación al SFS por Sexo</t>
  </si>
  <si>
    <t>III.2 Estadísticas Afiliación del Seguro Familiar de Salud (SFS) del Régimen Contributivo (RC)</t>
  </si>
  <si>
    <t>III.2.1 Análisis de Afiliación del SFS del RC</t>
  </si>
  <si>
    <t>III.2.2 Afiliación Anual por Tipo al SFS del Régimen Contributivo (RC)</t>
  </si>
  <si>
    <t>III.2.3 Afiliación Mensual por Tipo al SFS del Régimen Contributivo (RC)</t>
  </si>
  <si>
    <t>III.2.4 Cobertura de Afiliación  Anual por Tipo del Régimen Contributivo (RC)</t>
  </si>
  <si>
    <t>III.2.5 Cobertura de Afiliación Mensual por Tipo del Régimen Contributivo (RC)</t>
  </si>
  <si>
    <t>III.2.6 Afiliados al SFS del RC por Sexo y Tipo</t>
  </si>
  <si>
    <t>III.3 Estadísticas Afiliación del Seguro Familiar de Salud (SFS) del Régimen Subsidiado (RS)</t>
  </si>
  <si>
    <t>III.3.1 Definiciones y Análisis de Afiliación del SFS del RS</t>
  </si>
  <si>
    <t>III.3.2 Afiliación Anual al SFS del Régimen Subsidiado (RS) por Tipo</t>
  </si>
  <si>
    <t>III.3.3 Afiliación Mensual al SFS del Régimen Subsidiado (RS) por Tipo</t>
  </si>
  <si>
    <t xml:space="preserve">III.3.4 Cobertura de Afiliación Anual al SFS el Régimen Subsidiado (RS) por Tipo </t>
  </si>
  <si>
    <t xml:space="preserve">III.3.5 Cobertura de Afiliación Mensual al SFS el Régimen Subsidiado (RS) por Tipo </t>
  </si>
  <si>
    <t>III.3.6 Afiliados al SFS el Régimen Subsidiado (RS) por Sexo y Tipo de Afiliación</t>
  </si>
  <si>
    <t>III.4 Afiliación del Régimen Especial Transitorio (RET) Salud de Pensionados. Ley 1896-379</t>
  </si>
  <si>
    <t xml:space="preserve">III.4.1 Definiciones y Análisis del RET </t>
  </si>
  <si>
    <t>III.4.2 Afiliación Anual de Pensionados al SFS</t>
  </si>
  <si>
    <t>III.4.3 Afiliación Mensual de Pensionados al SFS</t>
  </si>
  <si>
    <t>III.4.4 Cobertura Afiliación Mensual de Pensionados al SFS</t>
  </si>
  <si>
    <t>III.5 Estadísticas Afiliación al Seguro de Vejez, Discapacidad y Sobrevivencia (SVDS)</t>
  </si>
  <si>
    <t>III.5.1  Definiciones del SVDS</t>
  </si>
  <si>
    <t>III.5.2  Análisis de Afiliación del SVDS</t>
  </si>
  <si>
    <t>III.5.3 Cantidad de Afiliados y Cotizantes Anual del RC</t>
  </si>
  <si>
    <t>III.5.4  Afiliación Mensual al SVDS del RC</t>
  </si>
  <si>
    <t>III.5.5  Comparación Anual del Número de Afiliados Cotizantes con la Población Ocupada Formal</t>
  </si>
  <si>
    <t>III.5.6  Cotizantes del SVDS por Rango de Edad</t>
  </si>
  <si>
    <t>III.5.7  Cotizantes del SVDS por Cantidad de Salario Mínimo Cotizable</t>
  </si>
  <si>
    <t>III.5.8  Distribución de los Afiliados Cotizantes por AFP`s y Fondos de Reparto</t>
  </si>
  <si>
    <t>III.5.9  Población Económicamente Activa Afiliada al SVDS por Género</t>
  </si>
  <si>
    <t>III.5.10 Afiliados y Cotizantes del SVDS por Género</t>
  </si>
  <si>
    <t>III.5.11  Traspaso Totales por Año</t>
  </si>
  <si>
    <t>III.5.12 Traspasos Recibidos en Entidades de CCI y Reparto</t>
  </si>
  <si>
    <t>III.5.13 Traspaso Cedidos en Entidades de CCI y Reparto</t>
  </si>
  <si>
    <t>III.5.14 Traspaso Netos en Entidades de CCI y Reparto</t>
  </si>
  <si>
    <t>III.5.15 Distribución de Afiliados de las AFP por Provincias</t>
  </si>
  <si>
    <t>III.6  Estadísticas de Afiliación al Seguro de Riesgos Laborales</t>
  </si>
  <si>
    <t>III.6.1 Definiciones de SRL</t>
  </si>
  <si>
    <t>III.6.2 Análisis de la Afiliación del SRL</t>
  </si>
  <si>
    <t>III.6.3 Comparativo Afiliación al SRL en Relación a la Población Ocupada en el Sector Formal</t>
  </si>
  <si>
    <t>III.6.4 Afiliación al SRL por Grupo de Edad y Género</t>
  </si>
  <si>
    <t>III.6.5 Empleados Afiliados Activos al SDSS por Tipo de Riesgos Laborales de sus Empresas</t>
  </si>
  <si>
    <t>III.6.6 Accidentabilidad Laboral de los Afiliados al SRL</t>
  </si>
  <si>
    <t>IV. Estadísticas Ingreso y Egreso del Sistema Dominicano de Seguridad Social</t>
  </si>
  <si>
    <t>IV.1 Ingreso y Egreso del SDSS</t>
  </si>
  <si>
    <t>IV.I.1  Definiciones Ingresos y Egresos del SDSS</t>
  </si>
  <si>
    <t>IV.I.2  Análisis de Ingresos y Egresos del SDSS</t>
  </si>
  <si>
    <t>IV.I.3  Ingreso y egreso Anuales del SDSS</t>
  </si>
  <si>
    <t>IV.I.4  Recaudo del RC del SDSS por Origen por Sector Económico</t>
  </si>
  <si>
    <t>IV.I.5  Recaudo del RC del SDSS por Origen de los Aportes</t>
  </si>
  <si>
    <t>IV.I.6   Aportes del Gobierno a la Seguridad Social</t>
  </si>
  <si>
    <t>IV.2 Ingreso y Egreso por Seguros</t>
  </si>
  <si>
    <t>IV.2.1  Análisis de Ingresos y Egresos por Seguros</t>
  </si>
  <si>
    <t>IV.2.2  Fondos Pagados Anualmente por Cuentas al SFS del RC</t>
  </si>
  <si>
    <t>IV.2.3  Fondos Pagados Mensualmente por Cuentas al SFS del RC</t>
  </si>
  <si>
    <t>IV.2.4  Fondos Pagados a las ARS del SFS del RC</t>
  </si>
  <si>
    <t>IV.2.5  Fondos Pagados del RC a las ARS del SFS</t>
  </si>
  <si>
    <t>IV.2.6 Distribución de las Inversiones de la Cuenta de la Salud por Instrumento</t>
  </si>
  <si>
    <t>IV.2.7 Distribución de las Inversiones del SFS del RC</t>
  </si>
  <si>
    <t>IV.2.8 Aportes del Gobierno Central y Pago a SENASA</t>
  </si>
  <si>
    <t>IV.2.9 Aportes y Pagos Mensual del SFS en el RS</t>
  </si>
  <si>
    <t>IV.2.10 Pagos Anuales del SFSP Ley 1896-379</t>
  </si>
  <si>
    <t>IV.2.11 Pagos Mensuales del SFSP por ARS</t>
  </si>
  <si>
    <t>IV.3  Ingreso y Egreso del SVDS</t>
  </si>
  <si>
    <t>IV.3.1  Análisis de Ingresos y Egresos del SVDS</t>
  </si>
  <si>
    <t>IV.3.2 Dispersión Histórica del SVDS</t>
  </si>
  <si>
    <t>IV.3.3  Pago Anual al SVDS por Cuentas del SVDS</t>
  </si>
  <si>
    <t>IV.3.4  Pagos a Entidades del Seguro de Vejez, Discapacidad y Sobrevivencia</t>
  </si>
  <si>
    <t>IV.3.5  Patrimonio de los Fondos de Pensiones por Año</t>
  </si>
  <si>
    <t>IV.3.6 Composición de la Cartera Total de Inversión de los Fondos de Pensiones por Tipo de Emisor</t>
  </si>
  <si>
    <t>IV.3.7 Composición de la Cartera Total de Inversión de los Fondos de Pensiones por Instrumento</t>
  </si>
  <si>
    <t>IV.3.8  Rentabilidad Nominal Promedio de los Fondos de Pensiones</t>
  </si>
  <si>
    <t>IV.3.9 Rentabilidad Promedio de los Fondos de Pensiones</t>
  </si>
  <si>
    <t>IV.4  Ingreso y Egreso del  SRL</t>
  </si>
  <si>
    <t>IV.4.1  Análisis del SRL</t>
  </si>
  <si>
    <t>IV.4.2 Pagos Anuales al ARL por Cuentas</t>
  </si>
  <si>
    <t>IV.4.3 Pagos Mensuales por Cuentas al Seguro de Riesgo Laborales</t>
  </si>
  <si>
    <t>V. Estadísticas Beneficios, Solicitudes de Beneficios y Beneficiarios del Sistema Dominicano de Seguridad Social</t>
  </si>
  <si>
    <t>VI. Estadísticas Comisiones Médicas Nacional y Regional del Sistema Dominicano de Seguridad Social</t>
  </si>
  <si>
    <t>VI.1 Análisis de CMNR</t>
  </si>
  <si>
    <t>VI.2  Solicitudes Recibidas en las Comisiones Médicas por Estatus</t>
  </si>
  <si>
    <t>VI.3 Apelaciones de Dictámenes de la CMNR</t>
  </si>
  <si>
    <t>VI.4 Apelaciones por Entidad Receptora y Origen</t>
  </si>
  <si>
    <t>Introducción</t>
  </si>
  <si>
    <t>Reintroducción</t>
  </si>
  <si>
    <t>2015</t>
  </si>
  <si>
    <t>N/D</t>
  </si>
  <si>
    <t>Certificación/Período Cotizado/Cuantía</t>
  </si>
  <si>
    <t>Desplazados o Eximición de Cotización</t>
  </si>
  <si>
    <t>Tipo de Beneficio</t>
  </si>
  <si>
    <t>Tipo de Trámite</t>
  </si>
  <si>
    <t>Cooperación Admistrativa</t>
  </si>
  <si>
    <t>VII. Estadísticas del Convenio Bilateral de Seguridad Social entre España y la República Dominicana</t>
  </si>
  <si>
    <t>VII.3 Cantidad de Solicitantes por Año y Tipo de Beneficio</t>
  </si>
  <si>
    <t>VII.1 Analisis del Convenio Bilateral</t>
  </si>
  <si>
    <t>VII.2 Cantidad de Solicitudes por año y tipo de trámite</t>
  </si>
  <si>
    <t xml:space="preserve">VII.4  Cantidad de Solicitudes y Tramitaciones Concluidas </t>
  </si>
  <si>
    <t xml:space="preserve"> Período </t>
  </si>
  <si>
    <t xml:space="preserve"> Cuidado de la Salud </t>
  </si>
  <si>
    <t xml:space="preserve"> FONAMAT </t>
  </si>
  <si>
    <t xml:space="preserve"> Subsidios  </t>
  </si>
  <si>
    <t xml:space="preserve"> Comisión SISALRIL </t>
  </si>
  <si>
    <t xml:space="preserve">% Afiliados   titulares </t>
  </si>
  <si>
    <t>Afiliados por Grupo de Edad</t>
  </si>
  <si>
    <t>VIII.1 Ocup. formal'!Área_de_impresión</t>
  </si>
  <si>
    <r>
      <rPr>
        <b/>
        <sz val="12"/>
        <color theme="1"/>
        <rFont val="Calibri"/>
        <family val="2"/>
        <scheme val="minor"/>
      </rPr>
      <t>Fuente:</t>
    </r>
    <r>
      <rPr>
        <sz val="12"/>
        <color theme="1"/>
        <rFont val="Calibri"/>
        <family val="2"/>
        <scheme val="minor"/>
      </rPr>
      <t xml:space="preserve"> Consejo Nacional de Seguridad Social (CNSS).</t>
    </r>
  </si>
  <si>
    <t>Dic.15</t>
  </si>
  <si>
    <t>Dic. 2015</t>
  </si>
  <si>
    <t>Dic.2015</t>
  </si>
  <si>
    <t>Dic-15</t>
  </si>
  <si>
    <t>Saldo (Aportes SFS RS- Pago SENASA)</t>
  </si>
  <si>
    <t>Aportes  a
 FONAMAT</t>
  </si>
  <si>
    <t>Rendimientos Inversiones *</t>
  </si>
  <si>
    <t>Dic. 2003</t>
  </si>
  <si>
    <t>Dic. 2004</t>
  </si>
  <si>
    <t>PIB Corriente
 (RD$ Millones)</t>
  </si>
  <si>
    <t>El Seibo</t>
  </si>
  <si>
    <r>
      <t xml:space="preserve">Fuente: </t>
    </r>
    <r>
      <rPr>
        <sz val="14"/>
        <color theme="1"/>
        <rFont val="Calibri"/>
        <family val="2"/>
        <scheme val="minor"/>
      </rPr>
      <t>TSS</t>
    </r>
  </si>
  <si>
    <r>
      <rPr>
        <b/>
        <sz val="14"/>
        <color theme="1"/>
        <rFont val="Calibri"/>
        <family val="2"/>
        <scheme val="minor"/>
      </rPr>
      <t>Fuente</t>
    </r>
    <r>
      <rPr>
        <sz val="14"/>
        <color theme="1"/>
        <rFont val="Calibri"/>
        <family val="2"/>
        <scheme val="minor"/>
      </rPr>
      <t>:TSS</t>
    </r>
  </si>
  <si>
    <t>Fuentes: TSS</t>
  </si>
  <si>
    <r>
      <t>Fuente:</t>
    </r>
    <r>
      <rPr>
        <sz val="14"/>
        <rFont val="Calibri"/>
        <family val="2"/>
        <scheme val="minor"/>
      </rPr>
      <t xml:space="preserve"> TSS</t>
    </r>
  </si>
  <si>
    <t>Total  Empleados</t>
  </si>
  <si>
    <t>Riesgo II</t>
  </si>
  <si>
    <t>Primera ARS de Humano</t>
  </si>
  <si>
    <t>Bancos Comerciales y de Servicios Múltiples</t>
  </si>
  <si>
    <t>Atlántico</t>
  </si>
  <si>
    <t>AFP Atlántico</t>
  </si>
  <si>
    <t xml:space="preserve">Inversión </t>
  </si>
  <si>
    <r>
      <t xml:space="preserve">* Nota: </t>
    </r>
    <r>
      <rPr>
        <sz val="12"/>
        <rFont val="Calibri"/>
        <family val="2"/>
        <scheme val="minor"/>
      </rPr>
      <t xml:space="preserve">Los aportes y rendimientos fueron ajustados según los informes de TSS.El total de los aportes recibidos del Estado Dominicano  del año 2016, incluye el pago del mes de diciembre 2015, cuyo desembolso se realizó enero 2016.  De igual manera,  excluye  la dispersion a Senasa en el mismo mes, ya que le corresponde al  año anterior.
</t>
    </r>
  </si>
  <si>
    <r>
      <t>Fuente:</t>
    </r>
    <r>
      <rPr>
        <sz val="12"/>
        <rFont val="Calibri"/>
        <family val="2"/>
        <scheme val="minor"/>
      </rPr>
      <t xml:space="preserve"> Tesoreria de la Seguridad Social (TSS).</t>
    </r>
  </si>
  <si>
    <t xml:space="preserve">                                                                                                                                                                                                                                                                                                                                                                                                                                                             </t>
  </si>
  <si>
    <t xml:space="preserve">                                                                                                                                                                                                                                                                                                                                                                                                                                                                                                                                                                                                                                                                                                                                                                                                                                                                                                         </t>
  </si>
  <si>
    <t>Dic.16</t>
  </si>
  <si>
    <t>2016</t>
  </si>
  <si>
    <t>Dic. 2016</t>
  </si>
  <si>
    <t>Dic.2016</t>
  </si>
  <si>
    <t>Población Económicamente Activa (PEA) Total*</t>
  </si>
  <si>
    <t>Tasa de crecimiento Anual</t>
  </si>
  <si>
    <r>
      <rPr>
        <b/>
        <sz val="18"/>
        <rFont val="Calibri"/>
        <family val="2"/>
        <scheme val="minor"/>
      </rPr>
      <t>Fuente:</t>
    </r>
    <r>
      <rPr>
        <sz val="18"/>
        <rFont val="Calibri"/>
        <family val="2"/>
        <scheme val="minor"/>
      </rPr>
      <t xml:space="preserve"> Portal SISALRIL</t>
    </r>
  </si>
  <si>
    <r>
      <rPr>
        <b/>
        <sz val="14"/>
        <color theme="1"/>
        <rFont val="Calibri"/>
        <family val="2"/>
        <scheme val="minor"/>
      </rPr>
      <t>Fuente</t>
    </r>
    <r>
      <rPr>
        <sz val="14"/>
        <color theme="1"/>
        <rFont val="Calibri"/>
        <family val="2"/>
        <scheme val="minor"/>
      </rPr>
      <t>:Portal SISALRIL</t>
    </r>
  </si>
  <si>
    <t>2003-2004</t>
  </si>
  <si>
    <t>2005-2006</t>
  </si>
  <si>
    <t>2007-2008</t>
  </si>
  <si>
    <t>2009-2010</t>
  </si>
  <si>
    <t>2011-2012</t>
  </si>
  <si>
    <t>2013-2014</t>
  </si>
  <si>
    <t>2015-2016</t>
  </si>
  <si>
    <t>2008-2009</t>
  </si>
  <si>
    <t>2010-2011</t>
  </si>
  <si>
    <t>2012-2013</t>
  </si>
  <si>
    <t>2014-2015</t>
  </si>
  <si>
    <t>Empleados</t>
  </si>
  <si>
    <t>2008-2007</t>
  </si>
  <si>
    <t>2017</t>
  </si>
  <si>
    <t>Pago de CONDEI</t>
  </si>
  <si>
    <t>2016-2015</t>
  </si>
  <si>
    <t>2014-2013</t>
  </si>
  <si>
    <t>2012-2011</t>
  </si>
  <si>
    <t>2010-2009</t>
  </si>
  <si>
    <r>
      <t xml:space="preserve">Fuente: </t>
    </r>
    <r>
      <rPr>
        <sz val="14"/>
        <rFont val="Calibri"/>
        <family val="2"/>
        <scheme val="minor"/>
      </rPr>
      <t>Informes TSS</t>
    </r>
  </si>
  <si>
    <r>
      <rPr>
        <b/>
        <sz val="16"/>
        <color theme="1"/>
        <rFont val="Calibri"/>
        <family val="2"/>
        <scheme val="minor"/>
      </rPr>
      <t>Fuente</t>
    </r>
    <r>
      <rPr>
        <sz val="16"/>
        <color theme="1"/>
        <rFont val="Calibri"/>
        <family val="2"/>
        <scheme val="minor"/>
      </rPr>
      <t>: Portal SISALRIL</t>
    </r>
  </si>
  <si>
    <t>Asociaciones de Ahorros y Préstamos</t>
  </si>
  <si>
    <t xml:space="preserve">Fondos de Inversión </t>
  </si>
  <si>
    <t>Rentabilidad Nominal del Sistema</t>
  </si>
  <si>
    <t>Inflación Acumulada</t>
  </si>
  <si>
    <t>Dic-16</t>
  </si>
  <si>
    <r>
      <rPr>
        <b/>
        <sz val="16"/>
        <color theme="1"/>
        <rFont val="Calibri"/>
        <family val="2"/>
        <scheme val="minor"/>
      </rPr>
      <t>Fuente:</t>
    </r>
    <r>
      <rPr>
        <sz val="16"/>
        <color theme="1"/>
        <rFont val="Calibri"/>
        <family val="2"/>
        <scheme val="minor"/>
      </rPr>
      <t xml:space="preserve"> Superintendencia de Salud y Riesgos Laborales (SISALRIL)
</t>
    </r>
    <r>
      <rPr>
        <b/>
        <sz val="16"/>
        <color theme="1"/>
        <rFont val="Calibri"/>
        <family val="2"/>
        <scheme val="minor"/>
      </rPr>
      <t>Nota:</t>
    </r>
    <r>
      <rPr>
        <sz val="16"/>
        <color theme="1"/>
        <rFont val="Calibri"/>
        <family val="2"/>
        <scheme val="minor"/>
      </rPr>
      <t xml:space="preserve"> Incluye SFS, RC y RS</t>
    </r>
  </si>
  <si>
    <t xml:space="preserve">Promedio CCI </t>
  </si>
  <si>
    <r>
      <rPr>
        <b/>
        <sz val="16"/>
        <color theme="1"/>
        <rFont val="Calibri"/>
        <family val="2"/>
        <scheme val="minor"/>
      </rPr>
      <t>Fuente:</t>
    </r>
    <r>
      <rPr>
        <sz val="16"/>
        <color theme="1"/>
        <rFont val="Calibri"/>
        <family val="2"/>
        <scheme val="minor"/>
      </rPr>
      <t xml:space="preserve"> Informes de la TSS</t>
    </r>
  </si>
  <si>
    <t>Fondos Pagados: 
Titulares  y Dependientes directos</t>
  </si>
  <si>
    <t>Fondos Pagados: Dependientes Adicionales</t>
  </si>
  <si>
    <t>Fondos Pagados: FONAMAT</t>
  </si>
  <si>
    <t>Fondos Dispersados</t>
  </si>
  <si>
    <t>METASALUD/SINATRAE</t>
  </si>
  <si>
    <t>Provincia</t>
  </si>
  <si>
    <t>Sin Lesión</t>
  </si>
  <si>
    <t>JMMB-BDI</t>
  </si>
  <si>
    <t>AFP JMMB BDI, SA</t>
  </si>
  <si>
    <t>Total General
Pensionados</t>
  </si>
  <si>
    <t>Regimen Especial Transitorio de los Pensionados de Hacienda (RET)</t>
  </si>
  <si>
    <t>Planes Especiales de Pensionados
(Res.207-2016 y Decreto 371-2016)</t>
  </si>
  <si>
    <t xml:space="preserve"> Policia Nacional (PN)</t>
  </si>
  <si>
    <t>Total Afiliación 
al SFS</t>
  </si>
  <si>
    <t>Dic.17</t>
  </si>
  <si>
    <t>Dic. 2017</t>
  </si>
  <si>
    <t>Dic.2017</t>
  </si>
  <si>
    <t>Aportes del Gob. Central Para pensionados</t>
  </si>
  <si>
    <t>Pago Salud Pensionados</t>
  </si>
  <si>
    <t>Grupo</t>
  </si>
  <si>
    <t xml:space="preserve"> % Hombres</t>
  </si>
  <si>
    <r>
      <rPr>
        <b/>
        <sz val="8"/>
        <color theme="1"/>
        <rFont val="Calibri"/>
        <family val="2"/>
        <scheme val="minor"/>
      </rPr>
      <t>*Nota:</t>
    </r>
    <r>
      <rPr>
        <sz val="8"/>
        <color theme="1"/>
        <rFont val="Calibri"/>
        <family val="2"/>
        <scheme val="minor"/>
      </rPr>
      <t xml:space="preserve">  PEA: Banco Central.</t>
    </r>
  </si>
  <si>
    <t>Dic-17</t>
  </si>
  <si>
    <t xml:space="preserve"> %  Mujeres</t>
  </si>
  <si>
    <t>Puerto Plata</t>
  </si>
  <si>
    <t>San Juan</t>
  </si>
  <si>
    <t xml:space="preserve"> Sector Salud (SS)</t>
  </si>
  <si>
    <t>Fuerzas Armadas (FF. AA)</t>
  </si>
  <si>
    <r>
      <rPr>
        <b/>
        <sz val="14"/>
        <color theme="1"/>
        <rFont val="Calibri"/>
        <family val="2"/>
        <scheme val="minor"/>
      </rPr>
      <t>Fuente:</t>
    </r>
    <r>
      <rPr>
        <sz val="14"/>
        <color theme="1"/>
        <rFont val="Calibri"/>
        <family val="2"/>
        <scheme val="minor"/>
      </rPr>
      <t xml:space="preserve"> Consejo Nacional de Seguridad Social (CNSS).</t>
    </r>
  </si>
  <si>
    <t>2018</t>
  </si>
  <si>
    <t xml:space="preserve">                     </t>
  </si>
  <si>
    <t xml:space="preserve"> ASISTANET (Constitución)</t>
  </si>
  <si>
    <t>Cuidado de la Salud + ADA</t>
  </si>
  <si>
    <t>Aportes del Gob. 
(SFS RS)</t>
  </si>
  <si>
    <t>Dic.18</t>
  </si>
  <si>
    <t>Dic. 2018</t>
  </si>
  <si>
    <t>Dic.2018</t>
  </si>
  <si>
    <t>Dic. 18</t>
  </si>
  <si>
    <r>
      <rPr>
        <b/>
        <sz val="12"/>
        <color theme="1"/>
        <rFont val="Calibri"/>
        <family val="2"/>
        <scheme val="minor"/>
      </rPr>
      <t xml:space="preserve">Leyenda: </t>
    </r>
    <r>
      <rPr>
        <sz val="12"/>
        <color theme="1"/>
        <rFont val="Calibri"/>
        <family val="2"/>
        <scheme val="minor"/>
      </rPr>
      <t xml:space="preserve">
</t>
    </r>
    <r>
      <rPr>
        <b/>
        <sz val="12"/>
        <color theme="1"/>
        <rFont val="Calibri"/>
        <family val="2"/>
        <scheme val="minor"/>
      </rPr>
      <t>N =</t>
    </r>
    <r>
      <rPr>
        <sz val="12"/>
        <color theme="1"/>
        <rFont val="Calibri"/>
        <family val="2"/>
        <scheme val="minor"/>
      </rPr>
      <t xml:space="preserve"> Ninguno, se refiere a personas analfabetas, no leen ni escriben. 
</t>
    </r>
    <r>
      <rPr>
        <b/>
        <sz val="12"/>
        <color theme="1"/>
        <rFont val="Calibri"/>
        <family val="2"/>
        <scheme val="minor"/>
      </rPr>
      <t>B =</t>
    </r>
    <r>
      <rPr>
        <sz val="12"/>
        <color theme="1"/>
        <rFont val="Calibri"/>
        <family val="2"/>
        <scheme val="minor"/>
      </rPr>
      <t xml:space="preserve"> Básica, comprende desde 1ero hasta 8vo curso. 
</t>
    </r>
    <r>
      <rPr>
        <b/>
        <sz val="12"/>
        <color theme="1"/>
        <rFont val="Calibri"/>
        <family val="2"/>
        <scheme val="minor"/>
      </rPr>
      <t xml:space="preserve">M = </t>
    </r>
    <r>
      <rPr>
        <sz val="12"/>
        <color theme="1"/>
        <rFont val="Calibri"/>
        <family val="2"/>
        <scheme val="minor"/>
      </rPr>
      <t xml:space="preserve">Media, comprende desde 1ro hasta 4to de bachillerato. 
</t>
    </r>
    <r>
      <rPr>
        <b/>
        <sz val="12"/>
        <color theme="1"/>
        <rFont val="Calibri"/>
        <family val="2"/>
        <scheme val="minor"/>
      </rPr>
      <t xml:space="preserve">S = </t>
    </r>
    <r>
      <rPr>
        <sz val="12"/>
        <color theme="1"/>
        <rFont val="Calibri"/>
        <family val="2"/>
        <scheme val="minor"/>
      </rPr>
      <t>Superior, se refiere haber cursado estudios universitarios por mas de dos semestres o cuatrimestres.</t>
    </r>
  </si>
  <si>
    <t>% anual</t>
  </si>
  <si>
    <t>2017-2018</t>
  </si>
  <si>
    <t>Dic-18</t>
  </si>
  <si>
    <t>Concluidos</t>
  </si>
  <si>
    <t>En Proceso</t>
  </si>
  <si>
    <t>Solicitudes</t>
  </si>
  <si>
    <t>** Los pensionados de INABIMA, entraron en diciembre 2018.</t>
  </si>
  <si>
    <t>Total de Pensionados (RET, PN, INABIMA, FFAA y SS)</t>
  </si>
  <si>
    <t>% Total de Pensionados (RET, PN, INABIMA, FFAA y SS)</t>
  </si>
  <si>
    <r>
      <rPr>
        <b/>
        <sz val="16"/>
        <color theme="1"/>
        <rFont val="Calibri"/>
        <family val="2"/>
        <scheme val="minor"/>
      </rPr>
      <t>Fuente:</t>
    </r>
    <r>
      <rPr>
        <sz val="16"/>
        <color theme="1"/>
        <rFont val="Calibri"/>
        <family val="2"/>
        <scheme val="minor"/>
      </rPr>
      <t xml:space="preserve"> Informe Ejecutivo de PRISS, Sigob y  Tesorería de la Seguridad Social (TSS).
* La afiliación de los pensionados de  INABIMA, Policia Nacional (PN), Fuerzas Armadas (FFAA) y Sector Salud (SS) es de los informes SIGOB y el RET de Hacienda son tomadas de los informes de TSS o de Sisalril.</t>
    </r>
  </si>
  <si>
    <t>2016-2017</t>
  </si>
  <si>
    <t>* Incluye la dispersión para cubrir a los dependientes adicionales. Los pagos a la cuenta de EI en el mes de septiembre 2011 incluye RD$ 59,135,579.85 que fue transferido a la cuenta Proyecto XII para la adquisición  de los módulos  3 y 7 y remodelaciones de las EI, conforme lo establecido  en la Resolución No. 264-06 del CNSS de fecha 07/04/11 y par a el mes de mayo 2018, se pago un total de RD$6,055,514.01 para el mismo proyecto.  (ADA)  dependientes adicionales.</t>
  </si>
  <si>
    <t>Títulos Notas Desmaterializados</t>
  </si>
  <si>
    <t>Patrimonio Fondos de Pensiones 
(RD$ Millones)</t>
  </si>
  <si>
    <t>AT</t>
  </si>
  <si>
    <t>EP</t>
  </si>
  <si>
    <t>Empresa Privada</t>
  </si>
  <si>
    <r>
      <rPr>
        <b/>
        <sz val="14"/>
        <color theme="1"/>
        <rFont val="Calibri"/>
        <family val="2"/>
        <scheme val="minor"/>
      </rPr>
      <t>Fuente:</t>
    </r>
    <r>
      <rPr>
        <sz val="14"/>
        <color theme="1"/>
        <rFont val="Calibri"/>
        <family val="2"/>
        <scheme val="minor"/>
      </rPr>
      <t xml:space="preserve"> SIPEN</t>
    </r>
  </si>
  <si>
    <t>Fideicomisos de Oferta Pública</t>
  </si>
  <si>
    <t>RD$</t>
  </si>
  <si>
    <t>Sobreviviencia</t>
  </si>
  <si>
    <t>Total de Pensionados (DGJP, RET, PN, INABIMA, FFAA y SS)</t>
  </si>
  <si>
    <t>Cobertura Afiliación Total al SFS</t>
  </si>
  <si>
    <r>
      <rPr>
        <b/>
        <sz val="16"/>
        <color theme="1"/>
        <rFont val="Calibri"/>
        <family val="2"/>
        <scheme val="minor"/>
      </rPr>
      <t>Fuente</t>
    </r>
    <r>
      <rPr>
        <sz val="16"/>
        <color theme="1"/>
        <rFont val="Calibri"/>
        <family val="2"/>
        <scheme val="minor"/>
      </rPr>
      <t>: Banco Central RD. Encuesta Nacional Continua de Fuerza de Trabajo (ENCFT) .</t>
    </r>
  </si>
  <si>
    <t>Pagos a Pensionados</t>
  </si>
  <si>
    <t>Salud Pensionados
 (RET, PN, FFAA, SS,Etc.)</t>
  </si>
  <si>
    <t>2019</t>
  </si>
  <si>
    <r>
      <rPr>
        <b/>
        <sz val="18"/>
        <color indexed="8"/>
        <rFont val="Calibri"/>
        <family val="2"/>
      </rPr>
      <t xml:space="preserve">
Estancias Infantiles.  </t>
    </r>
    <r>
      <rPr>
        <sz val="16"/>
        <color indexed="8"/>
        <rFont val="Calibri"/>
        <family val="2"/>
      </rPr>
      <t xml:space="preserve">Los servicios de las Estancias Infantiles complementan el conjunto de prestaciones del Seguro Familiar de Salud del Régimen Contributivo del Sistema Dominicano de Seguridad Social (SDSS), para la protección integral de la familia, tienen por objetivo permitir que las madres trabajadoras, luego del parto, se reintegren más tempranamente a sus labores, y además que las madres desempleadas puedan salir a buscar empleo confiadas de las atenciones que reciben sus hijos/as desde los 45 días de nacidos hasta los 5 años en estas entidades.
</t>
    </r>
    <r>
      <rPr>
        <b/>
        <sz val="18"/>
        <color indexed="8"/>
        <rFont val="Calibri"/>
        <family val="2"/>
      </rPr>
      <t xml:space="preserve">
Subsidio por Enfermedad Común, </t>
    </r>
    <r>
      <rPr>
        <sz val="16"/>
        <color indexed="8"/>
        <rFont val="Calibri"/>
        <family val="2"/>
      </rPr>
      <t xml:space="preserve">en caso de enfermedad no profesional, el afiliado del Régimen Contributivo tendrá derecho a un subsidio en dinero por incapacidad temporal para el trabajo.
El mismo se otorga a partir del cuarto día de la incapacidad hasta un límite de 26 semanas, siempre que haya cotizado durante los doce últimos meses anteriores a la incapacidad y será equivalente al 60% del salario cotizable cuando reciba asistencia médica ambulatoria, y al 40% si la atención es hospitalaria.
</t>
    </r>
    <r>
      <rPr>
        <b/>
        <sz val="18"/>
        <color indexed="8"/>
        <rFont val="Calibri"/>
        <family val="2"/>
      </rPr>
      <t>Subsidios de Maternidad y Lactancia: 
Subsidio por Maternidad</t>
    </r>
    <r>
      <rPr>
        <sz val="16"/>
        <color indexed="8"/>
        <rFont val="Calibri"/>
        <family val="2"/>
      </rPr>
      <t xml:space="preserve">, es el pago en dinero a la trabajadora afiliada al Régimen Contributivo equivalente a tres meses de salario cotizable, otorgados durante el período de Descanso por Maternidad.
</t>
    </r>
    <r>
      <rPr>
        <b/>
        <sz val="16"/>
        <color indexed="8"/>
        <rFont val="Calibri"/>
        <family val="2"/>
      </rPr>
      <t>Subsidio por Lactancia</t>
    </r>
    <r>
      <rPr>
        <sz val="16"/>
        <color indexed="8"/>
        <rFont val="Calibri"/>
        <family val="2"/>
      </rPr>
      <t xml:space="preserve">, Es el pago en dinero a los hijos menores de un (1) año de las Trabajadoras afiliadas al Régimen Contributivo que perciban un salario menor o igual a tres (3) salarios mínimos nacional otorgado en las condiciones y formas que para tales fines se establecen en el Reglamento Sobre Subsidio por Maternidad y El Subsidio por Lactancia.
</t>
    </r>
    <r>
      <rPr>
        <b/>
        <sz val="22"/>
        <color indexed="8"/>
        <rFont val="Calibri"/>
        <family val="2"/>
      </rPr>
      <t>Los beneficios en el Seguro de Vejez, Discapacidad y Sobrevivencia (SVDS) son</t>
    </r>
    <r>
      <rPr>
        <sz val="22"/>
        <color indexed="8"/>
        <rFont val="Calibri"/>
        <family val="2"/>
      </rPr>
      <t xml:space="preserve">: </t>
    </r>
    <r>
      <rPr>
        <sz val="16"/>
        <color indexed="8"/>
        <rFont val="Calibri"/>
        <family val="2"/>
      </rPr>
      <t xml:space="preserve">
 - </t>
    </r>
    <r>
      <rPr>
        <b/>
        <sz val="16"/>
        <color indexed="8"/>
        <rFont val="Calibri"/>
        <family val="2"/>
      </rPr>
      <t>Pensión de vejez</t>
    </r>
    <r>
      <rPr>
        <sz val="16"/>
        <color indexed="8"/>
        <rFont val="Calibri"/>
        <family val="2"/>
      </rPr>
      <t>, son los ingresos mensuales que recibe un afiliado para compensar la pérdida a consecuencia de su retiro por haber terminado su vida laboral.
-</t>
    </r>
    <r>
      <rPr>
        <b/>
        <sz val="16"/>
        <color indexed="8"/>
        <rFont val="Calibri"/>
        <family val="2"/>
      </rPr>
      <t xml:space="preserve"> Pensión de discapacidad, total o parcial</t>
    </r>
    <r>
      <rPr>
        <sz val="16"/>
        <color indexed="8"/>
        <rFont val="Calibri"/>
        <family val="2"/>
      </rPr>
      <t xml:space="preserve">, Son los beneficios que recibe el afiliado, cuando acredite sufrir una enfermedad que le inhabilite parcial o totalmente para ejercer un trabajo u oficio remunerado.
- </t>
    </r>
    <r>
      <rPr>
        <b/>
        <sz val="16"/>
        <color indexed="8"/>
        <rFont val="Calibri"/>
        <family val="2"/>
      </rPr>
      <t>Pensión de cesantía por edad avanzada</t>
    </r>
    <r>
      <rPr>
        <sz val="16"/>
        <color indexed="8"/>
        <rFont val="Calibri"/>
        <family val="2"/>
      </rPr>
      <t xml:space="preserve">, es el beneficio que obtiene el afiliado cuando queda privado de un trabajo remunerado, ha cumplido cincuenta y siete (57) años de edad, y tiene un mínimo de trescientas (300) cotizaciones acumuladas en su Cuenta de Capitalización Individual (CCI).
</t>
    </r>
    <r>
      <rPr>
        <b/>
        <sz val="16"/>
        <color indexed="8"/>
        <rFont val="Calibri"/>
        <family val="2"/>
      </rPr>
      <t xml:space="preserve">- Pensión de sobrevivencia, </t>
    </r>
    <r>
      <rPr>
        <sz val="16"/>
        <color indexed="8"/>
        <rFont val="Calibri"/>
        <family val="2"/>
      </rPr>
      <t xml:space="preserve">es el beneficio al cual tienen derecho la esposa o la compañera de vida del afiliado fallecido y los hijos menores de 18 años, hasta 21 años si son estudiante y los hijos discapacitados, dependientes del titular, sin importar la edad.
</t>
    </r>
    <r>
      <rPr>
        <b/>
        <sz val="18"/>
        <color indexed="8"/>
        <rFont val="Calibri"/>
        <family val="2"/>
      </rPr>
      <t xml:space="preserve">Los beneficios en el Seguro  de Riesgos Laborales (SRL) son:
</t>
    </r>
    <r>
      <rPr>
        <sz val="16"/>
        <color indexed="8"/>
        <rFont val="Calibri"/>
        <family val="2"/>
      </rPr>
      <t xml:space="preserve">
- Atención médica. 
- Atención odontológica.
- Prótesis, anteojos y aparatos ortopédicos y su reparación;
- Subsidio por discapacidad temporal.
- Indemnización por discapacidad.
- Pensión por discapacidad.
- Pensión de sobrevivencia
</t>
    </r>
    <r>
      <rPr>
        <b/>
        <sz val="18"/>
        <color indexed="8"/>
        <rFont val="Calibri"/>
        <family val="2"/>
      </rPr>
      <t>Atención médica, odontológica y otras prestaciones</t>
    </r>
    <r>
      <rPr>
        <b/>
        <sz val="16"/>
        <color indexed="8"/>
        <rFont val="Calibri"/>
        <family val="2"/>
      </rPr>
      <t xml:space="preserve">, </t>
    </r>
    <r>
      <rPr>
        <sz val="16"/>
        <color indexed="8"/>
        <rFont val="Calibri"/>
        <family val="2"/>
      </rPr>
      <t xml:space="preserve"> comprenden asistencia médica general y especializada, mediante servicios ambulatorios, de hospitalización y quirúrgicos; asistencia especializada por profesionales de áreas reconocidas legalmente como conexa con la salud, bajo supervisión de un profesional de la salud. Además servicios y el suministro de material odontológico, farmacéutico o quirúrgico, incluyendo aparatos, anteojos y prótesis, así como su conservación.
</t>
    </r>
    <r>
      <rPr>
        <b/>
        <sz val="18"/>
        <color indexed="8"/>
        <rFont val="Calibri"/>
        <family val="2"/>
      </rPr>
      <t>Subsidio por discapacidad temporal,</t>
    </r>
    <r>
      <rPr>
        <sz val="18"/>
        <color indexed="8"/>
        <rFont val="Calibri"/>
        <family val="2"/>
      </rPr>
      <t xml:space="preserve">  </t>
    </r>
    <r>
      <rPr>
        <sz val="16"/>
        <color indexed="8"/>
        <rFont val="Calibri"/>
        <family val="2"/>
      </rPr>
      <t xml:space="preserve">en caso de accidente de trabajo o enfermedad profesional, el afiliado del Régimen Contributivo tendrá derecho a un subsidio en dinero por incapacidad temporal para el trabajo. El mismo se otorga a partir del cuarto día de la incapacidad para el trabajo, certificada por los médicos autorizados por el Colegio Médico Dominicano y certificado por la Sociedad de Medicina Ocupacional,  hasta un límite de 52 semanas. Este subsidio es equivalente al 75% del salario medio de base del asegurado.
</t>
    </r>
    <r>
      <rPr>
        <b/>
        <sz val="18"/>
        <color indexed="8"/>
        <rFont val="Calibri"/>
        <family val="2"/>
      </rPr>
      <t xml:space="preserve">Indemnización por discapacidad, </t>
    </r>
    <r>
      <rPr>
        <sz val="18"/>
        <color indexed="8"/>
        <rFont val="Calibri"/>
        <family val="2"/>
      </rPr>
      <t>e</t>
    </r>
    <r>
      <rPr>
        <sz val="16"/>
        <color indexed="8"/>
        <rFont val="Calibri"/>
        <family val="2"/>
      </rPr>
      <t xml:space="preserve">s el monto económico que recibirá un afiliado con una discapacidad superior al 15% e inferior al 50% y está calculada entre cinco y diez veces el sueldo base.
</t>
    </r>
    <r>
      <rPr>
        <b/>
        <sz val="18"/>
        <color indexed="8"/>
        <rFont val="Calibri"/>
        <family val="2"/>
      </rPr>
      <t xml:space="preserve">Pensión por discapacidad, </t>
    </r>
    <r>
      <rPr>
        <sz val="16"/>
        <color indexed="8"/>
        <rFont val="Calibri"/>
        <family val="2"/>
      </rPr>
      <t>es  que se otorga, cuando, como consecuencia del riesgo del trabajo, el trabajador sufriese una disminución permanente de su rendimiento normal para su profesión. De acuerdo al grado de discapacidad esta puede ser: parcial, total o gran discapacidad. 
P</t>
    </r>
    <r>
      <rPr>
        <b/>
        <sz val="18"/>
        <color indexed="8"/>
        <rFont val="Calibri"/>
        <family val="2"/>
      </rPr>
      <t xml:space="preserve">ensión de sobrevivencia, </t>
    </r>
    <r>
      <rPr>
        <sz val="16"/>
        <color indexed="8"/>
        <rFont val="Calibri"/>
        <family val="2"/>
      </rPr>
      <t xml:space="preserve">es la pensión, que en caso de muerte por accidente de trabajo o enfermedad profesional de un trabajador o un pensionado por riesgo laboral, se otorga a la familia del fallecido. Los beneficiarios de esta pensión pueden ser el cónyuge o compañero de vida y los hijos menores de 18 años, hasta 21 si son estudiantes y de por vida si son discapacitados. 
</t>
    </r>
  </si>
  <si>
    <t>Jubilación/Vejez</t>
  </si>
  <si>
    <t>Supervivencia/Sobrevivencia</t>
  </si>
  <si>
    <t>Incapacidad/Discapacidad</t>
  </si>
  <si>
    <r>
      <rPr>
        <vertAlign val="superscript"/>
        <sz val="14"/>
        <rFont val="Calibri"/>
        <family val="2"/>
        <scheme val="minor"/>
      </rPr>
      <t xml:space="preserve">1 </t>
    </r>
    <r>
      <rPr>
        <sz val="14"/>
        <rFont val="Calibri"/>
        <family val="2"/>
        <scheme val="minor"/>
      </rPr>
      <t>Afiliados del Sistema Dominicano de Pensiones que no han sido reportados como fallecidos ni que sus dependientes han solicitado beneficios por sobrevivencia.</t>
    </r>
  </si>
  <si>
    <r>
      <t xml:space="preserve">2  </t>
    </r>
    <r>
      <rPr>
        <sz val="14"/>
        <rFont val="Calibri"/>
        <family val="2"/>
        <scheme val="minor"/>
      </rPr>
      <t>En julio de 2019 AFP Scotia Crecer cambio de nombre a AFP Crecer.</t>
    </r>
  </si>
  <si>
    <r>
      <rPr>
        <b/>
        <sz val="16"/>
        <color theme="1"/>
        <rFont val="Calibri"/>
        <family val="2"/>
        <scheme val="minor"/>
      </rPr>
      <t>Fuente:</t>
    </r>
    <r>
      <rPr>
        <sz val="16"/>
        <color theme="1"/>
        <rFont val="Calibri"/>
        <family val="2"/>
        <scheme val="minor"/>
      </rPr>
      <t xml:space="preserve"> Informe Ejecutivo del PRISS, TSS y SISALRIL.
</t>
    </r>
    <r>
      <rPr>
        <b/>
        <sz val="16"/>
        <color theme="1"/>
        <rFont val="Calibri"/>
        <family val="2"/>
        <scheme val="minor"/>
      </rPr>
      <t xml:space="preserve">Nota: </t>
    </r>
    <r>
      <rPr>
        <sz val="16"/>
        <color theme="1"/>
        <rFont val="Calibri"/>
        <family val="2"/>
        <scheme val="minor"/>
      </rPr>
      <t>La Población Nacional  total estimada,  fue ajustada por la publicación de la Oficina Nacional de Estadísticas (ONE), "Estimaciones y Proyecciones de Población",  basada en el censo 2010.</t>
    </r>
  </si>
  <si>
    <r>
      <rPr>
        <b/>
        <sz val="18"/>
        <color theme="1"/>
        <rFont val="Calibri"/>
        <family val="2"/>
        <scheme val="minor"/>
      </rPr>
      <t>Fuente:</t>
    </r>
    <r>
      <rPr>
        <sz val="18"/>
        <color theme="1"/>
        <rFont val="Calibri"/>
        <family val="2"/>
        <scheme val="minor"/>
      </rPr>
      <t xml:space="preserve"> Portal SIRALRIL</t>
    </r>
  </si>
  <si>
    <r>
      <rPr>
        <b/>
        <sz val="10"/>
        <color theme="1"/>
        <rFont val="Calibri"/>
        <family val="2"/>
        <scheme val="minor"/>
      </rPr>
      <t>Actividad Conexa:</t>
    </r>
    <r>
      <rPr>
        <sz val="10"/>
        <color theme="1"/>
        <rFont val="Calibri"/>
        <family val="2"/>
        <scheme val="minor"/>
      </rPr>
      <t xml:space="preserve">  Está relacionada con la actividad productiva pero no representa beneficios directos para la empresa o para la actividad en sí.</t>
    </r>
  </si>
  <si>
    <r>
      <rPr>
        <b/>
        <sz val="10"/>
        <color theme="1"/>
        <rFont val="Calibri"/>
        <family val="2"/>
        <scheme val="minor"/>
      </rPr>
      <t>Fuente:</t>
    </r>
    <r>
      <rPr>
        <sz val="10"/>
        <color theme="1"/>
        <rFont val="Calibri"/>
        <family val="2"/>
        <scheme val="minor"/>
      </rPr>
      <t xml:space="preserve"> Consejo Nacional de Seguridad Social (CNSS).</t>
    </r>
  </si>
  <si>
    <t xml:space="preserve">Pendientes </t>
  </si>
  <si>
    <t>Población</t>
  </si>
  <si>
    <t>Empresas</t>
  </si>
  <si>
    <t>Privada</t>
  </si>
  <si>
    <t>Publica</t>
  </si>
  <si>
    <t>Empresa Publica</t>
  </si>
  <si>
    <t>Centralizada</t>
  </si>
  <si>
    <t>Emp.Centralizada</t>
  </si>
  <si>
    <t>Total de empresas</t>
  </si>
  <si>
    <t>Total de empleados</t>
  </si>
  <si>
    <t>Empresas  Categ. de Riesgo</t>
  </si>
  <si>
    <t xml:space="preserve"> Empleados Categ. de Riesgo</t>
  </si>
  <si>
    <t>Riesgo I</t>
  </si>
  <si>
    <t>Riesgo III</t>
  </si>
  <si>
    <t>Riesgo IV</t>
  </si>
  <si>
    <t>Regimen Contributivo</t>
  </si>
  <si>
    <t>Cápita TSS RC</t>
  </si>
  <si>
    <t>Afil. SISALRIL RC</t>
  </si>
  <si>
    <t>Hombres  RC</t>
  </si>
  <si>
    <t>Pensionados</t>
  </si>
  <si>
    <t>Dependientes directos</t>
  </si>
  <si>
    <t>Dependientes adicionales</t>
  </si>
  <si>
    <t>Regimen Subsidiado</t>
  </si>
  <si>
    <t>Cápita TSS RS</t>
  </si>
  <si>
    <t>Afi. SISALRIL  RS</t>
  </si>
  <si>
    <t>Hombres RS</t>
  </si>
  <si>
    <t>Mujeres RS</t>
  </si>
  <si>
    <t xml:space="preserve">Dependientes </t>
  </si>
  <si>
    <t>Rentabilidad SVDS</t>
  </si>
  <si>
    <t>Nominal CCI</t>
  </si>
  <si>
    <t xml:space="preserve"> TOTAL </t>
  </si>
  <si>
    <t>% promedio del sistema</t>
  </si>
  <si>
    <t xml:space="preserve">15-19   </t>
  </si>
  <si>
    <t>IPC</t>
  </si>
  <si>
    <t xml:space="preserve">20-24   </t>
  </si>
  <si>
    <t xml:space="preserve">25-29   </t>
  </si>
  <si>
    <t xml:space="preserve">30-34   </t>
  </si>
  <si>
    <t xml:space="preserve">35-39   </t>
  </si>
  <si>
    <t>Pensiones SVDS</t>
  </si>
  <si>
    <t xml:space="preserve">40-44   </t>
  </si>
  <si>
    <t xml:space="preserve">45-49   </t>
  </si>
  <si>
    <t xml:space="preserve">50-54   </t>
  </si>
  <si>
    <t xml:space="preserve">55-59   </t>
  </si>
  <si>
    <t xml:space="preserve">Patrimonio </t>
  </si>
  <si>
    <t xml:space="preserve">60-64   </t>
  </si>
  <si>
    <t xml:space="preserve">65-69   </t>
  </si>
  <si>
    <t xml:space="preserve">70-74   </t>
  </si>
  <si>
    <t xml:space="preserve">75-79   </t>
  </si>
  <si>
    <t xml:space="preserve">80-84   </t>
  </si>
  <si>
    <t>Banco Central RD</t>
  </si>
  <si>
    <t>85 y Mas</t>
  </si>
  <si>
    <t>ENFT formal</t>
  </si>
  <si>
    <t>ENFT informal</t>
  </si>
  <si>
    <t>Población en Edad de Trabajar (PET)</t>
  </si>
  <si>
    <t>Empresa</t>
  </si>
  <si>
    <t xml:space="preserve">   01 y 05    </t>
  </si>
  <si>
    <t xml:space="preserve">   06 y 10    </t>
  </si>
  <si>
    <t xml:space="preserve">   11 y 20    </t>
  </si>
  <si>
    <t xml:space="preserve">   21 y 50    </t>
  </si>
  <si>
    <t xml:space="preserve">   51 y 100   </t>
  </si>
  <si>
    <t xml:space="preserve">  101 y 500   </t>
  </si>
  <si>
    <t xml:space="preserve">  501 y 1000  </t>
  </si>
  <si>
    <t xml:space="preserve"> 1001 y 10000 </t>
  </si>
  <si>
    <t xml:space="preserve">Mas de 10000  </t>
  </si>
  <si>
    <t xml:space="preserve"> Empleados</t>
  </si>
  <si>
    <t xml:space="preserve">Empleados </t>
  </si>
  <si>
    <t>Plan  Sustitutivo del Banco Central</t>
  </si>
  <si>
    <t>Plan  Sustitutivo del Banco de Reservas</t>
  </si>
  <si>
    <t>Plan Sustitutivo INABIMA</t>
  </si>
  <si>
    <r>
      <rPr>
        <b/>
        <sz val="12"/>
        <color theme="1"/>
        <rFont val="Calibri"/>
        <family val="2"/>
        <scheme val="minor"/>
      </rPr>
      <t xml:space="preserve">Los pagos a las AFP incluye: </t>
    </r>
    <r>
      <rPr>
        <sz val="12"/>
        <color theme="1"/>
        <rFont val="Calibri"/>
        <family val="2"/>
        <scheme val="minor"/>
      </rPr>
      <t>CCI, Comisión, Seguro de Vida y Fondo de Solidaridad Social en AFP Reservas.</t>
    </r>
  </si>
  <si>
    <r>
      <rPr>
        <b/>
        <sz val="12"/>
        <color theme="1"/>
        <rFont val="Calibri"/>
        <family val="2"/>
        <scheme val="minor"/>
      </rPr>
      <t>Nota:</t>
    </r>
    <r>
      <rPr>
        <sz val="12"/>
        <color theme="1"/>
        <rFont val="Calibri"/>
        <family val="2"/>
        <scheme val="minor"/>
      </rPr>
      <t xml:space="preserve"> AFP León y AFP CARIBALICO fueron absorbidas por AFP Siembra en 2007.</t>
    </r>
  </si>
  <si>
    <t>Pensión promedio de retiro programado</t>
  </si>
  <si>
    <t>% Accidentados / Afiliados Masculino</t>
  </si>
  <si>
    <t>Porcentaje</t>
  </si>
  <si>
    <t>Crecer</t>
  </si>
  <si>
    <t>Notas:</t>
  </si>
  <si>
    <t xml:space="preserve">Caribalico </t>
  </si>
  <si>
    <t xml:space="preserve">León </t>
  </si>
  <si>
    <r>
      <rPr>
        <vertAlign val="superscript"/>
        <sz val="11"/>
        <rFont val="Avenir LT Std 55 Roman"/>
        <family val="2"/>
      </rPr>
      <t>1</t>
    </r>
    <r>
      <rPr>
        <sz val="11"/>
        <rFont val="Avenir LT Std 55 Roman"/>
        <family val="2"/>
      </rPr>
      <t>Camino fue absorbido por Siembra, el 7 de Enero del 2005.</t>
    </r>
  </si>
  <si>
    <r>
      <rPr>
        <vertAlign val="superscript"/>
        <sz val="11"/>
        <rFont val="Avenir LT Std 55 Roman"/>
        <family val="2"/>
      </rPr>
      <t>2</t>
    </r>
    <r>
      <rPr>
        <sz val="11"/>
        <rFont val="Avenir LT Std 55 Roman"/>
        <family val="2"/>
      </rPr>
      <t>Caribalico fue absorbido por Siembra, el 10 de Mayo del 2007.</t>
    </r>
  </si>
  <si>
    <r>
      <rPr>
        <vertAlign val="superscript"/>
        <sz val="11"/>
        <rFont val="Avenir LT Std 55 Roman"/>
        <family val="2"/>
      </rPr>
      <t>3</t>
    </r>
    <r>
      <rPr>
        <sz val="11"/>
        <rFont val="Avenir LT Std 55 Roman"/>
        <family val="2"/>
      </rPr>
      <t>León fue absorbido por Siembra, el 29 de Junio del 2007.</t>
    </r>
  </si>
  <si>
    <r>
      <rPr>
        <vertAlign val="superscript"/>
        <sz val="11"/>
        <rFont val="Avenir LT Std 55 Roman"/>
        <family val="2"/>
      </rPr>
      <t>4</t>
    </r>
    <r>
      <rPr>
        <sz val="11"/>
        <rFont val="Avenir LT Std 55 Roman"/>
        <family val="2"/>
      </rPr>
      <t>Porvenir fue absorbido por Scotia Crecer anteriormente llamada BBVA Crecer, el 29 de Octubre del 2004.</t>
    </r>
  </si>
  <si>
    <t>Dic.19</t>
  </si>
  <si>
    <t>Dic.2019</t>
  </si>
  <si>
    <t>Dic. 2019</t>
  </si>
  <si>
    <r>
      <t xml:space="preserve">Administradoras de Riesgos de Salud (ARS) de Autogestión, </t>
    </r>
    <r>
      <rPr>
        <sz val="18"/>
        <color indexed="8"/>
        <rFont val="Calibri"/>
        <family val="2"/>
      </rPr>
      <t>son  ARS habilitadas por la SISALRIL que al momento de promulgarse la ley de seguridad social, operaban como seguro de salud o igualas médicas, destinadas a la administración de los riesgos de salud de los trabajadores de una institución determinada, sectores profesionales, técnicos y/o miembros de entidades asociativas; estas afilian de manera exclusiva a aquellos empleados de la institución o miembros del gremio para la cual fue habilitada, y sus dependientes.</t>
    </r>
    <r>
      <rPr>
        <b/>
        <sz val="18"/>
        <color indexed="8"/>
        <rFont val="Calibri"/>
        <family val="2"/>
      </rPr>
      <t xml:space="preserve">
                                                                                                                                                                                                                                                                                                                                                                                                                       </t>
    </r>
    <r>
      <rPr>
        <sz val="18"/>
        <color indexed="8"/>
        <rFont val="Calibri"/>
        <family val="2"/>
      </rPr>
      <t xml:space="preserve">
</t>
    </r>
    <r>
      <rPr>
        <b/>
        <sz val="18"/>
        <color indexed="8"/>
        <rFont val="Calibri"/>
        <family val="2"/>
      </rPr>
      <t xml:space="preserve">Prestadoras de Servicios de Salud (PSS), </t>
    </r>
    <r>
      <rPr>
        <sz val="18"/>
        <color indexed="8"/>
        <rFont val="Calibri"/>
        <family val="2"/>
      </rPr>
      <t xml:space="preserve">son personas físicas legalmente facultadas o entidades públicas, privadas o mixtas, descentralizadas, con patrimonio propio y personería jurídica, dedicadas a la provisión de servicios ambulatorios, de diagnósticos, hospitalarios y quirúrgicos; habilitadas por la Secretaría de Estado de Salud Pública y Asistencia Social (SESPAS) de acuerdo a la ley General de Salud.
</t>
    </r>
    <r>
      <rPr>
        <b/>
        <sz val="18"/>
        <color indexed="8"/>
        <rFont val="Calibri"/>
        <family val="2"/>
      </rPr>
      <t xml:space="preserve">Administradora de Riesgos Laborales (ARL), </t>
    </r>
    <r>
      <rPr>
        <sz val="18"/>
        <color indexed="8"/>
        <rFont val="Calibri"/>
        <family val="2"/>
      </rPr>
      <t xml:space="preserve">es una entidad de servicios especializada en administración de riesgos laborales encargada de garantizar un sistema de prevención, prestaciones económicas y de salud a todos los afiliados del Seguro de Riesgos Laborales.
</t>
    </r>
    <r>
      <rPr>
        <b/>
        <sz val="18"/>
        <color indexed="8"/>
        <rFont val="Calibri"/>
        <family val="2"/>
      </rPr>
      <t>Comisiones Médicas Regionales (CMR)</t>
    </r>
    <r>
      <rPr>
        <sz val="18"/>
        <color indexed="8"/>
        <rFont val="Calibri"/>
        <family val="2"/>
      </rPr>
      <t xml:space="preserve">, son  entidades formadas por tres médicos designados por el CNSS para determinar el grado de discapacidad, siguiendo las normas de evaluación y calificación del grado de discapacidad, elaboradas por el Consejo Nacional de la Seguridad Social.
</t>
    </r>
    <r>
      <rPr>
        <b/>
        <sz val="18"/>
        <color indexed="8"/>
        <rFont val="Calibri"/>
        <family val="2"/>
      </rPr>
      <t xml:space="preserve">
Comisión Médica Nacional (CMN), </t>
    </r>
    <r>
      <rPr>
        <sz val="18"/>
        <color indexed="8"/>
        <rFont val="Calibri"/>
        <family val="2"/>
      </rPr>
      <t xml:space="preserve"> es una instancia de apelación cuya función es revisar, validar o rechazar los dictámenes de las Comisiones Médicas Regionales.
</t>
    </r>
    <r>
      <rPr>
        <b/>
        <sz val="18"/>
        <color indexed="8"/>
        <rFont val="Calibri"/>
        <family val="2"/>
      </rPr>
      <t xml:space="preserve">
Comisión Técnica sobre Discapacidad (CTD), </t>
    </r>
    <r>
      <rPr>
        <sz val="18"/>
        <color indexed="8"/>
        <rFont val="Calibri"/>
        <family val="2"/>
      </rPr>
      <t xml:space="preserve"> se encarga de establecer las normas, criterios y parámetros para evaluar y calificar el grado de discapacidad de los afiliados de las Administradoras de Fondos de Pensiones (AFP). 
 </t>
    </r>
    <r>
      <rPr>
        <b/>
        <sz val="18"/>
        <color indexed="8"/>
        <rFont val="Calibri"/>
        <family val="2"/>
      </rPr>
      <t xml:space="preserve">
UNIPAGO, </t>
    </r>
    <r>
      <rPr>
        <sz val="18"/>
        <color indexed="8"/>
        <rFont val="Calibri"/>
        <family val="2"/>
      </rPr>
      <t xml:space="preserve">es la empresa procesadora de la base de datos (EPBD) del Sistema Dominicano de Seguridad Social (SDSS), referenciada en la Ley 87-01 en su artículo 86, párrafo IV en el cual se establece que:
“El gobierno concede la operación de la base de datos a una empresa privada cuyos accionistas sean las Administradoras de Fondos de Pensiones (AFP) y las Administradoras de Riesgos de Salud (ARS), que será encargada de la tesorería y de la administración del sistema único de registro, así como el procesamiento de la información".
</t>
    </r>
    <r>
      <rPr>
        <b/>
        <sz val="18"/>
        <color indexed="8"/>
        <rFont val="Calibri"/>
        <family val="2"/>
      </rPr>
      <t xml:space="preserve">Patronato de Recaudo e Informática de la Seguridad Social (PRISS), </t>
    </r>
    <r>
      <rPr>
        <sz val="18"/>
        <color indexed="8"/>
        <rFont val="Calibri"/>
        <family val="2"/>
      </rPr>
      <t xml:space="preserve">es una entidad sin fines de lucro que contrató el Consejo Nacional de la Seguridad Social (CNSS) exclusivamente para administrar el sistema único de información y recaudar los recursos financieros del sistema, mediante concesión y por cuenta de la Tesorería de la Seguridad Social.
</t>
    </r>
    <r>
      <rPr>
        <b/>
        <sz val="18"/>
        <color indexed="8"/>
        <rFont val="Calibri"/>
        <family val="2"/>
      </rPr>
      <t xml:space="preserve">  II. Instituciones y Organismos Afines:
</t>
    </r>
    <r>
      <rPr>
        <sz val="18"/>
        <color indexed="8"/>
        <rFont val="Calibri"/>
        <family val="2"/>
      </rPr>
      <t xml:space="preserve">
</t>
    </r>
    <r>
      <rPr>
        <b/>
        <sz val="18"/>
        <color indexed="8"/>
        <rFont val="Calibri"/>
        <family val="2"/>
      </rPr>
      <t xml:space="preserve">Sistema Nacional de Salud (SNS), </t>
    </r>
    <r>
      <rPr>
        <sz val="18"/>
        <color indexed="8"/>
        <rFont val="Calibri"/>
        <family val="2"/>
      </rPr>
      <t xml:space="preserve"> es el conjunto interrelacionado de elementos, mecanismos de integración, formas de financiamiento, provisión de servicios, recursos humanos y modelos de administración de las instituciones públicas y privadas, legalmente constituida y reglamentadas por el Estado, así como por los movimientos de la comunidad y las personas físicas o morales que realicen acciones de salud y cuya función principal sea atender mediante servicios de carácter nacional o local la salud de la población
</t>
    </r>
    <r>
      <rPr>
        <b/>
        <sz val="18"/>
        <color indexed="8"/>
        <rFont val="Calibri"/>
        <family val="2"/>
      </rPr>
      <t xml:space="preserve">
Ministerio de Salud Pública y Asistencia Social (MISPAS), </t>
    </r>
    <r>
      <rPr>
        <sz val="18"/>
        <color indexed="8"/>
        <rFont val="Calibri"/>
        <family val="2"/>
      </rPr>
      <t xml:space="preserve">es el organismo rector en materia de salud el cual debe ejercer a través de sus instancias técnicas centrales y sus expresiones territoriales desconcentradas; es la máxima autoridad nacional en aspecto de salud, para regular la producción social de salud, dirigir y conducir políticas y acciones sanitarias; movilizar recursos de toda índole; vigilar la salud; coordinar acciones de las diferentes instituciones públicas y privadas y de otros sectores comprometidos con la salud, para el cumplimiento de las Políticas Nacionales de Salud.
</t>
    </r>
    <r>
      <rPr>
        <b/>
        <sz val="18"/>
        <color indexed="8"/>
        <rFont val="Calibri"/>
        <family val="2"/>
      </rPr>
      <t xml:space="preserve">Instituto Dominicano de Seguros Sociales (IDSS), </t>
    </r>
    <r>
      <rPr>
        <sz val="18"/>
        <color indexed="8"/>
        <rFont val="Calibri"/>
        <family val="2"/>
      </rPr>
      <t xml:space="preserve">es una Institución creada por la Ley 1896-48 con personería jurídica propia, cuya función principal es la prestación de los servicios a los trabajadores privados asegurados y las compensaciones económicas de los pensionados y accidentados de trabajo.  La Ley 87-01 en su Art. 164 le otorga al IDSS la conservación de su personería jurídica, patrimonio, carácter público y tripartito y se transformará en una entidad administradora de riesgos y proveedora de servicios de salud y riesgos laborales, sin las funciones de dirección, regulación y financiamiento.
</t>
    </r>
    <r>
      <rPr>
        <b/>
        <sz val="18"/>
        <color indexed="8"/>
        <rFont val="Calibri"/>
        <family val="2"/>
      </rPr>
      <t xml:space="preserve">Sistema Único de Beneficiarios  (SIUBEN) </t>
    </r>
    <r>
      <rPr>
        <sz val="18"/>
        <color indexed="8"/>
        <rFont val="Calibri"/>
        <family val="2"/>
      </rPr>
      <t xml:space="preserve">
Sistema de información y registro de beneficiarios del Gabinete de Coordinación de Política Social que tiene como finalidad la identificación y evaluación socioeconómica de las familias a fin de clasificarlas, priorizarlas y seleccionarlas, en vista a determinar su posible acceso a programas sociales y subsidios monetarios, es decir, que ordena a los hogares por criterios de carencias socioeconómicas, al mismo tiempo que provee la información de los hogares que demandan ayuda.</t>
    </r>
  </si>
  <si>
    <r>
      <rPr>
        <b/>
        <sz val="14"/>
        <color theme="1"/>
        <rFont val="Calibri"/>
        <family val="2"/>
        <scheme val="minor"/>
      </rPr>
      <t xml:space="preserve">Fuente: </t>
    </r>
    <r>
      <rPr>
        <sz val="14"/>
        <color theme="1"/>
        <rFont val="Calibri"/>
        <family val="2"/>
        <scheme val="minor"/>
      </rPr>
      <t xml:space="preserve"> Sipen. Banco Central de la RD.
</t>
    </r>
  </si>
  <si>
    <t xml:space="preserve"> Afiliados por Grupos de Edad según Sexo del Afiliado. </t>
  </si>
  <si>
    <t>Fuerza de Trabajo PEA</t>
  </si>
  <si>
    <t>2018-2017</t>
  </si>
  <si>
    <t>PEA- Hombre</t>
  </si>
  <si>
    <t>PEA- Mujer</t>
  </si>
  <si>
    <t>Total 
Femenino</t>
  </si>
  <si>
    <t>,</t>
  </si>
  <si>
    <t xml:space="preserve"> Crecer</t>
  </si>
  <si>
    <t>Comisión AFP</t>
  </si>
  <si>
    <t>Comisión SIPEN</t>
  </si>
  <si>
    <t>Comisión TSS</t>
  </si>
  <si>
    <t>Comisión DIDA</t>
  </si>
  <si>
    <t>Banco Central de la República Dominicana</t>
  </si>
  <si>
    <r>
      <t xml:space="preserve"> Los subsidios son prestaciones en dinero contemplados en la Ley 87-01,  a la que tienen derecho de acceder los afiliados del Seguro Familiar de Salud del Régimen Contributivo. A la cuenta de subsidio se asigna el 0.43% del total de los aportes al SFS por cada trabajador asalariado, el cual equivale al 10.13% del salario cotizable. La administración y otorgamiento de esta prestación esta a cargo de la Superintendencia de Salud y Riesgos Laborales (SISALRIL), la cual tiene la potestad de subrogarla o administrarla directamente. 
</t>
    </r>
    <r>
      <rPr>
        <b/>
        <sz val="13"/>
        <color theme="1"/>
        <rFont val="Calibri"/>
        <family val="2"/>
        <scheme val="minor"/>
      </rPr>
      <t xml:space="preserve">
Esta prestación tiene tres tipos de subsidios:</t>
    </r>
    <r>
      <rPr>
        <sz val="13"/>
        <color theme="1"/>
        <rFont val="Calibri"/>
        <family val="2"/>
        <scheme val="minor"/>
      </rPr>
      <t xml:space="preserve">
  </t>
    </r>
    <r>
      <rPr>
        <b/>
        <sz val="13"/>
        <color theme="1"/>
        <rFont val="Calibri"/>
        <family val="2"/>
        <scheme val="minor"/>
      </rPr>
      <t xml:space="preserve"> 
a) Subsidio por Enfermedad Común
</t>
    </r>
    <r>
      <rPr>
        <sz val="13"/>
        <color theme="1"/>
        <rFont val="Calibri"/>
        <family val="2"/>
        <scheme val="minor"/>
      </rPr>
      <t xml:space="preserve">
En caso de enfermedad común, accidente no laboral o por una incapacidad ocasionada por el estado de embarazo, el afiliado(a) del Régimen Contributivo tiene derecho a un subsidio en dinero por incapacidad temporal para el trabajo. El mismo se otorga a partir del cuarto día de la incapacidad hasta un límite de veinte y seis semanas, siempre que haya cotizado durante los doces últimos meses anteriores a la incapacidad, y es equivalente al 60% de los últimos seis meses cuando reciba asistencia ambulatoria, y al 40% si la atención es hospitalaria.  Las condiciones para recibir el subsidio, es que el trabajador(a) afiliado(a) debe haber cotizado durante los últimos doce (12) meses anteriores a la discapacidad.
</t>
    </r>
    <r>
      <rPr>
        <b/>
        <sz val="13"/>
        <color theme="1"/>
        <rFont val="Calibri"/>
        <family val="2"/>
        <scheme val="minor"/>
      </rPr>
      <t xml:space="preserve">b) Subsidio por Maternidad
</t>
    </r>
    <r>
      <rPr>
        <sz val="13"/>
        <color theme="1"/>
        <rFont val="Calibri"/>
        <family val="2"/>
        <scheme val="minor"/>
      </rPr>
      <t xml:space="preserve">
La trabajadora asalariada afiliada tiene derecho a un subsidio por maternidad, sin distinción en cuanto a las condiciones de  contratación, jornada laboral, ni estado civil, equivalente a tres meses del salario cotizable. Para tener derecho a esta prestación la afiliada deberá haber cotizado durante por lo menos ocho meses del período comprendido en los 12 meses anteriores a la fecha de su alumbramiento y no ejecutar trabajo remunerado alguno en dicho período. Esta prestación exime a la empresa de la obligación del pago del salario íntegro a que se refiere el artículo 239 del Código de Trabajo.  En caso de fallecimiento de la madre a causa del parto o durante el descanso de maternidad, tendrá derecho a percibir los subsidios, la persona que la trabajadora haya designado en el Informe de Maternidad o, en su defecto el padre o tutor designado por el Consejo de Familia.  Se tiene derecho a percibir el Subsidio por Maternidad a partir del día en que inicie el descanso por maternidad, o se produzca el alumbramiento, cual de estos eventos ocurra primero, y hasta tanto termine el período de descanso por maternidad, según las estipulaciones del art. 236 del Código de Trabajo de la República Dominicana. 
   </t>
    </r>
    <r>
      <rPr>
        <b/>
        <sz val="13"/>
        <color theme="1"/>
        <rFont val="Calibri"/>
        <family val="2"/>
        <scheme val="minor"/>
      </rPr>
      <t>c) Subsidio por Lactancia</t>
    </r>
    <r>
      <rPr>
        <sz val="13"/>
        <color theme="1"/>
        <rFont val="Calibri"/>
        <family val="2"/>
        <scheme val="minor"/>
      </rPr>
      <t xml:space="preserve">
Con la finalidad de proteger los niños en edad de lactancia, se considera en situación protegida los hijos menores de un año de las trabajadoras afiliadas sl régimen Contributivo con un salario cotizable inferior a tres salarios mínimos nacional, según lo establece el art. 132 de la Ley 87-01. En caso de parto múltiple, la madre recibirá el subsidio por lactancia por cada niño (a) nacido de un mismo parto.
En caso de fallecimiento de la madre durante la vigencia del subsidio tendrá derecho a percibir el pago íntegro del subsidio de lactancia o las sumas que resten del mismo, la persona que la trabajadora haya designado en el Informe de Maternidad o, en su defecto el padre o tutor designado por el Consejo de Familia, siempre que cumpla los requerimientos establecidos por SISALRIL.
Las prestaciones económicas  por subsidio por lactancia son otorgadas mensualmente durante doce meses por la instancia gestora, pudiendo auxiliarse de la intervención del empleador, en caso de ser necesario.
</t>
    </r>
  </si>
  <si>
    <t xml:space="preserve">Salario Promedio </t>
  </si>
  <si>
    <t>ASISTANET(Ant. Constitución)</t>
  </si>
  <si>
    <t xml:space="preserve"> Rango de Número de Empleados.</t>
  </si>
  <si>
    <t>No Espec.</t>
  </si>
  <si>
    <t>Abr.20</t>
  </si>
  <si>
    <t>Abr_20</t>
  </si>
  <si>
    <r>
      <t xml:space="preserve">Fuente: </t>
    </r>
    <r>
      <rPr>
        <sz val="14"/>
        <rFont val="Calibri"/>
        <family val="2"/>
        <scheme val="minor"/>
      </rPr>
      <t>Boletín Sipen No.67</t>
    </r>
  </si>
  <si>
    <t>May.20</t>
  </si>
  <si>
    <t>May_20</t>
  </si>
  <si>
    <t>Pensionados del Estado Dec. 18-19</t>
  </si>
  <si>
    <t>PIB 2020 (millones RD$)</t>
  </si>
  <si>
    <t>Jun.20</t>
  </si>
  <si>
    <t>Jun_20</t>
  </si>
  <si>
    <r>
      <rPr>
        <b/>
        <sz val="12"/>
        <color theme="1"/>
        <rFont val="Calibri"/>
        <family val="2"/>
        <scheme val="minor"/>
      </rPr>
      <t xml:space="preserve">Nota: </t>
    </r>
    <r>
      <rPr>
        <sz val="12"/>
        <color theme="1"/>
        <rFont val="Calibri"/>
        <family val="2"/>
        <scheme val="minor"/>
      </rPr>
      <t>El % PIB del año 2020, fue calculado con el PIB  Banco Central del 2019.  Este Dato será actualizado una vez que el BC publique.</t>
    </r>
  </si>
  <si>
    <t>Jul.20</t>
  </si>
  <si>
    <t>Cobertura Afiliación  Activos (RC) + Suspendidos 
(Res: No.492, 493, 494,496)</t>
  </si>
  <si>
    <t>Jul_20</t>
  </si>
  <si>
    <t>Ago.20</t>
  </si>
  <si>
    <t>Mujeres RC</t>
  </si>
  <si>
    <t>Afiliación SFS</t>
  </si>
  <si>
    <t>Ago_20</t>
  </si>
  <si>
    <t>Hasta 19</t>
  </si>
  <si>
    <t>60 y más</t>
  </si>
  <si>
    <t xml:space="preserve">Cantidad de Salarios Mínimos  </t>
  </si>
  <si>
    <t xml:space="preserve">Masculino </t>
  </si>
  <si>
    <t xml:space="preserve">Femenino </t>
  </si>
  <si>
    <t>Riesgos laborales</t>
  </si>
  <si>
    <t>2020</t>
  </si>
  <si>
    <t>Capita</t>
  </si>
  <si>
    <t>Sep.20</t>
  </si>
  <si>
    <t>Sep_20</t>
  </si>
  <si>
    <r>
      <t xml:space="preserve">Fuente: </t>
    </r>
    <r>
      <rPr>
        <sz val="18"/>
        <rFont val="Calibri"/>
        <family val="2"/>
        <scheme val="minor"/>
      </rPr>
      <t>Superintendencia de Salud y Riesgos Laborales (SISALRIL) y TSS.</t>
    </r>
  </si>
  <si>
    <t>Suspendidos (Estimados)</t>
  </si>
  <si>
    <t>Oct.20</t>
  </si>
  <si>
    <t>Período de Cobertura</t>
  </si>
  <si>
    <t xml:space="preserve">Planes Especiales de Salud para Pensionados y Jubilados </t>
  </si>
  <si>
    <t>Total Planes Especiales de Salud para Pensionados y Jubilados</t>
  </si>
  <si>
    <t>Del Sector Salud (SS)</t>
  </si>
  <si>
    <t>De Fuerzas Armadas (FFAA)</t>
  </si>
  <si>
    <t>De Policía Nacional
 (PN)</t>
  </si>
  <si>
    <t>Decreto No. 342-09</t>
  </si>
  <si>
    <t>Decreto No.18-19</t>
  </si>
  <si>
    <t>Decreto 
No. 371-16</t>
  </si>
  <si>
    <t>Decreto 
No. 159-17</t>
  </si>
  <si>
    <t>Res. SISALRIL No. 207-2016</t>
  </si>
  <si>
    <t xml:space="preserve">Ministerio de Hacienda </t>
  </si>
  <si>
    <t xml:space="preserve"> Prestaciones de Beneficios
 (ARL Salud Segura)</t>
  </si>
  <si>
    <t>Fondos de Solidaridad FSS (SRL)</t>
  </si>
  <si>
    <t>Nov.20</t>
  </si>
  <si>
    <r>
      <t xml:space="preserve">Fuente: SISALRIL. </t>
    </r>
    <r>
      <rPr>
        <sz val="14"/>
        <color theme="1"/>
        <rFont val="Calibri"/>
        <family val="2"/>
        <scheme val="minor"/>
      </rPr>
      <t>Régimen Contributivo. A partir de la Base de Datos de Dispersión. UNIPAGO. Régimen Subsidiado: A partir de la Base de Datos de Dispersión.TSS. Planes  Especiales de Salud para Pensionados y Jubilados: A partir de las Bases de Datos TSS, UNIPAGO y remitidas por las ARS.</t>
    </r>
  </si>
  <si>
    <r>
      <rPr>
        <b/>
        <sz val="14"/>
        <color theme="1"/>
        <rFont val="Calibri"/>
        <family val="2"/>
        <scheme val="minor"/>
      </rPr>
      <t>Notas: 1/</t>
    </r>
    <r>
      <rPr>
        <sz val="14"/>
        <color theme="1"/>
        <rFont val="Calibri"/>
        <family val="2"/>
        <scheme val="minor"/>
      </rPr>
      <t xml:space="preserve"> Plan de Servicios de Salud  para pensionados y jubilados que reciben sus retribuciones a través de la Dirección General de Jubilaciones y  Pensiones del Ministerio de Hacienda de la República Dominicana.</t>
    </r>
  </si>
  <si>
    <t xml:space="preserve">                                                                                                                                                                                                                                                                                                                                                                                                                                                                                                    </t>
  </si>
  <si>
    <t>Oct_20</t>
  </si>
  <si>
    <t>Nov_20</t>
  </si>
  <si>
    <t>Dic.20</t>
  </si>
  <si>
    <t>Dic.2020</t>
  </si>
  <si>
    <t>Dic. 2020</t>
  </si>
  <si>
    <t>Dic_20</t>
  </si>
  <si>
    <t>MAPFRE Salud ARS (Palic Salud)</t>
  </si>
  <si>
    <t>ASISTANET (Constitución)</t>
  </si>
  <si>
    <t>Ene.21</t>
  </si>
  <si>
    <t>Ene_21</t>
  </si>
  <si>
    <t>2020-2019</t>
  </si>
  <si>
    <t>2019-2020</t>
  </si>
  <si>
    <r>
      <rPr>
        <b/>
        <sz val="18"/>
        <color theme="1"/>
        <rFont val="Calibri"/>
        <family val="2"/>
        <scheme val="minor"/>
      </rPr>
      <t>Fuente:</t>
    </r>
    <r>
      <rPr>
        <sz val="18"/>
        <color theme="1"/>
        <rFont val="Calibri"/>
        <family val="2"/>
        <scheme val="minor"/>
      </rPr>
      <t xml:space="preserve"> Informe Ejecutivo de PRISS; Superintendencia de Salud y Riesgos Laborales (SISALRIL). 
* La afiliación de los pensionados de  INABIMA, Policia Nacional (PN), Fuerzas Armadas (FFAA) y Sector Salud (SS) es de los informes SIGOB y el RET de Hacienda son tomadas de los informes de TSS o de Sisalril.</t>
    </r>
  </si>
  <si>
    <t>Otros rubros en el Banco de Reservas</t>
  </si>
  <si>
    <t>Cuenta Personal No Individualizable</t>
  </si>
  <si>
    <t>2018-2019</t>
  </si>
  <si>
    <t>%Pensionados 
(RET, PN, INABIMA,
FFAA y SS)</t>
  </si>
  <si>
    <t>Feb.21</t>
  </si>
  <si>
    <t>Tasa de Crecimiento Anual</t>
  </si>
  <si>
    <t>Comisión AFP No Individualizable</t>
  </si>
  <si>
    <t>Seguro de Vida No Individualizable</t>
  </si>
  <si>
    <t>V.1 Beneficiarios y Beneficios de Subsidios del SFS</t>
  </si>
  <si>
    <t>V.2 Beneficiarios y Beneficios de Subsidios del SVDS</t>
  </si>
  <si>
    <t>V.3  Solicitud de Beneficios de IDOPPRIL.  Instituto Dominicano de Prevención y Proteción de Riesgos Laborales</t>
  </si>
  <si>
    <t>V.1.1  Definiciones Subsidios</t>
  </si>
  <si>
    <t>V.1.2 Análisis de Subsidio de Maternidad, Lactancia y Enfermedad Común</t>
  </si>
  <si>
    <t>V.1.3 Afiliados Beneficiarios por Subsidios de Maternidad, Lactancia y Enfermedad Común</t>
  </si>
  <si>
    <t>V.1.4 Montos Aprobados en Millones de RD$ por Concepto de Subsidios por Maternidad, Lactancia y Enfermedad Común</t>
  </si>
  <si>
    <t>V.2.1  Definiciones Subsidios SVDS</t>
  </si>
  <si>
    <t>V.2.2 Análisis de Subsidio de SVDS</t>
  </si>
  <si>
    <t>V.2.3 Pensiones Otorgadas por Año del SVDS</t>
  </si>
  <si>
    <t>V.2.4 Monto de Pensión Promedio por Tipo de Discapacidad Según AFP</t>
  </si>
  <si>
    <t>V.2.5 Pensión Promedio de Sobrevivencia y Discapacidad (RD$) del SVDS</t>
  </si>
  <si>
    <t>V.3.1 Análisis de Beneficios por IDOPPRIL</t>
  </si>
  <si>
    <t>V.3.2 Reporte de Accidente Laborales y Enfermedades Profesionales</t>
  </si>
  <si>
    <t>V.3.3  Reporte de Accidente Laborales y Enfermedades Profesionales por Región</t>
  </si>
  <si>
    <t>V.3.4 Reporte de Accidentes Laborales y Enfermedades Profesionales por Provincia</t>
  </si>
  <si>
    <t>V.3.5 Reporte de Accidentes Laborales y Enfermedades Profesionales por Zona de Procedencia</t>
  </si>
  <si>
    <t>V.3.6 Reporte de Accidente Laborales y Enfermedades Profesionales por Tipo Sector</t>
  </si>
  <si>
    <t>V.3.7 Reporte de Accidentes Laborales y Enfermedades Profesionales por Sexo</t>
  </si>
  <si>
    <t>V.3.8 Reporte de Accidentes Laborales y Enfermedades Profesionales por Rango de Edad</t>
  </si>
  <si>
    <t>V.3.9 Reporte de Accidentes Laborales y Enfermedades Profesionales por Nivel de Escolaridad</t>
  </si>
  <si>
    <t>V.3.10 Comparación Reporte de Accidentes Laborales y Enfermedades Profesionales y Afiliación al SRL por Sector</t>
  </si>
  <si>
    <t>V.3.11 Comparación Reporte de Accidentes laborales y Enfermedades Profesionales y Afiliación al SRL por Sexo</t>
  </si>
  <si>
    <t>V.3.12 Comparación Reporte de Accidentes Laborales,  Enfermedades Profesionales y Afiliación al SRL por Edad</t>
  </si>
  <si>
    <t>V.3.13 Cantidad de Expedientes Calificados por IDOPPRIL Vs Casos Reportados</t>
  </si>
  <si>
    <t>V.3.14 Cantidad de Expedientes de Accidentes Laborales Calificados por IDOPPRIL</t>
  </si>
  <si>
    <t>V.3.15 Cantidad de Expedientes Calificados por IDOPPRIL por Tipo de Accidente</t>
  </si>
  <si>
    <t>V.3.16 Cantidad de Expedientes Calificados por IDOPPRIL por Grado de Lesión</t>
  </si>
  <si>
    <t>V.3.17 Cantidad de Expedientes Calificados por IDOPPRIL Según Circunstancia del Suceso</t>
  </si>
  <si>
    <t>V.3.18 Cantidad de Expedientes Calificados por IDOPPRIL Según Agente Dañino</t>
  </si>
  <si>
    <t>V.3.19 Cantidad de Expedientes Calificados por IDOPPRIL Según Lugar de Accidente</t>
  </si>
  <si>
    <t>V.3.20 Cantidad de Expedientes Calificados por IDOPPRIL con Accidentes Laborales con Lesiones Discapacitantes</t>
  </si>
  <si>
    <t>V.3.21 Cantidad de Expedientes de Enfermedades Profesionales Calificados en Proceso de Investigación</t>
  </si>
  <si>
    <t>V.3.22 Cantidad de Expedientes de Accidentes Laborales Calificados en Proceso de Reinvestigación</t>
  </si>
  <si>
    <t>V.3.23 Casos Aprobados en Proceso de Reinvestigación por Tipo de Accidente</t>
  </si>
  <si>
    <t>V.3.24 Casos Aprobados en Proceso de Reinvestigación por Grado de Lesión</t>
  </si>
  <si>
    <t>V.3.25 Casos Aprobados en Proceso de Reinvestigación por Circunstancia del Suceso</t>
  </si>
  <si>
    <r>
      <rPr>
        <b/>
        <sz val="18"/>
        <color indexed="8"/>
        <rFont val="Calibri"/>
        <family val="2"/>
      </rPr>
      <t xml:space="preserve">                                                                                                                                                                                                                                                                                                                                                                                                         </t>
    </r>
    <r>
      <rPr>
        <b/>
        <sz val="22"/>
        <color indexed="8"/>
        <rFont val="Calibri"/>
        <family val="2"/>
      </rPr>
      <t xml:space="preserve">Sistema Dominicano de Seguridad Social (SDSS)
</t>
    </r>
    <r>
      <rPr>
        <sz val="16"/>
        <color indexed="8"/>
        <rFont val="Calibri"/>
        <family val="2"/>
      </rPr>
      <t xml:space="preserve">Es un Sistema de protección social público creado mediante la Ley 87-01 promulgada el 9 de mayo de 2001. Su carácter es universal, obligatorio, solidario, plural e integral a fin de otorgar los derechos constitucionales a la  población;  regular y desarrollar los deberes y derechos recíprocos del Estado y los ciudadanos en lo referente al financiamiento para la protección de la población contra los riesgos de vejez, discapacidad, cesantía por edad avanzada, sobrevivencia, enfermedad, maternidad, infancia y riesgos  laborales.
Este sistema aglutina, articula, normatiza y supervisa, todas las instituciones públicas, privadas y mixtas dedicadas a actividades principales o complementarias de Seguridad Social en la República Dominicana. 
</t>
    </r>
    <r>
      <rPr>
        <b/>
        <sz val="22"/>
        <color indexed="8"/>
        <rFont val="Calibri"/>
        <family val="2"/>
      </rPr>
      <t xml:space="preserve">Instituciones y Organismos que Componen el SDSS: </t>
    </r>
    <r>
      <rPr>
        <sz val="22"/>
        <color indexed="8"/>
        <rFont val="Calibri"/>
        <family val="2"/>
      </rPr>
      <t xml:space="preserve">
</t>
    </r>
    <r>
      <rPr>
        <sz val="16"/>
        <color indexed="8"/>
        <rFont val="Calibri"/>
        <family val="2"/>
      </rPr>
      <t xml:space="preserve">
</t>
    </r>
    <r>
      <rPr>
        <b/>
        <sz val="18"/>
        <color indexed="8"/>
        <rFont val="Calibri"/>
        <family val="2"/>
      </rPr>
      <t xml:space="preserve">Consejo Nacional de Seguridad Social (CNSS),  </t>
    </r>
    <r>
      <rPr>
        <sz val="16"/>
        <color indexed="8"/>
        <rFont val="Calibri"/>
        <family val="2"/>
      </rPr>
      <t xml:space="preserve">es el órgano superior del Sistema Dominicano de Seguridad Social (SDSS). Se encarga de la dirección y conducción del Sistema, de establecer las políticas y regular el funcionamiento de sus instituciones. Garantiza la extensión de cobertura, defiende a los beneficiarios y vela por el desarrollo institucional, la integralidad de los programas y el equilibrio financiero del SDSS. 
Establece las políticas de seguridad social orientadas a la protección integral y el bienestar general de la población; vela por la elevación de los niveles de equidad, de solidaridad y participación ciudadana para reducir la pobreza, promover a la mujer, proteger la niñez y la vejez, preservar el medio ambiente y realizar los estudios necesarios para extender la protección de la Seguridad Social a los ciudadanos y someter al Poder Ejecutivo las propuestas correspondientes para fines de aprobación.
</t>
    </r>
    <r>
      <rPr>
        <b/>
        <sz val="18"/>
        <color indexed="8"/>
        <rFont val="Calibri"/>
        <family val="2"/>
      </rPr>
      <t xml:space="preserve">Gerencia General del Consejo Nacional de Seguridad Social (GGCNSS), </t>
    </r>
    <r>
      <rPr>
        <sz val="16"/>
        <color indexed="8"/>
        <rFont val="Calibri"/>
        <family val="2"/>
      </rPr>
      <t xml:space="preserve"> funge como secretaría del CNSS, participa en las reuniones de este organismo con voz, pero sin voto y es la responsable de:
- Ejecutar y hacer ejecutar las decisiones, acuerdos y resoluciones del Consejo Nacional de Seguridad Social; 
- Organizar, controlar y supervisar las dependencias técnica y administrativas del CNSS.
- Someter a la aprobación del CNSS los proyectos de reglamentos consignados en el artículo 2 de la Ley 87-01, así como los reglamentos sobre el funcionamiento del propio Consejo Nacional;
- Presentar  al CNSS las iniciativas que sean necesarias para garantizar el cumplimiento de los objetivos y metas  del SDSS, entre otras.
 </t>
    </r>
    <r>
      <rPr>
        <b/>
        <sz val="18"/>
        <color indexed="8"/>
        <rFont val="Calibri"/>
        <family val="2"/>
      </rPr>
      <t xml:space="preserve">Tesorería de la Seguridad Social (TSS), </t>
    </r>
    <r>
      <rPr>
        <sz val="18"/>
        <color indexed="8"/>
        <rFont val="Calibri"/>
        <family val="2"/>
      </rPr>
      <t xml:space="preserve">es la </t>
    </r>
    <r>
      <rPr>
        <b/>
        <sz val="18"/>
        <color indexed="8"/>
        <rFont val="Calibri"/>
        <family val="2"/>
      </rPr>
      <t>e</t>
    </r>
    <r>
      <rPr>
        <sz val="16"/>
        <color indexed="8"/>
        <rFont val="Calibri"/>
        <family val="2"/>
      </rPr>
      <t xml:space="preserve">ntidad responsable del recaudo, distribución y pago de los recursos financieros del SDSS, y de la administración del Sistema Único de Información y Recaudo (SUIR).
</t>
    </r>
    <r>
      <rPr>
        <b/>
        <sz val="18"/>
        <color indexed="8"/>
        <rFont val="Calibri"/>
        <family val="2"/>
      </rPr>
      <t xml:space="preserve">Dirección de Información y Defensa de los Afiliados a la Seguridad Social (DIDA), </t>
    </r>
    <r>
      <rPr>
        <sz val="16"/>
        <color indexed="8"/>
        <rFont val="Calibri"/>
        <family val="2"/>
      </rPr>
      <t xml:space="preserve">es una dependencia técnica del Consejo Nacional de Seguridad Social (CNSS) dotada de presupuesto definido y autonomía operativa. Es un instrumento de defensa y orientación de los afiliados al SDSS.
</t>
    </r>
    <r>
      <rPr>
        <b/>
        <sz val="18"/>
        <color indexed="8"/>
        <rFont val="Calibri"/>
        <family val="2"/>
      </rPr>
      <t xml:space="preserve">Contraloría del Sistema Dominicano de Seguridad Social, </t>
    </r>
    <r>
      <rPr>
        <sz val="16"/>
        <color indexed="8"/>
        <rFont val="Calibri"/>
        <family val="2"/>
      </rPr>
      <t xml:space="preserve">es una entidad dependiente del Consejo Nacional de Seguridad Social (CNSS), que tiene como función auditar las operaciones de las instituciones del sistema.
</t>
    </r>
    <r>
      <rPr>
        <b/>
        <sz val="18"/>
        <color indexed="8"/>
        <rFont val="Calibri"/>
        <family val="2"/>
      </rPr>
      <t>Superintendencia de Pensiones (SIPEN), e</t>
    </r>
    <r>
      <rPr>
        <sz val="16"/>
        <color indexed="8"/>
        <rFont val="Calibri"/>
        <family val="2"/>
      </rPr>
      <t xml:space="preserve">s una entidad estatal, autónoma, con personería jurídica, y patrimonio propio, para que a nombre y representación del Estado Dominicano, ejerza a plenitud, la función de velar por el estricto cumplimiento de la presente ley y de sus normas complementarias en su área de incumbencia, de proteger los intereses de los afiliados, vigilar la solvencia financiera de las Administradoras de Fondos de Pensiones (AFP) y contribuir a fortalecer el Sistema Previsional Dominicano.
</t>
    </r>
    <r>
      <rPr>
        <b/>
        <sz val="18"/>
        <color indexed="8"/>
        <rFont val="Calibri"/>
        <family val="2"/>
      </rPr>
      <t xml:space="preserve">Superintendencia de Salud y Riesgos Laborales (SISALRIL) </t>
    </r>
    <r>
      <rPr>
        <sz val="16"/>
        <color indexed="8"/>
        <rFont val="Calibri"/>
        <family val="2"/>
      </rPr>
      <t xml:space="preserve">es una entidad estatal autónoma, con personería jurídica y patrimonio propio, que a nombre y representación del Estado Dominicano ejerce las funciones establecidas en la Ley de Seguridad Social y sus normas complementarias, de proteger los intereses de los afiliados, de vigilar la solvencia financiera de las Administradoras de Riesgos de Salud (ARS), supervisar el pago puntual a dichas administradoras y de éstas a las Prestadoras de Servicios de Salud (PSS) y contribuir a fortalecer el Sistema Nacional de Salud.
</t>
    </r>
    <r>
      <rPr>
        <b/>
        <sz val="18"/>
        <color indexed="8"/>
        <rFont val="Calibri"/>
        <family val="2"/>
      </rPr>
      <t>Administradoras de Fondos de Pensiones (AFP</t>
    </r>
    <r>
      <rPr>
        <sz val="16"/>
        <color indexed="8"/>
        <rFont val="Calibri"/>
        <family val="2"/>
      </rPr>
      <t xml:space="preserve">), son sociedades financieras constituidas de acuerdo a las leyes del país, con el objeto exclusivo de administrar las cuentas personales de los afiliados e invertir adecuadamente los fondos de pensiones, otorgar y administrar las prestaciones del sistema previsional. Estas pueden ser públicas, privadas o mixtas.
</t>
    </r>
    <r>
      <rPr>
        <b/>
        <sz val="18"/>
        <color indexed="8"/>
        <rFont val="Calibri"/>
        <family val="2"/>
      </rPr>
      <t xml:space="preserve">Administradoras de Riesgos de Salud (ARS), </t>
    </r>
    <r>
      <rPr>
        <sz val="16"/>
        <color indexed="8"/>
        <rFont val="Calibri"/>
        <family val="2"/>
      </rPr>
      <t xml:space="preserve">son entidades públicas, privadas o mixtas, descentralizadas, con patrimonio propio y personería jurídica, autorizada por la Superintendencia de Salud y Riesgos Laborales a asumir y administrar el riesgo de la provisión del Plan Básico de Salud, a una determinada cantidad de beneficiarios, mediante un pago per cápita previamente establecido por el Consejo Nacional de Seguridad Social.
</t>
    </r>
    <r>
      <rPr>
        <b/>
        <sz val="18"/>
        <color indexed="8"/>
        <rFont val="Calibri"/>
        <family val="2"/>
      </rPr>
      <t xml:space="preserve">Seguro Nacional de Salud (SENASA), </t>
    </r>
    <r>
      <rPr>
        <sz val="16"/>
        <color indexed="8"/>
        <rFont val="Calibri"/>
        <family val="2"/>
      </rPr>
      <t xml:space="preserve">es una ARS pública, descentralizada, con patrimonio propio y personería jurídica, autorizada a asumir y administrar el riesgo de la provisión del Plan Básico de Salud a los empleados públicos, los de instituciones descentralizadas, a los trabajadores del Régimen Contributivo Subsidiado, así como los beneficiarios del Régimen Subsidiado y a los empleados privados que lo deseen.
</t>
    </r>
    <r>
      <rPr>
        <b/>
        <sz val="18"/>
        <color indexed="8"/>
        <rFont val="Calibri"/>
        <family val="2"/>
      </rPr>
      <t/>
    </r>
  </si>
  <si>
    <r>
      <rPr>
        <b/>
        <sz val="20"/>
        <color indexed="8"/>
        <rFont val="Calibri"/>
        <family val="2"/>
      </rPr>
      <t xml:space="preserve">
</t>
    </r>
    <r>
      <rPr>
        <b/>
        <sz val="22"/>
        <color indexed="8"/>
        <rFont val="Calibri"/>
        <family val="2"/>
      </rPr>
      <t>Regímenes del SDSS:</t>
    </r>
    <r>
      <rPr>
        <b/>
        <sz val="18"/>
        <color indexed="8"/>
        <rFont val="Calibri"/>
        <family val="2"/>
      </rPr>
      <t xml:space="preserve">
Régimen Contributivo, </t>
    </r>
    <r>
      <rPr>
        <sz val="16"/>
        <color indexed="8"/>
        <rFont val="Calibri"/>
        <family val="2"/>
      </rPr>
      <t xml:space="preserve"> integra a los trabajadores asalariados públicos y privados y a los empleadores. Es financiado por los trabajadores y empleadores incluyendo al Estado en su condición de empleador. Comprende los seguros de Vejez, Discapacidad y Sobrevivencia; Familiar de Salud y Riesgos Laborales.</t>
    </r>
    <r>
      <rPr>
        <b/>
        <sz val="16"/>
        <color indexed="8"/>
        <rFont val="Calibri"/>
        <family val="2"/>
      </rPr>
      <t xml:space="preserve">
</t>
    </r>
    <r>
      <rPr>
        <b/>
        <sz val="18"/>
        <color indexed="8"/>
        <rFont val="Calibri"/>
        <family val="2"/>
      </rPr>
      <t xml:space="preserve">
Régimen Subsidiado,</t>
    </r>
    <r>
      <rPr>
        <sz val="18"/>
        <color indexed="8"/>
        <rFont val="Calibri"/>
        <family val="2"/>
      </rPr>
      <t xml:space="preserve">  protege a los trabajadores por cuenta propia con ingresos inestables e inferiores al salario mínimo nacional, así como a los desempleados, discapacitados e indigentes, financiado fundamentalmente por el Estado Dominicano. Comprende los seguros de Vejez, Discapacidad y Sobrevivencia y Familiar de Salud.</t>
    </r>
    <r>
      <rPr>
        <b/>
        <sz val="18"/>
        <color indexed="8"/>
        <rFont val="Calibri"/>
        <family val="2"/>
      </rPr>
      <t xml:space="preserve">
Régimen Contributivo Subsidiado, </t>
    </r>
    <r>
      <rPr>
        <sz val="18"/>
        <color indexed="8"/>
        <rFont val="Calibri"/>
        <family val="2"/>
      </rPr>
      <t xml:space="preserve"> protegerá a los profesionales y técnicos independientes y a los trabajadores por cuenta propia con ingresos promedio, iguales o superiores a un salario mínimo nacional, con aportes del trabajador y un subsidio estatal para suplir la falta de empleador. Comprende los seguros de Vejez, Discapacidad y Sobrevivencia y Familiar de Salud. 
</t>
    </r>
    <r>
      <rPr>
        <b/>
        <sz val="18"/>
        <color indexed="8"/>
        <rFont val="Calibri"/>
        <family val="2"/>
      </rPr>
      <t xml:space="preserve">
</t>
    </r>
    <r>
      <rPr>
        <b/>
        <sz val="22"/>
        <color indexed="8"/>
        <rFont val="Calibri"/>
        <family val="2"/>
      </rPr>
      <t>Seguros del SDSS:</t>
    </r>
    <r>
      <rPr>
        <b/>
        <sz val="18"/>
        <color indexed="8"/>
        <rFont val="Calibri"/>
        <family val="2"/>
      </rPr>
      <t xml:space="preserve">
Seguro Familiar de Salud (SFS), </t>
    </r>
    <r>
      <rPr>
        <sz val="18"/>
        <color indexed="8"/>
        <rFont val="Calibri"/>
        <family val="2"/>
      </rPr>
      <t>tiene por finalidad, la protección integral de la salud física y mental del afiliado y su familia, así como alcanzar una cobertura universal sin exclusiones por edad, sexo, condición social, laboral o territorial, garantizando el acceso regular de los grupos sociales más vulnerables y velando por el equilibrio financiero, mediante la racionalización del costo de las prestaciones y de la administración del Sistema.</t>
    </r>
    <r>
      <rPr>
        <b/>
        <sz val="18"/>
        <color indexed="8"/>
        <rFont val="Calibri"/>
        <family val="2"/>
      </rPr>
      <t xml:space="preserve">
                                                                                                                                                                                                                                                                                                                                                                                                                   Seguro de Vejez, Discapacidad y Sobrevivencia (SVDS),</t>
    </r>
    <r>
      <rPr>
        <sz val="18"/>
        <color indexed="8"/>
        <rFont val="Calibri"/>
        <family val="2"/>
      </rPr>
      <t xml:space="preserve"> tiene por objetivo remplazar la pérdida o reducción del ingreso por vejez, fallecimiento, discapacidad, cesantía en edad avanzada y sobrevivencia.</t>
    </r>
    <r>
      <rPr>
        <b/>
        <sz val="18"/>
        <color indexed="8"/>
        <rFont val="Calibri"/>
        <family val="2"/>
      </rPr>
      <t xml:space="preserve">
Seguro de Riesgos Laborales (SRL), </t>
    </r>
    <r>
      <rPr>
        <sz val="18"/>
        <color indexed="8"/>
        <rFont val="Calibri"/>
        <family val="2"/>
      </rPr>
      <t>el propósito de este seguro es prevenir y cubrir los daños ocasionados por accidentes de trabajo y/o enfermedades profesionales. Comprende toda lesión corporal y todo estado mórbido que el trabajador sufra en ocasión o por consecuencia del trabajo que presta por cuenta ajena. Incluye los accidentes de tránsito en horas laborables y/o en la ruta hacia o desde el centro de trabajo.</t>
    </r>
    <r>
      <rPr>
        <b/>
        <sz val="18"/>
        <color indexed="8"/>
        <rFont val="Calibri"/>
        <family val="2"/>
      </rPr>
      <t xml:space="preserve">
                                                                                                                                                                                                                                                                                                                                                                                                                            </t>
    </r>
    <r>
      <rPr>
        <b/>
        <sz val="22"/>
        <color indexed="8"/>
        <rFont val="Calibri"/>
        <family val="2"/>
      </rPr>
      <t xml:space="preserve"> Beneficios y prestaciones: </t>
    </r>
    <r>
      <rPr>
        <sz val="16"/>
        <color indexed="8"/>
        <rFont val="Calibri"/>
        <family val="2"/>
      </rPr>
      <t xml:space="preserve">
 </t>
    </r>
    <r>
      <rPr>
        <b/>
        <sz val="16"/>
        <color indexed="8"/>
        <rFont val="Calibri"/>
        <family val="2"/>
      </rPr>
      <t xml:space="preserve">
Los beneficios en el Seguro Familiar de Salud (SFS) son:</t>
    </r>
    <r>
      <rPr>
        <sz val="16"/>
        <color indexed="8"/>
        <rFont val="Calibri"/>
        <family val="2"/>
      </rPr>
      <t xml:space="preserve">
</t>
    </r>
    <r>
      <rPr>
        <b/>
        <sz val="16"/>
        <color indexed="8"/>
        <rFont val="Calibri"/>
        <family val="2"/>
      </rPr>
      <t xml:space="preserve"> Prestaciones en especie:</t>
    </r>
    <r>
      <rPr>
        <sz val="16"/>
        <color indexed="8"/>
        <rFont val="Calibri"/>
        <family val="2"/>
      </rPr>
      <t xml:space="preserve">
-  Plan Básico de Salud.
- Estancias infantiles
</t>
    </r>
    <r>
      <rPr>
        <b/>
        <sz val="16"/>
        <color indexed="8"/>
        <rFont val="Calibri"/>
        <family val="2"/>
      </rPr>
      <t xml:space="preserve"> Prestaciones en dinero</t>
    </r>
    <r>
      <rPr>
        <sz val="16"/>
        <color indexed="8"/>
        <rFont val="Calibri"/>
        <family val="2"/>
      </rPr>
      <t xml:space="preserve">:
- Subsidio por Enfermedad.
- Subsidio por Maternidad y lactancia
</t>
    </r>
    <r>
      <rPr>
        <b/>
        <sz val="16"/>
        <color indexed="8"/>
        <rFont val="Calibri"/>
        <family val="2"/>
      </rPr>
      <t xml:space="preserve">Plan Básico de Salud (PBS), </t>
    </r>
    <r>
      <rPr>
        <sz val="16"/>
        <color indexed="8"/>
        <rFont val="Calibri"/>
        <family val="2"/>
      </rPr>
      <t xml:space="preserve">es el conjunto de servicios de atención a la salud de las personas a los que tienen derecho todos los afiliados a los regímenes Contributivo, Contributivo Subsidiado y Subsidiado, cuyos contenidos están definidos en el reglamento correspondiente y su forma de prestación estará normatizada y regulada por los manuales de procedimientos y guías de atención integral que se elaboran para tal efecto.
</t>
    </r>
    <r>
      <rPr>
        <b/>
        <sz val="18"/>
        <color indexed="8"/>
        <rFont val="Calibri"/>
        <family val="2"/>
      </rPr>
      <t xml:space="preserve">Plan de Servicios de Salud (PDSS) </t>
    </r>
    <r>
      <rPr>
        <sz val="16"/>
        <color indexed="8"/>
        <rFont val="Calibri"/>
        <family val="2"/>
      </rPr>
      <t xml:space="preserve">es el plan de Servicios de Salud producto del acuerdo firmado por todos los sectores del Sistema Dominicano de Seguridad Social (SDSS), el 19 de diciembre de 2006, ratificado mediante la Resolución No. 151-05 del Consejo Nacional de la Seguridad Social (CNSS) en fecha 11/01/2007, para posibilitar la entrada en vigencia del Seguro Familiar de Salud del Régimen Contributivo; es considerado como una primera etapa de aplicación del Plan Básico de Salud (PBS).
</t>
    </r>
    <r>
      <rPr>
        <b/>
        <sz val="16"/>
        <color indexed="8"/>
        <rFont val="Calibri"/>
        <family val="2"/>
      </rPr>
      <t xml:space="preserve">
Las prestaciones del PDSS son:</t>
    </r>
    <r>
      <rPr>
        <sz val="16"/>
        <color indexed="8"/>
        <rFont val="Calibri"/>
        <family val="2"/>
      </rPr>
      <t xml:space="preserve">
- Prevención y Promoción
- Atención Ambulatoria
- Servicios Odontológicos
- Emergencia
- Hospitalización
- Partos
- Cirugía
- Apoyo Diagnóstico (Rx) en Internamiento y Ambulatorio
- Atenciones de Alto Costo y de Máximo Nivel de Complejidad
- Rehabilitación
- Medicamentos Ambulatorios
</t>
    </r>
    <r>
      <rPr>
        <b/>
        <sz val="16"/>
        <color indexed="8"/>
        <rFont val="Calibri"/>
        <family val="2"/>
      </rPr>
      <t xml:space="preserve">Diferencia entre el Plan Básico de Salud (PBS) y el Plan de Servicios de Salud (PDSS)
</t>
    </r>
    <r>
      <rPr>
        <sz val="16"/>
        <color indexed="8"/>
        <rFont val="Calibri"/>
        <family val="2"/>
      </rPr>
      <t xml:space="preserve">
El Plan Básico de Salud (PBS) tiene un catálogo definido con todos los servicios de salud, el Plan de Servicios de Salud (PDSS) define gradualidad en la entrega de esos servicios, establece copagos, topes y cuotas moderadoras.
</t>
    </r>
  </si>
  <si>
    <t>Mar.21</t>
  </si>
  <si>
    <t>% Crecimiento</t>
  </si>
  <si>
    <r>
      <rPr>
        <b/>
        <sz val="11"/>
        <color theme="1"/>
        <rFont val="Calibri"/>
        <family val="2"/>
        <scheme val="minor"/>
      </rPr>
      <t xml:space="preserve">Fuente: </t>
    </r>
    <r>
      <rPr>
        <sz val="11"/>
        <color theme="1"/>
        <rFont val="Calibri"/>
        <family val="2"/>
        <scheme val="minor"/>
      </rPr>
      <t>Boletín No.69 SIPEN enero - marzo 2021.</t>
    </r>
  </si>
  <si>
    <t>Feb.2021</t>
  </si>
  <si>
    <r>
      <t xml:space="preserve">El 29 de julio 2008 la Superintendencia de Salud y Riesgos Laborales emitió la Resolución 157-08 que definió los procedimientos de solicitud y entrega de los subsidios por Maternidad y Lactancia, establecidos como beneficios para las trabajadoras afiliadas al Régimen  Contributivo del Seguro Familiar de Salud.  Para la ejecución de los subsidios, la SISALRIL suscribió tres acuerdos. Uno con la TSS, mediante el cual se contrató la gestión de los procesos operativos para la administración de los subsidios; otro con BANRESERVAS, para los servicios de pago electrónico del subsidio por Lactancia; y un tercero con el Banco Popular Dominicano, en su calidad en ese entonces de Banco Concentrador del sistema, para el reembolso a los Empleadores de los subsidios por Maternidad.  En septiembre de 2008 se dio inicio la ejecución del componente del Subsidio por Maternidad y Lactancia, las afiladas comenzaron a recibir los beneficios, mientras que el Subsidio por Enfermedad Común entró en vigencia en septiembre de 2009. 
Para el pago del </t>
    </r>
    <r>
      <rPr>
        <b/>
        <i/>
        <sz val="14"/>
        <color theme="1"/>
        <rFont val="Calibri"/>
        <family val="2"/>
        <scheme val="minor"/>
      </rPr>
      <t>subsidio de maternidad,</t>
    </r>
    <r>
      <rPr>
        <sz val="14"/>
        <color theme="1"/>
        <rFont val="Calibri"/>
        <family val="2"/>
        <scheme val="minor"/>
      </rPr>
      <t xml:space="preserve"> a la trabajadora afiliada RC, le corresponden 14 semanas de salario cotizable otorgado durante el período de Descanso.  Para el subsidio por</t>
    </r>
    <r>
      <rPr>
        <b/>
        <i/>
        <sz val="14"/>
        <color theme="1"/>
        <rFont val="Calibri"/>
        <family val="2"/>
        <scheme val="minor"/>
      </rPr>
      <t xml:space="preserve"> Lactancia, </t>
    </r>
    <r>
      <rPr>
        <sz val="14"/>
        <color theme="1"/>
        <rFont val="Calibri"/>
        <family val="2"/>
        <scheme val="minor"/>
      </rPr>
      <t>es el pago para los hijos menores de un (1) año, para la trabajadora afiliada RC, que perciban un salario menor o igual a tres (3) salarios mínimos nacionales. 
Durante el período comprendido entre la fecha de inicio hasta  febrero 2021, se ha beneficiado a 268,648 parturientas, las cuales han recibido prestaciones económicas por Maternidad por un monto total ascendente a RD$12,800,536,031.22 y 216,572 trabajadoras han percibido el subsidio por Lactancia por un monto total de RD$3,989,489,616.72.  La diferencia entre la cantidad de beneficiaras de maternidad y lactancia se debe los topes de salarios de las trabajadoras establecidos para poder acceder al beneficio de lactancia (hasta tres salarios mínimos nacional).
Con relación al Subsidio por Enfermedad Común desde septiembre de 2009 al mes de febrero 2021 se han beneficiados 925,176 trabajadores, recibiendo beneficios económicos por un monto global de RD$4,857,250,051.33.</t>
    </r>
  </si>
  <si>
    <t>Fuente: Boletín de SIPEN No. 71</t>
  </si>
  <si>
    <t>Abr.2021</t>
  </si>
  <si>
    <t>Ene-Abr. 2021</t>
  </si>
  <si>
    <t>Tabla Resumen_ Abril 2021</t>
  </si>
  <si>
    <t>Seguro Familiar de Salud del Sistema Dominicano de Seguridad Social
Afiliación de Pensionados al Seguro Familiar de Salud por Regímenes de Financiamiento:  
Contributivo (RC) 40.8%/ Subsidiado (RS) 58.2% /Pensionados (RET,PN, FFAA,INABIMA,SS) 1.0%</t>
  </si>
  <si>
    <t xml:space="preserve">         Seguro Familiar de Salud  del Sistema Dominicano de Seguridad Social
Cobertura de  Afiliación  (cápitas pagadas)  dispersadas por TSS del Seguro Familiar de Salud por Regímenes de Financiamiento: 
 Contributivo (RC)  41.26% / Subsidiado (RS)  57.77% /Pensionados (RET, INABIMA, PN, FFAA, SS)  1.0%</t>
  </si>
  <si>
    <t>Abr.21</t>
  </si>
  <si>
    <t>Abri.21</t>
  </si>
  <si>
    <r>
      <rPr>
        <b/>
        <sz val="10"/>
        <color theme="1"/>
        <rFont val="Calibri"/>
        <family val="2"/>
        <scheme val="minor"/>
      </rPr>
      <t xml:space="preserve">Nota: </t>
    </r>
    <r>
      <rPr>
        <sz val="10"/>
        <color theme="1"/>
        <rFont val="Calibri"/>
        <family val="2"/>
        <scheme val="minor"/>
      </rPr>
      <t>El % PIB del año 2018, fue calculado con el PIB  Banco Central para el 2017.  Este Dato será actualizado una vez que el BC publique.</t>
    </r>
  </si>
  <si>
    <t>El Seguro de Vejez, Discapacidad y Sobrevivencia del Régimen Contributivo contempla las siguientes prestaciones:
   a) Pensión por Vejez 
   b) Pensión por Discapacidad,  total y parcial
   c) Pensión por cesantía por edad avanzada 
   d) Pensión por Sobrevivencia
La evolución anual  del otorgamiento de las pensiones por Discapacidad y Sobrevivencia, desde su inicio y hasta  abril 2021, el sistema previsional ha otorgado un total de 24,046 pensiones, desglosadas de la siguiente manera:  13,278 por Discapacidad;  10,741 por Sobrevivencia y 27 por Retiro Programado (vejez) otorgadas estas últimas a personas de ingreso tardío.
De enero - marzo 2021, se otorgaron 156 pensiones por Discapacidad y 196 pensiones por Sobrevivencia.
Para el trimestre enero -marzo 2021, el monto promedio de la pensión por sobrevivencia asciende a                 RD$11,623,  el de discapacidad de RD$12,478.00 y el de vejez de RD$23,289.00.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</si>
</sst>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2">
    <numFmt numFmtId="41" formatCode="_(* #,##0_);_(* \(#,##0\);_(* &quot;-&quot;_);_(@_)"/>
    <numFmt numFmtId="44" formatCode="_(&quot;$&quot;* #,##0.00_);_(&quot;$&quot;* \(#,##0.00\);_(&quot;$&quot;* &quot;-&quot;??_);_(@_)"/>
    <numFmt numFmtId="43" formatCode="_(* #,##0.00_);_(* \(#,##0.00\);_(* &quot;-&quot;??_);_(@_)"/>
    <numFmt numFmtId="164" formatCode="_-* #,##0.00\ &quot;€&quot;_-;\-* #,##0.00\ &quot;€&quot;_-;_-* &quot;-&quot;??\ &quot;€&quot;_-;_-@_-"/>
    <numFmt numFmtId="165" formatCode="_-* #,##0.00_-;\-* #,##0.00_-;_-* &quot;-&quot;??_-;_-@_-"/>
    <numFmt numFmtId="166" formatCode="_-* #,##0.00\ _€_-;\-* #,##0.00\ _€_-;_-* &quot;-&quot;??\ _€_-;_-@_-"/>
    <numFmt numFmtId="167" formatCode="_(&quot;RD$&quot;* #,##0.00_);_(&quot;RD$&quot;* \(#,##0.00\);_(&quot;RD$&quot;* &quot;-&quot;??_);_(@_)"/>
    <numFmt numFmtId="168" formatCode="_(* #,##0_);_(* \(#,##0\);_(* &quot;-&quot;??_);_(@_)"/>
    <numFmt numFmtId="169" formatCode="&quot;RD$&quot;#,##0"/>
    <numFmt numFmtId="170" formatCode="&quot;RD$&quot;#,##0.00"/>
    <numFmt numFmtId="171" formatCode="[&lt;=9999999]###\-####;\(###\)\ ###\-####"/>
    <numFmt numFmtId="172" formatCode="0.0%"/>
    <numFmt numFmtId="173" formatCode="_(* #,##0.00_);_(* \(#,##0.00\);_(* &quot;-&quot;????_);_(@_)"/>
    <numFmt numFmtId="174" formatCode="_(* #,##0.0_);_(* \(#,##0.0\);_(* &quot;-&quot;??_);_(@_)"/>
    <numFmt numFmtId="175" formatCode="_([$€-2]* #,##0_);_([$€-2]* \(#,##0\);_([$€-2]* &quot;-&quot;??_)"/>
    <numFmt numFmtId="176" formatCode="#,##0.0"/>
    <numFmt numFmtId="177" formatCode="0.000%"/>
    <numFmt numFmtId="178" formatCode="0.000"/>
    <numFmt numFmtId="179" formatCode="_-* #,##0.00\ _P_t_s_-;\-* #,##0.00\ _P_t_s_-;_-* &quot;-&quot;??\ _P_t_s_-;_-@_-"/>
    <numFmt numFmtId="180" formatCode="#,##0;[Red]#,##0"/>
    <numFmt numFmtId="181" formatCode="_([$€-2]* #,##0.00_);_([$€-2]* \(#,##0.00\);_([$€-2]* &quot;-&quot;??_)"/>
    <numFmt numFmtId="182" formatCode="_(* #,##0.00_);_(* \(#,##0.00\);_(* &quot;-&quot;_);_(@_)"/>
    <numFmt numFmtId="183" formatCode="_([$€-2]* #,##0.0000_);_([$€-2]* \(#,##0.0000\);_([$€-2]* &quot;-&quot;??_)"/>
    <numFmt numFmtId="184" formatCode="_([$€-2]* #,##0.0_);_([$€-2]* \(#,##0.0\);_([$€-2]* &quot;-&quot;??_)"/>
    <numFmt numFmtId="185" formatCode="_-* #,##0.00\ [$€]_-;\-* #,##0.00\ [$€]_-;_-* &quot;-&quot;??\ [$€]_-;_-@_-"/>
    <numFmt numFmtId="186" formatCode="_-* #,##0.00\ &quot;Pts&quot;_-;\-* #,##0.00\ &quot;Pts&quot;_-;_-* &quot;-&quot;??\ &quot;Pts&quot;_-;_-@_-"/>
    <numFmt numFmtId="187" formatCode="0.0"/>
    <numFmt numFmtId="188" formatCode="0.00000"/>
    <numFmt numFmtId="189" formatCode="_([$€-2]\ * #,##0.00_);_([$€-2]\ * \(#,##0.00\);_([$€-2]\ * &quot;-&quot;??_);_(@_)"/>
    <numFmt numFmtId="190" formatCode="_([$€-2]* #,##0.000_);_([$€-2]* \(#,##0.000\);_([$€-2]* &quot;-&quot;??_)"/>
    <numFmt numFmtId="191" formatCode="#,##0.00;[Red]#,##0.00"/>
    <numFmt numFmtId="192" formatCode="General_)"/>
    <numFmt numFmtId="193" formatCode="_([$€-2]\ * #,##0.0_);_([$€-2]\ * \(#,##0.0\);_([$€-2]\ * &quot;-&quot;??_);_(@_)"/>
    <numFmt numFmtId="194" formatCode="#,##0.000000_);[Red]\(#,##0.000000\)"/>
    <numFmt numFmtId="195" formatCode="&quot;$&quot;#,##0.00"/>
    <numFmt numFmtId="196" formatCode="0.00_);\(0.00\)"/>
    <numFmt numFmtId="197" formatCode="[$-1C0A]d&quot; de &quot;mmmm&quot; de &quot;yyyy;@"/>
    <numFmt numFmtId="198" formatCode="dd/mm/yyyy;@"/>
    <numFmt numFmtId="199" formatCode="0.0000%"/>
    <numFmt numFmtId="200" formatCode="_([$€-2]* #,##0.00000_);_([$€-2]* \(#,##0.00000\);_([$€-2]* &quot;-&quot;??_)"/>
    <numFmt numFmtId="201" formatCode="_(* #,##0.0_);_(* \(#,##0.0\);_(* &quot;-&quot;_);_(@_)"/>
    <numFmt numFmtId="202" formatCode="_(* #,##0.000_);_(* \(#,##0.000\);_(* &quot;-&quot;??_);_(@_)"/>
    <numFmt numFmtId="203" formatCode="_(* #,##0_);_(* \(#,##0\);_(* &quot;-&quot;????_);_(@_)"/>
    <numFmt numFmtId="204" formatCode="#,##0.000;[Red]#,##0.000"/>
    <numFmt numFmtId="205" formatCode="mm/dd/yy;@"/>
    <numFmt numFmtId="206" formatCode="_(* #,##0.0_);_(* \(#,##0.0\);_(* &quot;-&quot;?_);_(@_)"/>
    <numFmt numFmtId="207" formatCode="[$-1010409]General"/>
    <numFmt numFmtId="208" formatCode="[$-1010409]###,###,###"/>
    <numFmt numFmtId="209" formatCode="0;[Red]0"/>
    <numFmt numFmtId="211" formatCode="0.000000%"/>
    <numFmt numFmtId="212" formatCode="&quot;$&quot;#,##0"/>
    <numFmt numFmtId="213" formatCode="_([$€-2]\ * #,##0.0000_);_([$€-2]\ * \(#,##0.0000\);_([$€-2]\ * &quot;-&quot;??_);_(@_)"/>
  </numFmts>
  <fonts count="190">
    <font>
      <sz val="11"/>
      <color theme="1"/>
      <name val="Calibri"/>
      <family val="2"/>
      <scheme val="minor"/>
    </font>
    <font>
      <b/>
      <sz val="11"/>
      <color indexed="8"/>
      <name val="Calibri"/>
      <family val="2"/>
    </font>
    <font>
      <sz val="10"/>
      <name val="Arial"/>
      <family val="2"/>
    </font>
    <font>
      <b/>
      <sz val="10"/>
      <name val="Arial"/>
      <family val="2"/>
    </font>
    <font>
      <b/>
      <sz val="8"/>
      <color indexed="81"/>
      <name val="Tahoma"/>
      <family val="2"/>
    </font>
    <font>
      <sz val="8"/>
      <color indexed="81"/>
      <name val="Tahoma"/>
      <family val="2"/>
    </font>
    <font>
      <sz val="11"/>
      <name val="Arial"/>
      <family val="2"/>
    </font>
    <font>
      <b/>
      <sz val="18"/>
      <color indexed="8"/>
      <name val="Calibri"/>
      <family val="2"/>
    </font>
    <font>
      <b/>
      <sz val="12"/>
      <color indexed="8"/>
      <name val="Calibri"/>
      <family val="2"/>
    </font>
    <font>
      <sz val="11"/>
      <name val="Calibri"/>
      <family val="2"/>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5"/>
      <color indexed="56"/>
      <name val="Calibri"/>
      <family val="2"/>
    </font>
    <font>
      <b/>
      <sz val="13"/>
      <color indexed="56"/>
      <name val="Calibri"/>
      <family val="2"/>
    </font>
    <font>
      <b/>
      <sz val="18"/>
      <color indexed="56"/>
      <name val="Cambria"/>
      <family val="2"/>
    </font>
    <font>
      <b/>
      <sz val="11"/>
      <color indexed="8"/>
      <name val="Calibri"/>
      <family val="2"/>
    </font>
    <font>
      <b/>
      <sz val="10"/>
      <color indexed="18"/>
      <name val="Century Gothic"/>
      <family val="2"/>
    </font>
    <font>
      <sz val="10"/>
      <name val="Tahoma"/>
      <family val="2"/>
    </font>
    <font>
      <sz val="9"/>
      <color indexed="18"/>
      <name val="Century Gothic"/>
      <family val="2"/>
    </font>
    <font>
      <u/>
      <sz val="10"/>
      <color indexed="12"/>
      <name val="Arial"/>
      <family val="2"/>
    </font>
    <font>
      <sz val="14"/>
      <name val="Arial"/>
      <family val="2"/>
    </font>
    <font>
      <sz val="10"/>
      <name val="Arial"/>
      <family val="2"/>
    </font>
    <font>
      <sz val="16"/>
      <color indexed="8"/>
      <name val="Calibri"/>
      <family val="2"/>
    </font>
    <font>
      <sz val="18"/>
      <color indexed="8"/>
      <name val="Calibri"/>
      <family val="2"/>
    </font>
    <font>
      <b/>
      <sz val="16"/>
      <color indexed="8"/>
      <name val="Calibri"/>
      <family val="2"/>
    </font>
    <font>
      <sz val="11"/>
      <color indexed="18"/>
      <name val="Arial"/>
      <family val="2"/>
    </font>
    <font>
      <b/>
      <sz val="22"/>
      <color indexed="8"/>
      <name val="Calibri"/>
      <family val="2"/>
    </font>
    <font>
      <sz val="9"/>
      <name val="Century Gothic"/>
      <family val="2"/>
    </font>
    <font>
      <sz val="10"/>
      <name val="Arial"/>
      <family val="2"/>
    </font>
    <font>
      <b/>
      <sz val="20"/>
      <color indexed="8"/>
      <name val="Calibri"/>
      <family val="2"/>
    </font>
    <font>
      <sz val="22"/>
      <color indexed="8"/>
      <name val="Calibri"/>
      <family val="2"/>
    </font>
    <font>
      <sz val="11"/>
      <color theme="1"/>
      <name val="Calibri"/>
      <family val="2"/>
      <scheme val="minor"/>
    </font>
    <font>
      <sz val="11"/>
      <color theme="0"/>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b/>
      <sz val="14"/>
      <color theme="1"/>
      <name val="Calibri"/>
      <family val="2"/>
      <scheme val="minor"/>
    </font>
    <font>
      <sz val="12"/>
      <name val="Calibri"/>
      <family val="2"/>
      <scheme val="minor"/>
    </font>
    <font>
      <b/>
      <sz val="20"/>
      <color theme="0"/>
      <name val="Calibri"/>
      <family val="2"/>
      <scheme val="minor"/>
    </font>
    <font>
      <sz val="11"/>
      <name val="Calibri"/>
      <family val="2"/>
      <scheme val="minor"/>
    </font>
    <font>
      <b/>
      <sz val="18"/>
      <name val="Calibri"/>
      <family val="2"/>
      <scheme val="minor"/>
    </font>
    <font>
      <sz val="11"/>
      <color rgb="FF000000"/>
      <name val="Calibri"/>
      <family val="2"/>
      <scheme val="minor"/>
    </font>
    <font>
      <b/>
      <sz val="18"/>
      <color theme="1"/>
      <name val="Calibri"/>
      <family val="2"/>
      <scheme val="minor"/>
    </font>
    <font>
      <b/>
      <sz val="18"/>
      <color theme="0"/>
      <name val="Calibri"/>
      <family val="2"/>
      <scheme val="minor"/>
    </font>
    <font>
      <sz val="12"/>
      <color theme="1"/>
      <name val="Calibri"/>
      <family val="2"/>
      <scheme val="minor"/>
    </font>
    <font>
      <b/>
      <sz val="10"/>
      <name val="Calibri"/>
      <family val="2"/>
      <scheme val="minor"/>
    </font>
    <font>
      <sz val="10"/>
      <color theme="1"/>
      <name val="Calibri"/>
      <family val="2"/>
      <scheme val="minor"/>
    </font>
    <font>
      <sz val="16"/>
      <name val="Calibri"/>
      <family val="2"/>
      <scheme val="minor"/>
    </font>
    <font>
      <b/>
      <sz val="10"/>
      <color theme="1"/>
      <name val="Calibri"/>
      <family val="2"/>
      <scheme val="minor"/>
    </font>
    <font>
      <b/>
      <sz val="11"/>
      <name val="Calibri"/>
      <family val="2"/>
      <scheme val="minor"/>
    </font>
    <font>
      <sz val="14"/>
      <color theme="1"/>
      <name val="Calibri"/>
      <family val="2"/>
      <scheme val="minor"/>
    </font>
    <font>
      <b/>
      <sz val="12"/>
      <color theme="1"/>
      <name val="Calibri"/>
      <family val="2"/>
      <scheme val="minor"/>
    </font>
    <font>
      <b/>
      <sz val="12"/>
      <name val="Calibri"/>
      <family val="2"/>
      <scheme val="minor"/>
    </font>
    <font>
      <sz val="12"/>
      <color theme="0"/>
      <name val="Calibri"/>
      <family val="2"/>
      <scheme val="minor"/>
    </font>
    <font>
      <b/>
      <sz val="22"/>
      <color theme="0"/>
      <name val="Calibri"/>
      <family val="2"/>
      <scheme val="minor"/>
    </font>
    <font>
      <b/>
      <sz val="20"/>
      <name val="Calibri"/>
      <family val="2"/>
      <scheme val="minor"/>
    </font>
    <font>
      <b/>
      <sz val="16"/>
      <color theme="1"/>
      <name val="Calibri"/>
      <family val="2"/>
      <scheme val="minor"/>
    </font>
    <font>
      <sz val="16"/>
      <color theme="1"/>
      <name val="Calibri"/>
      <family val="2"/>
      <scheme val="minor"/>
    </font>
    <font>
      <b/>
      <sz val="8"/>
      <color theme="1"/>
      <name val="Calibri"/>
      <family val="2"/>
      <scheme val="minor"/>
    </font>
    <font>
      <sz val="14"/>
      <color rgb="FFFF0000"/>
      <name val="Calibri"/>
      <family val="2"/>
      <scheme val="minor"/>
    </font>
    <font>
      <b/>
      <sz val="22"/>
      <color theme="1"/>
      <name val="Calibri"/>
      <family val="2"/>
      <scheme val="minor"/>
    </font>
    <font>
      <b/>
      <sz val="12"/>
      <color theme="0"/>
      <name val="Calibri"/>
      <family val="2"/>
      <scheme val="minor"/>
    </font>
    <font>
      <sz val="9"/>
      <color theme="1"/>
      <name val="Calibri"/>
      <family val="2"/>
      <scheme val="minor"/>
    </font>
    <font>
      <sz val="10"/>
      <name val="Calibri"/>
      <family val="2"/>
      <scheme val="minor"/>
    </font>
    <font>
      <b/>
      <sz val="14"/>
      <name val="Calibri"/>
      <family val="2"/>
      <scheme val="minor"/>
    </font>
    <font>
      <sz val="14"/>
      <name val="Calibri"/>
      <family val="2"/>
      <scheme val="minor"/>
    </font>
    <font>
      <b/>
      <sz val="16"/>
      <name val="Calibri"/>
      <family val="2"/>
      <scheme val="minor"/>
    </font>
    <font>
      <b/>
      <sz val="16"/>
      <color theme="0"/>
      <name val="Calibri"/>
      <family val="2"/>
      <scheme val="minor"/>
    </font>
    <font>
      <b/>
      <sz val="24"/>
      <color theme="0"/>
      <name val="Calibri"/>
      <family val="2"/>
      <scheme val="minor"/>
    </font>
    <font>
      <sz val="18"/>
      <color theme="1"/>
      <name val="Calibri"/>
      <family val="2"/>
      <scheme val="minor"/>
    </font>
    <font>
      <b/>
      <sz val="14"/>
      <color theme="0"/>
      <name val="Calibri"/>
      <family val="2"/>
      <scheme val="minor"/>
    </font>
    <font>
      <b/>
      <sz val="11"/>
      <name val="Century Gothic"/>
      <family val="2"/>
    </font>
    <font>
      <sz val="10"/>
      <name val="Arial"/>
      <family val="2"/>
    </font>
    <font>
      <b/>
      <sz val="26"/>
      <color theme="0"/>
      <name val="Calibri"/>
      <family val="2"/>
      <scheme val="minor"/>
    </font>
    <font>
      <sz val="13"/>
      <name val="Calibri"/>
      <family val="2"/>
      <scheme val="minor"/>
    </font>
    <font>
      <sz val="9"/>
      <color theme="1"/>
      <name val="Arial"/>
      <family val="2"/>
    </font>
    <font>
      <b/>
      <sz val="11"/>
      <color indexed="18"/>
      <name val="Arial"/>
      <family val="2"/>
    </font>
    <font>
      <sz val="13"/>
      <color theme="1"/>
      <name val="Calibri"/>
      <family val="2"/>
      <scheme val="minor"/>
    </font>
    <font>
      <sz val="10"/>
      <name val="Arial"/>
      <family val="2"/>
    </font>
    <font>
      <sz val="8"/>
      <color theme="1"/>
      <name val="Calibri"/>
      <family val="2"/>
      <scheme val="minor"/>
    </font>
    <font>
      <sz val="8"/>
      <name val="Calibri"/>
      <family val="2"/>
      <scheme val="minor"/>
    </font>
    <font>
      <b/>
      <sz val="28"/>
      <color theme="0"/>
      <name val="Calibri"/>
      <family val="2"/>
      <scheme val="minor"/>
    </font>
    <font>
      <sz val="11"/>
      <color rgb="FFC00000"/>
      <name val="Calibri"/>
      <family val="2"/>
      <scheme val="minor"/>
    </font>
    <font>
      <b/>
      <sz val="13"/>
      <name val="Calibri"/>
      <family val="2"/>
      <scheme val="minor"/>
    </font>
    <font>
      <b/>
      <sz val="8"/>
      <name val="Calibri"/>
      <family val="2"/>
      <scheme val="minor"/>
    </font>
    <font>
      <b/>
      <sz val="10"/>
      <name val="Century Gothic"/>
      <family val="2"/>
    </font>
    <font>
      <sz val="18"/>
      <name val="Calibri"/>
      <family val="2"/>
      <scheme val="minor"/>
    </font>
    <font>
      <b/>
      <sz val="36"/>
      <color theme="0"/>
      <name val="Calibri"/>
      <family val="2"/>
      <scheme val="minor"/>
    </font>
    <font>
      <b/>
      <sz val="10"/>
      <color indexed="64"/>
      <name val="Arial"/>
      <family val="2"/>
    </font>
    <font>
      <u/>
      <sz val="12"/>
      <color indexed="36"/>
      <name val="Times New Roman"/>
      <family val="1"/>
    </font>
    <font>
      <u/>
      <sz val="12"/>
      <color indexed="12"/>
      <name val="Times New Roman"/>
      <family val="1"/>
    </font>
    <font>
      <sz val="20"/>
      <color theme="1"/>
      <name val="Calibri"/>
      <family val="2"/>
      <scheme val="minor"/>
    </font>
    <font>
      <b/>
      <sz val="16"/>
      <name val="Century Gothic"/>
      <family val="2"/>
    </font>
    <font>
      <b/>
      <sz val="14"/>
      <name val="Calibri"/>
      <family val="2"/>
    </font>
    <font>
      <sz val="12"/>
      <name val="Arial MT"/>
    </font>
    <font>
      <sz val="10"/>
      <name val="Arial"/>
      <family val="2"/>
    </font>
    <font>
      <b/>
      <sz val="15"/>
      <color theme="0"/>
      <name val="Calibri"/>
      <family val="2"/>
      <scheme val="minor"/>
    </font>
    <font>
      <sz val="10"/>
      <name val="Arial"/>
      <family val="2"/>
    </font>
    <font>
      <sz val="10"/>
      <name val="Arial"/>
      <family val="2"/>
    </font>
    <font>
      <b/>
      <sz val="13"/>
      <color theme="1"/>
      <name val="Calibri"/>
      <family val="2"/>
      <scheme val="minor"/>
    </font>
    <font>
      <b/>
      <sz val="48"/>
      <color rgb="FF0070C0"/>
      <name val="Calibri"/>
      <family val="2"/>
      <scheme val="minor"/>
    </font>
    <font>
      <b/>
      <sz val="16"/>
      <color rgb="FFFFFFFF"/>
      <name val="Calibri"/>
      <family val="2"/>
      <scheme val="minor"/>
    </font>
    <font>
      <b/>
      <sz val="20"/>
      <color theme="1"/>
      <name val="Calibri"/>
      <family val="2"/>
      <scheme val="minor"/>
    </font>
    <font>
      <sz val="22"/>
      <name val="Calibri"/>
      <family val="2"/>
      <scheme val="minor"/>
    </font>
    <font>
      <sz val="10"/>
      <name val="Arial"/>
      <family val="2"/>
    </font>
    <font>
      <sz val="10"/>
      <name val="Arial"/>
      <family val="2"/>
    </font>
    <font>
      <b/>
      <sz val="20"/>
      <color rgb="FFFF0000"/>
      <name val="Calibri"/>
      <family val="2"/>
      <scheme val="minor"/>
    </font>
    <font>
      <sz val="14"/>
      <color rgb="FF000000"/>
      <name val="Calibri"/>
      <family val="2"/>
      <scheme val="minor"/>
    </font>
    <font>
      <b/>
      <sz val="14"/>
      <color rgb="FFFFFF00"/>
      <name val="Calibri"/>
      <family val="2"/>
      <scheme val="minor"/>
    </font>
    <font>
      <b/>
      <sz val="20"/>
      <color rgb="FFFFFF00"/>
      <name val="Calibri"/>
      <family val="2"/>
      <scheme val="minor"/>
    </font>
    <font>
      <sz val="10"/>
      <name val="Arial"/>
      <family val="2"/>
    </font>
    <font>
      <sz val="20"/>
      <name val="Calibri"/>
      <family val="2"/>
      <scheme val="minor"/>
    </font>
    <font>
      <sz val="10"/>
      <name val="Arial"/>
      <family val="2"/>
    </font>
    <font>
      <u/>
      <sz val="11"/>
      <color theme="10"/>
      <name val="Calibri"/>
      <family val="2"/>
    </font>
    <font>
      <sz val="18"/>
      <color rgb="FF000000"/>
      <name val="Calibri"/>
      <family val="2"/>
      <scheme val="minor"/>
    </font>
    <font>
      <sz val="11"/>
      <color rgb="FFFFFF00"/>
      <name val="Calibri"/>
      <family val="2"/>
      <scheme val="minor"/>
    </font>
    <font>
      <sz val="11"/>
      <color rgb="FF7030A0"/>
      <name val="Calibri"/>
      <family val="2"/>
      <scheme val="minor"/>
    </font>
    <font>
      <sz val="10"/>
      <name val="Arial"/>
      <family val="2"/>
    </font>
    <font>
      <b/>
      <sz val="18"/>
      <color rgb="FFFFFF00"/>
      <name val="Calibri"/>
      <family val="2"/>
      <scheme val="minor"/>
    </font>
    <font>
      <b/>
      <sz val="18"/>
      <color rgb="FF002060"/>
      <name val="Calibri"/>
      <family val="2"/>
      <scheme val="minor"/>
    </font>
    <font>
      <sz val="10"/>
      <name val="Arial"/>
      <family val="2"/>
    </font>
    <font>
      <sz val="14"/>
      <color rgb="FF226E44"/>
      <name val="Consolas"/>
      <family val="3"/>
    </font>
    <font>
      <sz val="12"/>
      <color rgb="FFFF0000"/>
      <name val="Calibri"/>
      <family val="2"/>
      <scheme val="minor"/>
    </font>
    <font>
      <b/>
      <sz val="16"/>
      <color rgb="FFFFFF00"/>
      <name val="Calibri"/>
      <family val="2"/>
      <scheme val="minor"/>
    </font>
    <font>
      <sz val="12"/>
      <color rgb="FF000000"/>
      <name val="Calibri"/>
      <family val="2"/>
      <scheme val="minor"/>
    </font>
    <font>
      <b/>
      <sz val="11"/>
      <color rgb="FFFFFF00"/>
      <name val="Calibri"/>
      <family val="2"/>
      <scheme val="minor"/>
    </font>
    <font>
      <b/>
      <sz val="11"/>
      <color rgb="FF7030A0"/>
      <name val="Calibri"/>
      <family val="2"/>
      <scheme val="minor"/>
    </font>
    <font>
      <b/>
      <sz val="11"/>
      <color rgb="FFFF0000"/>
      <name val="Calibri"/>
      <family val="2"/>
      <scheme val="minor"/>
    </font>
    <font>
      <b/>
      <sz val="11"/>
      <name val="Arial"/>
      <family val="2"/>
    </font>
    <font>
      <b/>
      <sz val="14"/>
      <name val="Arial"/>
      <family val="2"/>
    </font>
    <font>
      <sz val="10"/>
      <name val="Arial"/>
      <family val="2"/>
    </font>
    <font>
      <u/>
      <sz val="10"/>
      <color theme="10"/>
      <name val="Tahoma"/>
      <family val="2"/>
    </font>
    <font>
      <sz val="10"/>
      <name val="Arial"/>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i/>
      <sz val="11"/>
      <color rgb="FF7F7F7F"/>
      <name val="Calibri"/>
      <family val="2"/>
      <scheme val="minor"/>
    </font>
    <font>
      <b/>
      <sz val="18"/>
      <color theme="3"/>
      <name val="Cambria"/>
      <family val="2"/>
      <scheme val="major"/>
    </font>
    <font>
      <u/>
      <sz val="10"/>
      <color theme="10"/>
      <name val="Arial"/>
      <family val="2"/>
    </font>
    <font>
      <sz val="11"/>
      <color rgb="FF000000"/>
      <name val="Calibri"/>
      <family val="2"/>
    </font>
    <font>
      <sz val="10"/>
      <color rgb="FF000000"/>
      <name val="Arial"/>
      <family val="2"/>
    </font>
    <font>
      <b/>
      <sz val="22"/>
      <name val="Calibri"/>
      <family val="2"/>
      <scheme val="minor"/>
    </font>
    <font>
      <b/>
      <sz val="16"/>
      <color rgb="FFFF0000"/>
      <name val="Calibri"/>
      <family val="2"/>
      <scheme val="minor"/>
    </font>
    <font>
      <b/>
      <sz val="12"/>
      <color rgb="FFFFFF00"/>
      <name val="Calibri"/>
      <family val="2"/>
      <scheme val="minor"/>
    </font>
    <font>
      <sz val="11"/>
      <color theme="10"/>
      <name val="Calibri"/>
      <family val="2"/>
    </font>
    <font>
      <sz val="15"/>
      <color rgb="FF000000"/>
      <name val="Calibri"/>
      <family val="2"/>
      <scheme val="minor"/>
    </font>
    <font>
      <b/>
      <sz val="14"/>
      <color rgb="FFFF0000"/>
      <name val="Calibri"/>
      <family val="2"/>
      <scheme val="minor"/>
    </font>
    <font>
      <vertAlign val="superscript"/>
      <sz val="14"/>
      <name val="Calibri"/>
      <family val="2"/>
      <scheme val="minor"/>
    </font>
    <font>
      <sz val="10"/>
      <name val="Arial"/>
      <family val="2"/>
    </font>
    <font>
      <b/>
      <sz val="11.5"/>
      <name val="Calibri"/>
      <family val="2"/>
      <scheme val="minor"/>
    </font>
    <font>
      <sz val="11.5"/>
      <color theme="1"/>
      <name val="Calibri"/>
      <family val="2"/>
      <scheme val="minor"/>
    </font>
    <font>
      <sz val="11.5"/>
      <name val="Calibri"/>
      <family val="2"/>
      <scheme val="minor"/>
    </font>
    <font>
      <sz val="11"/>
      <name val="Avenir LT Std 55 Roman"/>
      <family val="2"/>
    </font>
    <font>
      <b/>
      <sz val="11"/>
      <color theme="3"/>
      <name val="Avenir LT Std 55 Roman"/>
      <family val="2"/>
    </font>
    <font>
      <b/>
      <sz val="10"/>
      <name val="Avenir LT Std 55 Roman"/>
    </font>
    <font>
      <vertAlign val="superscript"/>
      <sz val="11"/>
      <name val="Avenir LT Std 55 Roman"/>
      <family val="2"/>
    </font>
    <font>
      <sz val="24"/>
      <color theme="1"/>
      <name val="Calibri"/>
      <family val="2"/>
      <scheme val="minor"/>
    </font>
    <font>
      <sz val="14"/>
      <color rgb="FFFFFF00"/>
      <name val="Calibri"/>
      <family val="2"/>
      <scheme val="minor"/>
    </font>
    <font>
      <b/>
      <i/>
      <sz val="14"/>
      <color theme="1"/>
      <name val="Calibri"/>
      <family val="2"/>
      <scheme val="minor"/>
    </font>
    <font>
      <sz val="26"/>
      <color theme="1"/>
      <name val="Calibri"/>
      <family val="2"/>
      <scheme val="minor"/>
    </font>
    <font>
      <sz val="8"/>
      <name val="Franklin Gothic Book"/>
      <family val="2"/>
    </font>
    <font>
      <b/>
      <sz val="72"/>
      <color theme="0"/>
      <name val="Calibri"/>
      <family val="2"/>
      <scheme val="minor"/>
    </font>
    <font>
      <sz val="10"/>
      <name val="Arial"/>
      <family val="2"/>
    </font>
    <font>
      <sz val="10"/>
      <name val="Arial"/>
      <family val="2"/>
    </font>
    <font>
      <b/>
      <sz val="24"/>
      <color theme="1"/>
      <name val="Calibri"/>
      <family val="2"/>
      <scheme val="minor"/>
    </font>
    <font>
      <b/>
      <sz val="24"/>
      <color rgb="FFFF0000"/>
      <name val="Calibri"/>
      <family val="2"/>
      <scheme val="minor"/>
    </font>
    <font>
      <b/>
      <sz val="24"/>
      <color rgb="FFFFFFFF"/>
      <name val="Calibri"/>
      <family val="2"/>
      <scheme val="minor"/>
    </font>
    <font>
      <b/>
      <sz val="24"/>
      <name val="Calibri"/>
      <family val="2"/>
      <scheme val="minor"/>
    </font>
    <font>
      <b/>
      <sz val="24"/>
      <color indexed="8"/>
      <name val="Calibri"/>
      <family val="2"/>
      <scheme val="minor"/>
    </font>
    <font>
      <sz val="24"/>
      <color indexed="8"/>
      <name val="Calibri"/>
      <family val="2"/>
      <scheme val="minor"/>
    </font>
    <font>
      <sz val="24"/>
      <name val="Calibri"/>
      <family val="2"/>
      <scheme val="minor"/>
    </font>
    <font>
      <sz val="24"/>
      <color rgb="FF333333"/>
      <name val="Georgia"/>
      <family val="1"/>
    </font>
  </fonts>
  <fills count="72">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2"/>
        <bgColor indexed="64"/>
      </patternFill>
    </fill>
    <fill>
      <patternFill patternType="solid">
        <fgColor theme="4" tint="0.39997558519241921"/>
        <bgColor indexed="64"/>
      </patternFill>
    </fill>
    <fill>
      <patternFill patternType="solid">
        <fgColor theme="0"/>
        <bgColor indexed="64"/>
      </patternFill>
    </fill>
    <fill>
      <patternFill patternType="solid">
        <fgColor theme="2" tint="-0.499984740745262"/>
        <bgColor indexed="64"/>
      </patternFill>
    </fill>
    <fill>
      <patternFill patternType="solid">
        <fgColor rgb="FFFFFF00"/>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8" tint="-0.499984740745262"/>
        <bgColor indexed="64"/>
      </patternFill>
    </fill>
    <fill>
      <patternFill patternType="solid">
        <fgColor theme="4" tint="-0.499984740745262"/>
        <bgColor indexed="64"/>
      </patternFill>
    </fill>
    <fill>
      <patternFill patternType="solid">
        <fgColor theme="6" tint="-0.499984740745262"/>
        <bgColor indexed="64"/>
      </patternFill>
    </fill>
    <fill>
      <patternFill patternType="solid">
        <fgColor theme="4" tint="-0.249977111117893"/>
        <bgColor indexed="64"/>
      </patternFill>
    </fill>
    <fill>
      <patternFill patternType="solid">
        <fgColor theme="6" tint="-0.249977111117893"/>
        <bgColor indexed="64"/>
      </patternFill>
    </fill>
    <fill>
      <patternFill patternType="solid">
        <fgColor theme="0" tint="-4.9989318521683403E-2"/>
        <bgColor rgb="FFFFFFFF"/>
      </patternFill>
    </fill>
    <fill>
      <patternFill patternType="solid">
        <fgColor rgb="FFFFC000"/>
        <bgColor indexed="64"/>
      </patternFill>
    </fill>
    <fill>
      <patternFill patternType="solid">
        <fgColor theme="9" tint="0.39997558519241921"/>
        <bgColor indexed="64"/>
      </patternFill>
    </fill>
    <fill>
      <patternFill patternType="solid">
        <fgColor theme="0" tint="-0.499984740745262"/>
        <bgColor indexed="64"/>
      </patternFill>
    </fill>
    <fill>
      <patternFill patternType="solid">
        <fgColor rgb="FFFF0000"/>
        <bgColor indexed="64"/>
      </patternFill>
    </fill>
  </fills>
  <borders count="79">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style="medium">
        <color indexed="0"/>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bottom/>
      <diagonal/>
    </border>
    <border>
      <left style="thin">
        <color indexed="64"/>
      </left>
      <right/>
      <top style="thin">
        <color indexed="64"/>
      </top>
      <bottom/>
      <diagonal/>
    </border>
    <border>
      <left/>
      <right style="thin">
        <color indexed="64"/>
      </right>
      <top/>
      <bottom style="thin">
        <color indexed="64"/>
      </bottom>
      <diagonal/>
    </border>
    <border>
      <left/>
      <right/>
      <top style="thin">
        <color indexed="64"/>
      </top>
      <bottom style="thin">
        <color indexed="64"/>
      </bottom>
      <diagonal/>
    </border>
    <border>
      <left/>
      <right style="thin">
        <color indexed="64"/>
      </right>
      <top/>
      <bottom/>
      <diagonal/>
    </border>
    <border>
      <left/>
      <right style="thin">
        <color indexed="64"/>
      </right>
      <top style="thin">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auto="1"/>
      </top>
      <bottom style="thin">
        <color auto="1"/>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diagonal/>
    </border>
    <border>
      <left style="thin">
        <color indexed="64"/>
      </left>
      <right/>
      <top style="thin">
        <color auto="1"/>
      </top>
      <bottom style="thin">
        <color indexed="64"/>
      </bottom>
      <diagonal/>
    </border>
    <border>
      <left/>
      <right/>
      <top style="thin">
        <color auto="1"/>
      </top>
      <bottom style="thin">
        <color indexed="64"/>
      </bottom>
      <diagonal/>
    </border>
    <border>
      <left/>
      <right style="thin">
        <color indexed="64"/>
      </right>
      <top style="thin">
        <color auto="1"/>
      </top>
      <bottom style="thin">
        <color indexed="64"/>
      </bottom>
      <diagonal/>
    </border>
    <border>
      <left style="thin">
        <color indexed="64"/>
      </left>
      <right style="thin">
        <color indexed="64"/>
      </right>
      <top style="thin">
        <color indexed="64"/>
      </top>
      <bottom/>
      <diagonal/>
    </border>
    <border>
      <left/>
      <right/>
      <top style="thin">
        <color indexed="64"/>
      </top>
      <bottom/>
      <diagonal/>
    </border>
    <border>
      <left/>
      <right style="thin">
        <color indexed="64"/>
      </right>
      <top style="thin">
        <color indexed="64"/>
      </top>
      <bottom/>
      <diagonal/>
    </border>
    <border>
      <left style="thin">
        <color auto="1"/>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8"/>
      </left>
      <right style="thin">
        <color indexed="8"/>
      </right>
      <top/>
      <bottom style="thin">
        <color indexed="8"/>
      </bottom>
      <diagonal/>
    </border>
    <border>
      <left/>
      <right style="thin">
        <color indexed="8"/>
      </right>
      <top/>
      <bottom style="thin">
        <color indexed="8"/>
      </bottom>
      <diagonal/>
    </border>
    <border>
      <left/>
      <right/>
      <top style="thin">
        <color auto="1"/>
      </top>
      <bottom style="thin">
        <color indexed="64"/>
      </bottom>
      <diagonal/>
    </border>
    <border>
      <left/>
      <right style="thin">
        <color indexed="64"/>
      </right>
      <top style="thin">
        <color auto="1"/>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8"/>
      </right>
      <top style="thin">
        <color indexed="8"/>
      </top>
      <bottom/>
      <diagonal/>
    </border>
    <border>
      <left style="thin">
        <color indexed="8"/>
      </left>
      <right style="thin">
        <color indexed="8"/>
      </right>
      <top style="thin">
        <color indexed="8"/>
      </top>
      <bottom/>
      <diagonal/>
    </border>
    <border>
      <left style="thin">
        <color indexed="64"/>
      </left>
      <right style="thin">
        <color indexed="64"/>
      </right>
      <top style="thin">
        <color indexed="64"/>
      </top>
      <bottom/>
      <diagonal/>
    </border>
    <border>
      <left style="thick">
        <color theme="0"/>
      </left>
      <right style="thick">
        <color theme="0"/>
      </right>
      <top style="thick">
        <color theme="0"/>
      </top>
      <bottom style="thick">
        <color theme="0"/>
      </bottom>
      <diagonal/>
    </border>
    <border>
      <left style="thick">
        <color theme="0"/>
      </left>
      <right style="thick">
        <color theme="0"/>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diagonal/>
    </border>
    <border>
      <left/>
      <right style="thin">
        <color indexed="8"/>
      </right>
      <top/>
      <bottom/>
      <diagonal/>
    </border>
    <border>
      <left style="thin">
        <color indexed="8"/>
      </left>
      <right style="thin">
        <color indexed="8"/>
      </right>
      <top/>
      <bottom/>
      <diagonal/>
    </border>
    <border>
      <left style="thin">
        <color indexed="64"/>
      </left>
      <right/>
      <top/>
      <bottom/>
      <diagonal/>
    </border>
    <border>
      <left/>
      <right style="thick">
        <color rgb="FFFFFFFF"/>
      </right>
      <top style="thick">
        <color rgb="FFFFFFFF"/>
      </top>
      <bottom/>
      <diagonal/>
    </border>
    <border>
      <left style="thick">
        <color theme="0"/>
      </left>
      <right style="thick">
        <color theme="0"/>
      </right>
      <top style="thick">
        <color theme="0"/>
      </top>
      <bottom style="thick">
        <color rgb="FFFFFFFF"/>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s>
  <cellStyleXfs count="2587">
    <xf numFmtId="175" fontId="0" fillId="0" borderId="0"/>
    <xf numFmtId="175" fontId="10" fillId="2" borderId="0" applyNumberFormat="0" applyBorder="0" applyAlignment="0" applyProtection="0"/>
    <xf numFmtId="0" fontId="10" fillId="2" borderId="0" applyNumberFormat="0" applyBorder="0" applyAlignment="0" applyProtection="0"/>
    <xf numFmtId="175" fontId="10" fillId="3" borderId="0" applyNumberFormat="0" applyBorder="0" applyAlignment="0" applyProtection="0"/>
    <xf numFmtId="0" fontId="10" fillId="3" borderId="0" applyNumberFormat="0" applyBorder="0" applyAlignment="0" applyProtection="0"/>
    <xf numFmtId="175" fontId="10" fillId="4" borderId="0" applyNumberFormat="0" applyBorder="0" applyAlignment="0" applyProtection="0"/>
    <xf numFmtId="0" fontId="10" fillId="4" borderId="0" applyNumberFormat="0" applyBorder="0" applyAlignment="0" applyProtection="0"/>
    <xf numFmtId="175" fontId="10" fillId="5" borderId="0" applyNumberFormat="0" applyBorder="0" applyAlignment="0" applyProtection="0"/>
    <xf numFmtId="0" fontId="10" fillId="5" borderId="0" applyNumberFormat="0" applyBorder="0" applyAlignment="0" applyProtection="0"/>
    <xf numFmtId="175" fontId="10" fillId="6" borderId="0" applyNumberFormat="0" applyBorder="0" applyAlignment="0" applyProtection="0"/>
    <xf numFmtId="0" fontId="10" fillId="6" borderId="0" applyNumberFormat="0" applyBorder="0" applyAlignment="0" applyProtection="0"/>
    <xf numFmtId="175" fontId="10" fillId="7" borderId="0" applyNumberFormat="0" applyBorder="0" applyAlignment="0" applyProtection="0"/>
    <xf numFmtId="0" fontId="10" fillId="7" borderId="0" applyNumberFormat="0" applyBorder="0" applyAlignment="0" applyProtection="0"/>
    <xf numFmtId="175" fontId="10" fillId="2" borderId="0" applyNumberFormat="0" applyBorder="0" applyAlignment="0" applyProtection="0"/>
    <xf numFmtId="0" fontId="10" fillId="2" borderId="0" applyNumberFormat="0" applyBorder="0" applyAlignment="0" applyProtection="0"/>
    <xf numFmtId="175" fontId="10" fillId="3" borderId="0" applyNumberFormat="0" applyBorder="0" applyAlignment="0" applyProtection="0"/>
    <xf numFmtId="0" fontId="10" fillId="3" borderId="0" applyNumberFormat="0" applyBorder="0" applyAlignment="0" applyProtection="0"/>
    <xf numFmtId="175" fontId="10" fillId="4" borderId="0" applyNumberFormat="0" applyBorder="0" applyAlignment="0" applyProtection="0"/>
    <xf numFmtId="0" fontId="10" fillId="4" borderId="0" applyNumberFormat="0" applyBorder="0" applyAlignment="0" applyProtection="0"/>
    <xf numFmtId="175" fontId="10" fillId="5" borderId="0" applyNumberFormat="0" applyBorder="0" applyAlignment="0" applyProtection="0"/>
    <xf numFmtId="0" fontId="10" fillId="5" borderId="0" applyNumberFormat="0" applyBorder="0" applyAlignment="0" applyProtection="0"/>
    <xf numFmtId="175" fontId="10" fillId="6" borderId="0" applyNumberFormat="0" applyBorder="0" applyAlignment="0" applyProtection="0"/>
    <xf numFmtId="0" fontId="10" fillId="6" borderId="0" applyNumberFormat="0" applyBorder="0" applyAlignment="0" applyProtection="0"/>
    <xf numFmtId="175" fontId="10" fillId="7" borderId="0" applyNumberFormat="0" applyBorder="0" applyAlignment="0" applyProtection="0"/>
    <xf numFmtId="0" fontId="10" fillId="7" borderId="0" applyNumberFormat="0" applyBorder="0" applyAlignment="0" applyProtection="0"/>
    <xf numFmtId="175" fontId="10" fillId="8" borderId="0" applyNumberFormat="0" applyBorder="0" applyAlignment="0" applyProtection="0"/>
    <xf numFmtId="0" fontId="10" fillId="8" borderId="0" applyNumberFormat="0" applyBorder="0" applyAlignment="0" applyProtection="0"/>
    <xf numFmtId="175" fontId="10" fillId="9" borderId="0" applyNumberFormat="0" applyBorder="0" applyAlignment="0" applyProtection="0"/>
    <xf numFmtId="0" fontId="10" fillId="9" borderId="0" applyNumberFormat="0" applyBorder="0" applyAlignment="0" applyProtection="0"/>
    <xf numFmtId="175" fontId="10" fillId="10" borderId="0" applyNumberFormat="0" applyBorder="0" applyAlignment="0" applyProtection="0"/>
    <xf numFmtId="0" fontId="10" fillId="10" borderId="0" applyNumberFormat="0" applyBorder="0" applyAlignment="0" applyProtection="0"/>
    <xf numFmtId="175" fontId="10" fillId="5" borderId="0" applyNumberFormat="0" applyBorder="0" applyAlignment="0" applyProtection="0"/>
    <xf numFmtId="0" fontId="10" fillId="5" borderId="0" applyNumberFormat="0" applyBorder="0" applyAlignment="0" applyProtection="0"/>
    <xf numFmtId="175" fontId="10" fillId="8" borderId="0" applyNumberFormat="0" applyBorder="0" applyAlignment="0" applyProtection="0"/>
    <xf numFmtId="0" fontId="10" fillId="8" borderId="0" applyNumberFormat="0" applyBorder="0" applyAlignment="0" applyProtection="0"/>
    <xf numFmtId="175" fontId="10" fillId="11" borderId="0" applyNumberFormat="0" applyBorder="0" applyAlignment="0" applyProtection="0"/>
    <xf numFmtId="0" fontId="10" fillId="11" borderId="0" applyNumberFormat="0" applyBorder="0" applyAlignment="0" applyProtection="0"/>
    <xf numFmtId="175" fontId="10" fillId="8" borderId="0" applyNumberFormat="0" applyBorder="0" applyAlignment="0" applyProtection="0"/>
    <xf numFmtId="0" fontId="10" fillId="8" borderId="0" applyNumberFormat="0" applyBorder="0" applyAlignment="0" applyProtection="0"/>
    <xf numFmtId="175" fontId="10" fillId="9" borderId="0" applyNumberFormat="0" applyBorder="0" applyAlignment="0" applyProtection="0"/>
    <xf numFmtId="0" fontId="10" fillId="9" borderId="0" applyNumberFormat="0" applyBorder="0" applyAlignment="0" applyProtection="0"/>
    <xf numFmtId="175" fontId="10" fillId="10" borderId="0" applyNumberFormat="0" applyBorder="0" applyAlignment="0" applyProtection="0"/>
    <xf numFmtId="0" fontId="10" fillId="10" borderId="0" applyNumberFormat="0" applyBorder="0" applyAlignment="0" applyProtection="0"/>
    <xf numFmtId="175" fontId="10" fillId="5" borderId="0" applyNumberFormat="0" applyBorder="0" applyAlignment="0" applyProtection="0"/>
    <xf numFmtId="0" fontId="10" fillId="5" borderId="0" applyNumberFormat="0" applyBorder="0" applyAlignment="0" applyProtection="0"/>
    <xf numFmtId="175" fontId="10" fillId="8" borderId="0" applyNumberFormat="0" applyBorder="0" applyAlignment="0" applyProtection="0"/>
    <xf numFmtId="0" fontId="10" fillId="8" borderId="0" applyNumberFormat="0" applyBorder="0" applyAlignment="0" applyProtection="0"/>
    <xf numFmtId="175" fontId="10" fillId="11" borderId="0" applyNumberFormat="0" applyBorder="0" applyAlignment="0" applyProtection="0"/>
    <xf numFmtId="0" fontId="10" fillId="11" borderId="0" applyNumberFormat="0" applyBorder="0" applyAlignment="0" applyProtection="0"/>
    <xf numFmtId="175" fontId="11" fillId="12" borderId="0" applyNumberFormat="0" applyBorder="0" applyAlignment="0" applyProtection="0"/>
    <xf numFmtId="0" fontId="11" fillId="12" borderId="0" applyNumberFormat="0" applyBorder="0" applyAlignment="0" applyProtection="0"/>
    <xf numFmtId="175" fontId="11" fillId="9" borderId="0" applyNumberFormat="0" applyBorder="0" applyAlignment="0" applyProtection="0"/>
    <xf numFmtId="0" fontId="11" fillId="9" borderId="0" applyNumberFormat="0" applyBorder="0" applyAlignment="0" applyProtection="0"/>
    <xf numFmtId="175" fontId="11" fillId="10" borderId="0" applyNumberFormat="0" applyBorder="0" applyAlignment="0" applyProtection="0"/>
    <xf numFmtId="0" fontId="11" fillId="10" borderId="0" applyNumberFormat="0" applyBorder="0" applyAlignment="0" applyProtection="0"/>
    <xf numFmtId="175" fontId="11" fillId="13" borderId="0" applyNumberFormat="0" applyBorder="0" applyAlignment="0" applyProtection="0"/>
    <xf numFmtId="0" fontId="11" fillId="13" borderId="0" applyNumberFormat="0" applyBorder="0" applyAlignment="0" applyProtection="0"/>
    <xf numFmtId="175" fontId="11" fillId="14" borderId="0" applyNumberFormat="0" applyBorder="0" applyAlignment="0" applyProtection="0"/>
    <xf numFmtId="0" fontId="11" fillId="14" borderId="0" applyNumberFormat="0" applyBorder="0" applyAlignment="0" applyProtection="0"/>
    <xf numFmtId="175" fontId="11" fillId="15" borderId="0" applyNumberFormat="0" applyBorder="0" applyAlignment="0" applyProtection="0"/>
    <xf numFmtId="0" fontId="11" fillId="15" borderId="0" applyNumberFormat="0" applyBorder="0" applyAlignment="0" applyProtection="0"/>
    <xf numFmtId="175" fontId="11" fillId="12" borderId="0" applyNumberFormat="0" applyBorder="0" applyAlignment="0" applyProtection="0"/>
    <xf numFmtId="0" fontId="11" fillId="12" borderId="0" applyNumberFormat="0" applyBorder="0" applyAlignment="0" applyProtection="0"/>
    <xf numFmtId="175" fontId="11" fillId="9" borderId="0" applyNumberFormat="0" applyBorder="0" applyAlignment="0" applyProtection="0"/>
    <xf numFmtId="0" fontId="11" fillId="9" borderId="0" applyNumberFormat="0" applyBorder="0" applyAlignment="0" applyProtection="0"/>
    <xf numFmtId="175" fontId="11" fillId="10" borderId="0" applyNumberFormat="0" applyBorder="0" applyAlignment="0" applyProtection="0"/>
    <xf numFmtId="0" fontId="11" fillId="10" borderId="0" applyNumberFormat="0" applyBorder="0" applyAlignment="0" applyProtection="0"/>
    <xf numFmtId="175" fontId="11" fillId="13" borderId="0" applyNumberFormat="0" applyBorder="0" applyAlignment="0" applyProtection="0"/>
    <xf numFmtId="0" fontId="11" fillId="13" borderId="0" applyNumberFormat="0" applyBorder="0" applyAlignment="0" applyProtection="0"/>
    <xf numFmtId="175" fontId="11" fillId="14" borderId="0" applyNumberFormat="0" applyBorder="0" applyAlignment="0" applyProtection="0"/>
    <xf numFmtId="0" fontId="11" fillId="14" borderId="0" applyNumberFormat="0" applyBorder="0" applyAlignment="0" applyProtection="0"/>
    <xf numFmtId="175" fontId="11" fillId="15" borderId="0" applyNumberFormat="0" applyBorder="0" applyAlignment="0" applyProtection="0"/>
    <xf numFmtId="0" fontId="11" fillId="15" borderId="0" applyNumberFormat="0" applyBorder="0" applyAlignment="0" applyProtection="0"/>
    <xf numFmtId="175" fontId="11" fillId="16" borderId="0" applyNumberFormat="0" applyBorder="0" applyAlignment="0" applyProtection="0"/>
    <xf numFmtId="0" fontId="11" fillId="16" borderId="0" applyNumberFormat="0" applyBorder="0" applyAlignment="0" applyProtection="0"/>
    <xf numFmtId="175" fontId="11" fillId="17" borderId="0" applyNumberFormat="0" applyBorder="0" applyAlignment="0" applyProtection="0"/>
    <xf numFmtId="0" fontId="11" fillId="17" borderId="0" applyNumberFormat="0" applyBorder="0" applyAlignment="0" applyProtection="0"/>
    <xf numFmtId="175" fontId="11" fillId="18" borderId="0" applyNumberFormat="0" applyBorder="0" applyAlignment="0" applyProtection="0"/>
    <xf numFmtId="0" fontId="11" fillId="18" borderId="0" applyNumberFormat="0" applyBorder="0" applyAlignment="0" applyProtection="0"/>
    <xf numFmtId="175" fontId="11" fillId="13" borderId="0" applyNumberFormat="0" applyBorder="0" applyAlignment="0" applyProtection="0"/>
    <xf numFmtId="0" fontId="11" fillId="13" borderId="0" applyNumberFormat="0" applyBorder="0" applyAlignment="0" applyProtection="0"/>
    <xf numFmtId="175" fontId="11" fillId="14" borderId="0" applyNumberFormat="0" applyBorder="0" applyAlignment="0" applyProtection="0"/>
    <xf numFmtId="0" fontId="11" fillId="14" borderId="0" applyNumberFormat="0" applyBorder="0" applyAlignment="0" applyProtection="0"/>
    <xf numFmtId="175" fontId="11" fillId="19" borderId="0" applyNumberFormat="0" applyBorder="0" applyAlignment="0" applyProtection="0"/>
    <xf numFmtId="0" fontId="11" fillId="19" borderId="0" applyNumberFormat="0" applyBorder="0" applyAlignment="0" applyProtection="0"/>
    <xf numFmtId="175" fontId="18" fillId="3" borderId="0" applyNumberFormat="0" applyBorder="0" applyAlignment="0" applyProtection="0"/>
    <xf numFmtId="0" fontId="18" fillId="3" borderId="0" applyNumberFormat="0" applyBorder="0" applyAlignment="0" applyProtection="0"/>
    <xf numFmtId="175" fontId="12" fillId="4" borderId="0" applyNumberFormat="0" applyBorder="0" applyAlignment="0" applyProtection="0"/>
    <xf numFmtId="0" fontId="12" fillId="4" borderId="0" applyNumberFormat="0" applyBorder="0" applyAlignment="0" applyProtection="0"/>
    <xf numFmtId="175" fontId="13" fillId="20" borderId="1" applyNumberFormat="0" applyAlignment="0" applyProtection="0"/>
    <xf numFmtId="0" fontId="13" fillId="20" borderId="1" applyNumberFormat="0" applyAlignment="0" applyProtection="0"/>
    <xf numFmtId="175" fontId="13" fillId="20" borderId="1" applyNumberFormat="0" applyAlignment="0" applyProtection="0"/>
    <xf numFmtId="0" fontId="13" fillId="20" borderId="1" applyNumberFormat="0" applyAlignment="0" applyProtection="0"/>
    <xf numFmtId="175" fontId="14" fillId="21" borderId="2" applyNumberFormat="0" applyAlignment="0" applyProtection="0"/>
    <xf numFmtId="0" fontId="14" fillId="21" borderId="2" applyNumberFormat="0" applyAlignment="0" applyProtection="0"/>
    <xf numFmtId="175" fontId="15" fillId="0" borderId="3" applyNumberFormat="0" applyFill="0" applyAlignment="0" applyProtection="0"/>
    <xf numFmtId="0" fontId="15" fillId="0" borderId="3" applyNumberFormat="0" applyFill="0" applyAlignment="0" applyProtection="0"/>
    <xf numFmtId="175" fontId="14" fillId="21" borderId="2" applyNumberFormat="0" applyAlignment="0" applyProtection="0"/>
    <xf numFmtId="0" fontId="14" fillId="21" borderId="2" applyNumberForma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5" fontId="2" fillId="0" borderId="4"/>
    <xf numFmtId="175" fontId="16" fillId="0" borderId="0" applyNumberFormat="0" applyFill="0" applyBorder="0" applyAlignment="0" applyProtection="0"/>
    <xf numFmtId="0" fontId="16" fillId="0" borderId="0" applyNumberFormat="0" applyFill="0" applyBorder="0" applyAlignment="0" applyProtection="0"/>
    <xf numFmtId="175" fontId="11" fillId="16" borderId="0" applyNumberFormat="0" applyBorder="0" applyAlignment="0" applyProtection="0"/>
    <xf numFmtId="0" fontId="11" fillId="16" borderId="0" applyNumberFormat="0" applyBorder="0" applyAlignment="0" applyProtection="0"/>
    <xf numFmtId="175" fontId="11" fillId="17" borderId="0" applyNumberFormat="0" applyBorder="0" applyAlignment="0" applyProtection="0"/>
    <xf numFmtId="0" fontId="11" fillId="17" borderId="0" applyNumberFormat="0" applyBorder="0" applyAlignment="0" applyProtection="0"/>
    <xf numFmtId="175" fontId="11" fillId="18" borderId="0" applyNumberFormat="0" applyBorder="0" applyAlignment="0" applyProtection="0"/>
    <xf numFmtId="0" fontId="11" fillId="18" borderId="0" applyNumberFormat="0" applyBorder="0" applyAlignment="0" applyProtection="0"/>
    <xf numFmtId="175" fontId="11" fillId="13" borderId="0" applyNumberFormat="0" applyBorder="0" applyAlignment="0" applyProtection="0"/>
    <xf numFmtId="0" fontId="11" fillId="13" borderId="0" applyNumberFormat="0" applyBorder="0" applyAlignment="0" applyProtection="0"/>
    <xf numFmtId="175" fontId="11" fillId="14" borderId="0" applyNumberFormat="0" applyBorder="0" applyAlignment="0" applyProtection="0"/>
    <xf numFmtId="0" fontId="11" fillId="14" borderId="0" applyNumberFormat="0" applyBorder="0" applyAlignment="0" applyProtection="0"/>
    <xf numFmtId="175" fontId="11" fillId="19" borderId="0" applyNumberFormat="0" applyBorder="0" applyAlignment="0" applyProtection="0"/>
    <xf numFmtId="0" fontId="11" fillId="19" borderId="0" applyNumberFormat="0" applyBorder="0" applyAlignment="0" applyProtection="0"/>
    <xf numFmtId="175" fontId="17" fillId="7" borderId="1" applyNumberFormat="0" applyAlignment="0" applyProtection="0"/>
    <xf numFmtId="0" fontId="17" fillId="7" borderId="1" applyNumberFormat="0" applyAlignment="0" applyProtection="0"/>
    <xf numFmtId="175" fontId="2" fillId="0" borderId="0" applyFont="0" applyFill="0" applyBorder="0" applyAlignment="0" applyProtection="0"/>
    <xf numFmtId="175" fontId="22" fillId="0" borderId="0" applyNumberFormat="0" applyFill="0" applyBorder="0" applyAlignment="0" applyProtection="0"/>
    <xf numFmtId="0" fontId="22" fillId="0" borderId="0" applyNumberFormat="0" applyFill="0" applyBorder="0" applyAlignment="0" applyProtection="0"/>
    <xf numFmtId="175" fontId="12" fillId="4" borderId="0" applyNumberFormat="0" applyBorder="0" applyAlignment="0" applyProtection="0"/>
    <xf numFmtId="0" fontId="12" fillId="4" borderId="0" applyNumberFormat="0" applyBorder="0" applyAlignment="0" applyProtection="0"/>
    <xf numFmtId="175" fontId="23" fillId="0" borderId="5" applyNumberFormat="0" applyFill="0" applyAlignment="0" applyProtection="0"/>
    <xf numFmtId="0" fontId="23" fillId="0" borderId="5" applyNumberFormat="0" applyFill="0" applyAlignment="0" applyProtection="0"/>
    <xf numFmtId="175" fontId="24" fillId="0" borderId="6" applyNumberFormat="0" applyFill="0" applyAlignment="0" applyProtection="0"/>
    <xf numFmtId="0" fontId="24" fillId="0" borderId="6" applyNumberFormat="0" applyFill="0" applyAlignment="0" applyProtection="0"/>
    <xf numFmtId="175" fontId="16" fillId="0" borderId="7" applyNumberFormat="0" applyFill="0" applyAlignment="0" applyProtection="0"/>
    <xf numFmtId="0" fontId="16" fillId="0" borderId="7" applyNumberFormat="0" applyFill="0" applyAlignment="0" applyProtection="0"/>
    <xf numFmtId="175" fontId="16" fillId="0" borderId="0" applyNumberFormat="0" applyFill="0" applyBorder="0" applyAlignment="0" applyProtection="0"/>
    <xf numFmtId="0" fontId="16" fillId="0" borderId="0" applyNumberFormat="0" applyFill="0" applyBorder="0" applyAlignment="0" applyProtection="0"/>
    <xf numFmtId="175" fontId="30" fillId="0" borderId="0" applyNumberFormat="0" applyFill="0" applyBorder="0" applyAlignment="0" applyProtection="0">
      <alignment vertical="top"/>
      <protection locked="0"/>
    </xf>
    <xf numFmtId="175" fontId="18" fillId="3" borderId="0" applyNumberFormat="0" applyBorder="0" applyAlignment="0" applyProtection="0"/>
    <xf numFmtId="0" fontId="18" fillId="3" borderId="0" applyNumberFormat="0" applyBorder="0" applyAlignment="0" applyProtection="0"/>
    <xf numFmtId="175" fontId="17" fillId="7" borderId="1" applyNumberFormat="0" applyAlignment="0" applyProtection="0"/>
    <xf numFmtId="0" fontId="17" fillId="7" borderId="1" applyNumberFormat="0" applyAlignment="0" applyProtection="0"/>
    <xf numFmtId="175" fontId="15" fillId="0" borderId="3" applyNumberFormat="0" applyFill="0" applyAlignment="0" applyProtection="0"/>
    <xf numFmtId="0" fontId="15" fillId="0" borderId="3" applyNumberFormat="0" applyFill="0" applyAlignment="0" applyProtection="0"/>
    <xf numFmtId="43" fontId="42" fillId="0" borderId="0" applyFont="0" applyFill="0" applyBorder="0" applyAlignment="0" applyProtection="0"/>
    <xf numFmtId="43" fontId="2" fillId="0" borderId="0" applyFont="0" applyFill="0" applyBorder="0" applyAlignment="0" applyProtection="0"/>
    <xf numFmtId="166" fontId="4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43" fontId="42" fillId="0" borderId="0" applyFont="0" applyFill="0" applyBorder="0" applyAlignment="0" applyProtection="0"/>
    <xf numFmtId="179" fontId="2" fillId="0" borderId="0" applyFont="0" applyFill="0" applyBorder="0" applyAlignment="0" applyProtection="0"/>
    <xf numFmtId="164" fontId="2" fillId="0" borderId="0" applyFont="0" applyFill="0" applyBorder="0" applyAlignment="0" applyProtection="0"/>
    <xf numFmtId="175" fontId="19" fillId="22" borderId="0" applyNumberFormat="0" applyBorder="0" applyAlignment="0" applyProtection="0"/>
    <xf numFmtId="0" fontId="19" fillId="22" borderId="0" applyNumberFormat="0" applyBorder="0" applyAlignment="0" applyProtection="0"/>
    <xf numFmtId="175" fontId="10" fillId="0" borderId="0"/>
    <xf numFmtId="175" fontId="2" fillId="0" borderId="0"/>
    <xf numFmtId="0" fontId="2" fillId="0" borderId="0"/>
    <xf numFmtId="175" fontId="2" fillId="0" borderId="0"/>
    <xf numFmtId="0" fontId="2" fillId="0" borderId="0"/>
    <xf numFmtId="0" fontId="10" fillId="0" borderId="0"/>
    <xf numFmtId="175" fontId="10" fillId="0" borderId="0"/>
    <xf numFmtId="175" fontId="2" fillId="0" borderId="0"/>
    <xf numFmtId="0" fontId="2" fillId="0" borderId="0"/>
    <xf numFmtId="0" fontId="10" fillId="0" borderId="0"/>
    <xf numFmtId="175" fontId="10" fillId="0" borderId="0"/>
    <xf numFmtId="175" fontId="2" fillId="0" borderId="0"/>
    <xf numFmtId="0" fontId="2" fillId="0" borderId="0"/>
    <xf numFmtId="0" fontId="10" fillId="0" borderId="0"/>
    <xf numFmtId="175" fontId="10" fillId="0" borderId="0"/>
    <xf numFmtId="175" fontId="2" fillId="0" borderId="0"/>
    <xf numFmtId="0" fontId="2" fillId="0" borderId="0"/>
    <xf numFmtId="0" fontId="10" fillId="0" borderId="0"/>
    <xf numFmtId="175" fontId="10" fillId="0" borderId="0"/>
    <xf numFmtId="175" fontId="2" fillId="0" borderId="0"/>
    <xf numFmtId="0" fontId="2" fillId="0" borderId="0"/>
    <xf numFmtId="0" fontId="10" fillId="0" borderId="0"/>
    <xf numFmtId="175" fontId="10" fillId="0" borderId="0"/>
    <xf numFmtId="175" fontId="2" fillId="0" borderId="0"/>
    <xf numFmtId="0" fontId="2" fillId="0" borderId="0"/>
    <xf numFmtId="0" fontId="10" fillId="0" borderId="0"/>
    <xf numFmtId="175" fontId="10" fillId="0" borderId="0"/>
    <xf numFmtId="175" fontId="2" fillId="0" borderId="0"/>
    <xf numFmtId="0" fontId="2" fillId="0" borderId="0"/>
    <xf numFmtId="0" fontId="10" fillId="0" borderId="0"/>
    <xf numFmtId="175" fontId="10" fillId="0" borderId="0"/>
    <xf numFmtId="175" fontId="2" fillId="0" borderId="0"/>
    <xf numFmtId="0" fontId="2" fillId="0" borderId="0"/>
    <xf numFmtId="0" fontId="10" fillId="0" borderId="0"/>
    <xf numFmtId="175" fontId="10" fillId="0" borderId="0"/>
    <xf numFmtId="175" fontId="2" fillId="0" borderId="0"/>
    <xf numFmtId="0" fontId="2" fillId="0" borderId="0"/>
    <xf numFmtId="0" fontId="10" fillId="0" borderId="0"/>
    <xf numFmtId="175" fontId="10" fillId="0" borderId="0"/>
    <xf numFmtId="175" fontId="2" fillId="0" borderId="0"/>
    <xf numFmtId="0" fontId="2" fillId="0" borderId="0"/>
    <xf numFmtId="0" fontId="10" fillId="0" borderId="0"/>
    <xf numFmtId="175" fontId="42" fillId="0" borderId="0"/>
    <xf numFmtId="175" fontId="2" fillId="0" borderId="0"/>
    <xf numFmtId="175" fontId="2" fillId="0" borderId="0"/>
    <xf numFmtId="175" fontId="42" fillId="0" borderId="0"/>
    <xf numFmtId="0" fontId="2" fillId="0" borderId="0"/>
    <xf numFmtId="183" fontId="42" fillId="0" borderId="0"/>
    <xf numFmtId="175" fontId="2" fillId="0" borderId="0"/>
    <xf numFmtId="175" fontId="2" fillId="0" borderId="0"/>
    <xf numFmtId="0" fontId="2" fillId="0" borderId="0"/>
    <xf numFmtId="175" fontId="2" fillId="0" borderId="0"/>
    <xf numFmtId="175" fontId="2" fillId="0" borderId="0"/>
    <xf numFmtId="0" fontId="2" fillId="0" borderId="0"/>
    <xf numFmtId="175" fontId="2" fillId="0" borderId="0"/>
    <xf numFmtId="0" fontId="2" fillId="0" borderId="0"/>
    <xf numFmtId="175" fontId="2" fillId="0" borderId="0"/>
    <xf numFmtId="0" fontId="2" fillId="0" borderId="0"/>
    <xf numFmtId="175" fontId="2" fillId="0" borderId="0"/>
    <xf numFmtId="0" fontId="2" fillId="0" borderId="0"/>
    <xf numFmtId="175" fontId="2" fillId="0" borderId="0"/>
    <xf numFmtId="0" fontId="2" fillId="0" borderId="0"/>
    <xf numFmtId="175" fontId="2" fillId="0" borderId="0"/>
    <xf numFmtId="175" fontId="2" fillId="0" borderId="0"/>
    <xf numFmtId="175" fontId="2" fillId="0" borderId="0"/>
    <xf numFmtId="175" fontId="2" fillId="0" borderId="0"/>
    <xf numFmtId="175" fontId="2" fillId="0" borderId="0"/>
    <xf numFmtId="175" fontId="2" fillId="0" borderId="0"/>
    <xf numFmtId="175" fontId="2" fillId="0" borderId="0"/>
    <xf numFmtId="175" fontId="2" fillId="0" borderId="0"/>
    <xf numFmtId="0" fontId="2" fillId="0" borderId="0"/>
    <xf numFmtId="175" fontId="2" fillId="0" borderId="0"/>
    <xf numFmtId="175" fontId="2" fillId="0" borderId="0"/>
    <xf numFmtId="175" fontId="2" fillId="0" borderId="0"/>
    <xf numFmtId="175" fontId="2" fillId="0" borderId="0"/>
    <xf numFmtId="175" fontId="2" fillId="0" borderId="0"/>
    <xf numFmtId="0" fontId="2" fillId="0" borderId="0"/>
    <xf numFmtId="175" fontId="2" fillId="0" borderId="0"/>
    <xf numFmtId="175" fontId="2" fillId="0" borderId="0"/>
    <xf numFmtId="175" fontId="2" fillId="0" borderId="0"/>
    <xf numFmtId="175" fontId="2" fillId="0" borderId="0"/>
    <xf numFmtId="0" fontId="2" fillId="0" borderId="0"/>
    <xf numFmtId="175" fontId="2" fillId="0" borderId="0"/>
    <xf numFmtId="0" fontId="2" fillId="0" borderId="0"/>
    <xf numFmtId="175" fontId="2" fillId="0" borderId="0"/>
    <xf numFmtId="175" fontId="2" fillId="0" borderId="0"/>
    <xf numFmtId="175" fontId="2" fillId="0" borderId="0"/>
    <xf numFmtId="175" fontId="2" fillId="0" borderId="0"/>
    <xf numFmtId="175" fontId="2" fillId="0" borderId="0"/>
    <xf numFmtId="175" fontId="2" fillId="0" borderId="0"/>
    <xf numFmtId="0" fontId="2" fillId="0" borderId="0"/>
    <xf numFmtId="0" fontId="42" fillId="0" borderId="0"/>
    <xf numFmtId="175" fontId="32" fillId="0" borderId="0"/>
    <xf numFmtId="175" fontId="2" fillId="0" borderId="0"/>
    <xf numFmtId="0" fontId="2" fillId="0" borderId="0"/>
    <xf numFmtId="0" fontId="2" fillId="0" borderId="0"/>
    <xf numFmtId="175" fontId="42" fillId="0" borderId="0"/>
    <xf numFmtId="0" fontId="42" fillId="0" borderId="0"/>
    <xf numFmtId="175" fontId="42" fillId="0" borderId="0"/>
    <xf numFmtId="0" fontId="42" fillId="0" borderId="0"/>
    <xf numFmtId="175" fontId="42" fillId="0" borderId="0"/>
    <xf numFmtId="0" fontId="42" fillId="0" borderId="0"/>
    <xf numFmtId="175" fontId="42" fillId="0" borderId="0"/>
    <xf numFmtId="0" fontId="42" fillId="0" borderId="0"/>
    <xf numFmtId="175" fontId="42" fillId="0" borderId="0"/>
    <xf numFmtId="0" fontId="42" fillId="0" borderId="0"/>
    <xf numFmtId="0" fontId="42" fillId="0" borderId="0"/>
    <xf numFmtId="0" fontId="42" fillId="0" borderId="0"/>
    <xf numFmtId="0" fontId="42" fillId="0" borderId="0"/>
    <xf numFmtId="175" fontId="2" fillId="0" borderId="0"/>
    <xf numFmtId="175" fontId="2" fillId="0" borderId="0"/>
    <xf numFmtId="0" fontId="2" fillId="0" borderId="0"/>
    <xf numFmtId="175" fontId="10" fillId="0" borderId="0"/>
    <xf numFmtId="175" fontId="28" fillId="0" borderId="0"/>
    <xf numFmtId="0" fontId="28" fillId="0" borderId="0"/>
    <xf numFmtId="0" fontId="10" fillId="0" borderId="0"/>
    <xf numFmtId="175" fontId="2" fillId="0" borderId="0"/>
    <xf numFmtId="0" fontId="2" fillId="0" borderId="0"/>
    <xf numFmtId="175" fontId="2" fillId="0" borderId="0"/>
    <xf numFmtId="175" fontId="2" fillId="0" borderId="0"/>
    <xf numFmtId="175" fontId="2" fillId="0" borderId="0"/>
    <xf numFmtId="0" fontId="2" fillId="0" borderId="0"/>
    <xf numFmtId="175"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39" fillId="0" borderId="0"/>
    <xf numFmtId="175" fontId="2" fillId="0" borderId="0"/>
    <xf numFmtId="175" fontId="10" fillId="0" borderId="0"/>
    <xf numFmtId="175" fontId="2" fillId="0" borderId="0"/>
    <xf numFmtId="0" fontId="2" fillId="0" borderId="0"/>
    <xf numFmtId="0" fontId="10" fillId="0" borderId="0"/>
    <xf numFmtId="175" fontId="2" fillId="0" borderId="0"/>
    <xf numFmtId="175" fontId="2" fillId="0" borderId="0"/>
    <xf numFmtId="175" fontId="2" fillId="0" borderId="0"/>
    <xf numFmtId="0" fontId="2" fillId="0" borderId="0"/>
    <xf numFmtId="0" fontId="42" fillId="0" borderId="0"/>
    <xf numFmtId="183" fontId="42" fillId="0" borderId="0"/>
    <xf numFmtId="0" fontId="42" fillId="0" borderId="0"/>
    <xf numFmtId="183" fontId="42" fillId="0" borderId="0"/>
    <xf numFmtId="175" fontId="2" fillId="0" borderId="0"/>
    <xf numFmtId="0" fontId="2" fillId="0" borderId="0"/>
    <xf numFmtId="175" fontId="28" fillId="0" borderId="0"/>
    <xf numFmtId="175" fontId="2" fillId="0" borderId="0"/>
    <xf numFmtId="0" fontId="2" fillId="0" borderId="0"/>
    <xf numFmtId="0" fontId="28" fillId="0" borderId="0"/>
    <xf numFmtId="175" fontId="28" fillId="0" borderId="0"/>
    <xf numFmtId="0" fontId="28" fillId="0" borderId="0"/>
    <xf numFmtId="175" fontId="2" fillId="0" borderId="0"/>
    <xf numFmtId="0" fontId="2" fillId="0" borderId="0"/>
    <xf numFmtId="175" fontId="2" fillId="0" borderId="0"/>
    <xf numFmtId="175" fontId="2" fillId="0" borderId="0"/>
    <xf numFmtId="175" fontId="2" fillId="0" borderId="0"/>
    <xf numFmtId="175" fontId="2" fillId="0" borderId="0"/>
    <xf numFmtId="175" fontId="2" fillId="0" borderId="0"/>
    <xf numFmtId="175" fontId="2" fillId="0" borderId="0"/>
    <xf numFmtId="175" fontId="2" fillId="0" borderId="0"/>
    <xf numFmtId="0" fontId="2" fillId="0" borderId="0"/>
    <xf numFmtId="175" fontId="28" fillId="0" borderId="0"/>
    <xf numFmtId="0" fontId="28" fillId="0" borderId="0"/>
    <xf numFmtId="175" fontId="2" fillId="0" borderId="0"/>
    <xf numFmtId="175" fontId="2" fillId="0" borderId="0"/>
    <xf numFmtId="175" fontId="2" fillId="0" borderId="0"/>
    <xf numFmtId="0" fontId="42" fillId="0" borderId="0"/>
    <xf numFmtId="175" fontId="28" fillId="0" borderId="0"/>
    <xf numFmtId="175" fontId="2" fillId="0" borderId="0"/>
    <xf numFmtId="0" fontId="2" fillId="0" borderId="0"/>
    <xf numFmtId="175" fontId="28" fillId="0" borderId="0"/>
    <xf numFmtId="0" fontId="28" fillId="0" borderId="0"/>
    <xf numFmtId="175" fontId="2" fillId="0" borderId="0"/>
    <xf numFmtId="0" fontId="2" fillId="0" borderId="0"/>
    <xf numFmtId="175" fontId="2" fillId="0" borderId="0"/>
    <xf numFmtId="175" fontId="2" fillId="0" borderId="0"/>
    <xf numFmtId="175" fontId="2" fillId="0" borderId="0"/>
    <xf numFmtId="0" fontId="28" fillId="0" borderId="0"/>
    <xf numFmtId="175" fontId="28" fillId="0" borderId="0"/>
    <xf numFmtId="175" fontId="2" fillId="0" borderId="0"/>
    <xf numFmtId="0" fontId="2" fillId="0" borderId="0"/>
    <xf numFmtId="175" fontId="28" fillId="0" borderId="0"/>
    <xf numFmtId="0" fontId="28" fillId="0" borderId="0"/>
    <xf numFmtId="175" fontId="2" fillId="0" borderId="0"/>
    <xf numFmtId="175" fontId="2" fillId="0" borderId="0"/>
    <xf numFmtId="175" fontId="2" fillId="0" borderId="0"/>
    <xf numFmtId="0" fontId="28" fillId="0" borderId="0"/>
    <xf numFmtId="175" fontId="10" fillId="0" borderId="0"/>
    <xf numFmtId="175" fontId="2" fillId="0" borderId="0"/>
    <xf numFmtId="0" fontId="2" fillId="0" borderId="0"/>
    <xf numFmtId="175" fontId="2" fillId="0" borderId="0"/>
    <xf numFmtId="0" fontId="2" fillId="0" borderId="0"/>
    <xf numFmtId="175" fontId="2" fillId="0" borderId="0"/>
    <xf numFmtId="175" fontId="2" fillId="0" borderId="0"/>
    <xf numFmtId="175" fontId="2" fillId="0" borderId="0"/>
    <xf numFmtId="0" fontId="10" fillId="0" borderId="0"/>
    <xf numFmtId="175" fontId="10" fillId="23" borderId="8" applyNumberFormat="0" applyFont="0" applyAlignment="0" applyProtection="0"/>
    <xf numFmtId="0" fontId="10" fillId="23" borderId="8" applyNumberFormat="0" applyFont="0" applyAlignment="0" applyProtection="0"/>
    <xf numFmtId="175" fontId="2" fillId="23" borderId="8" applyNumberFormat="0" applyFont="0" applyAlignment="0" applyProtection="0"/>
    <xf numFmtId="0" fontId="2" fillId="23" borderId="8" applyNumberFormat="0" applyFont="0" applyAlignment="0" applyProtection="0"/>
    <xf numFmtId="175" fontId="20" fillId="20" borderId="9" applyNumberFormat="0" applyAlignment="0" applyProtection="0"/>
    <xf numFmtId="0" fontId="20" fillId="20" borderId="9" applyNumberFormat="0" applyAlignment="0" applyProtection="0"/>
    <xf numFmtId="9" fontId="4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75" fontId="20" fillId="20" borderId="9" applyNumberFormat="0" applyAlignment="0" applyProtection="0"/>
    <xf numFmtId="0" fontId="20" fillId="20" borderId="9" applyNumberFormat="0" applyAlignment="0" applyProtection="0"/>
    <xf numFmtId="175" fontId="21" fillId="0" borderId="0" applyNumberFormat="0" applyFill="0" applyBorder="0" applyAlignment="0" applyProtection="0"/>
    <xf numFmtId="0" fontId="21" fillId="0" borderId="0" applyNumberFormat="0" applyFill="0" applyBorder="0" applyAlignment="0" applyProtection="0"/>
    <xf numFmtId="175" fontId="22" fillId="0" borderId="0" applyNumberFormat="0" applyFill="0" applyBorder="0" applyAlignment="0" applyProtection="0"/>
    <xf numFmtId="0" fontId="22" fillId="0" borderId="0" applyNumberFormat="0" applyFill="0" applyBorder="0" applyAlignment="0" applyProtection="0"/>
    <xf numFmtId="175" fontId="25" fillId="0" borderId="0" applyNumberFormat="0" applyFill="0" applyBorder="0" applyAlignment="0" applyProtection="0"/>
    <xf numFmtId="0" fontId="25" fillId="0" borderId="0" applyNumberFormat="0" applyFill="0" applyBorder="0" applyAlignment="0" applyProtection="0"/>
    <xf numFmtId="175" fontId="23" fillId="0" borderId="5" applyNumberFormat="0" applyFill="0" applyAlignment="0" applyProtection="0"/>
    <xf numFmtId="0" fontId="23" fillId="0" borderId="5" applyNumberFormat="0" applyFill="0" applyAlignment="0" applyProtection="0"/>
    <xf numFmtId="175" fontId="24" fillId="0" borderId="6" applyNumberFormat="0" applyFill="0" applyAlignment="0" applyProtection="0"/>
    <xf numFmtId="0" fontId="24" fillId="0" borderId="6" applyNumberFormat="0" applyFill="0" applyAlignment="0" applyProtection="0"/>
    <xf numFmtId="175" fontId="16" fillId="0" borderId="7" applyNumberFormat="0" applyFill="0" applyAlignment="0" applyProtection="0"/>
    <xf numFmtId="0" fontId="16" fillId="0" borderId="7" applyNumberFormat="0" applyFill="0" applyAlignment="0" applyProtection="0"/>
    <xf numFmtId="175" fontId="25" fillId="0" borderId="0" applyNumberFormat="0" applyFill="0" applyBorder="0" applyAlignment="0" applyProtection="0"/>
    <xf numFmtId="0" fontId="25" fillId="0" borderId="0" applyNumberFormat="0" applyFill="0" applyBorder="0" applyAlignment="0" applyProtection="0"/>
    <xf numFmtId="175" fontId="26" fillId="0" borderId="10" applyNumberFormat="0" applyFill="0" applyAlignment="0" applyProtection="0"/>
    <xf numFmtId="0" fontId="26" fillId="0" borderId="10" applyNumberFormat="0" applyFill="0" applyAlignment="0" applyProtection="0"/>
    <xf numFmtId="175" fontId="21" fillId="0" borderId="0" applyNumberFormat="0" applyFill="0" applyBorder="0" applyAlignment="0" applyProtection="0"/>
    <xf numFmtId="0" fontId="21" fillId="0" borderId="0" applyNumberFormat="0" applyFill="0" applyBorder="0" applyAlignment="0" applyProtection="0"/>
    <xf numFmtId="0" fontId="42" fillId="0" borderId="0"/>
    <xf numFmtId="0" fontId="1" fillId="0" borderId="10" applyNumberFormat="0" applyFill="0" applyAlignment="0" applyProtection="0"/>
    <xf numFmtId="0" fontId="42" fillId="0" borderId="0"/>
    <xf numFmtId="164" fontId="2" fillId="0" borderId="0" applyFont="0" applyFill="0" applyBorder="0" applyAlignment="0" applyProtection="0"/>
    <xf numFmtId="0" fontId="42" fillId="0" borderId="0"/>
    <xf numFmtId="43" fontId="4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175" fontId="42" fillId="0" borderId="0"/>
    <xf numFmtId="175" fontId="42" fillId="0" borderId="0"/>
    <xf numFmtId="175" fontId="2" fillId="0" borderId="0"/>
    <xf numFmtId="175" fontId="42" fillId="0" borderId="0"/>
    <xf numFmtId="0" fontId="42" fillId="0" borderId="0"/>
    <xf numFmtId="0" fontId="1" fillId="0" borderId="10" applyNumberFormat="0" applyFill="0" applyAlignment="0" applyProtection="0"/>
    <xf numFmtId="0" fontId="42" fillId="0" borderId="0"/>
    <xf numFmtId="0" fontId="42" fillId="0" borderId="0"/>
    <xf numFmtId="0" fontId="42" fillId="0" borderId="0"/>
    <xf numFmtId="43" fontId="2" fillId="0" borderId="0" applyFont="0" applyFill="0" applyBorder="0" applyAlignment="0" applyProtection="0"/>
    <xf numFmtId="0" fontId="2" fillId="0" borderId="0">
      <alignment wrapText="1"/>
    </xf>
    <xf numFmtId="0" fontId="2" fillId="0" borderId="0">
      <alignment wrapText="1"/>
    </xf>
    <xf numFmtId="0" fontId="42" fillId="0" borderId="0"/>
    <xf numFmtId="0" fontId="83" fillId="0" borderId="0">
      <alignment wrapText="1"/>
    </xf>
    <xf numFmtId="0" fontId="42" fillId="0" borderId="0"/>
    <xf numFmtId="0" fontId="42" fillId="0" borderId="0"/>
    <xf numFmtId="0" fontId="2" fillId="0" borderId="0">
      <alignment wrapText="1"/>
    </xf>
    <xf numFmtId="0" fontId="42" fillId="0" borderId="0"/>
    <xf numFmtId="0" fontId="42" fillId="0" borderId="0"/>
    <xf numFmtId="0" fontId="42" fillId="0" borderId="0"/>
    <xf numFmtId="0" fontId="89" fillId="0" borderId="0">
      <alignment wrapText="1"/>
    </xf>
    <xf numFmtId="0" fontId="89" fillId="0" borderId="0">
      <alignment wrapText="1"/>
    </xf>
    <xf numFmtId="0" fontId="89" fillId="0" borderId="0">
      <alignment wrapText="1"/>
    </xf>
    <xf numFmtId="0" fontId="89" fillId="0" borderId="0">
      <alignment wrapText="1"/>
    </xf>
    <xf numFmtId="0" fontId="89" fillId="0" borderId="0">
      <alignment wrapText="1"/>
    </xf>
    <xf numFmtId="0" fontId="89" fillId="0" borderId="0">
      <alignment wrapText="1"/>
    </xf>
    <xf numFmtId="0" fontId="89" fillId="0" borderId="0">
      <alignment wrapText="1"/>
    </xf>
    <xf numFmtId="0" fontId="89" fillId="0" borderId="0">
      <alignment wrapText="1"/>
    </xf>
    <xf numFmtId="0" fontId="42" fillId="0" borderId="0"/>
    <xf numFmtId="43" fontId="2" fillId="0" borderId="0" applyFont="0" applyFill="0" applyBorder="0" applyAlignment="0" applyProtection="0"/>
    <xf numFmtId="0" fontId="2" fillId="0" borderId="0"/>
    <xf numFmtId="0" fontId="2" fillId="0" borderId="0"/>
    <xf numFmtId="185" fontId="2" fillId="0" borderId="0" applyFont="0" applyFill="0" applyBorder="0" applyAlignment="0" applyProtection="0"/>
    <xf numFmtId="175" fontId="2" fillId="0" borderId="0"/>
    <xf numFmtId="175" fontId="42" fillId="0" borderId="0"/>
    <xf numFmtId="175" fontId="42" fillId="0" borderId="0"/>
    <xf numFmtId="0" fontId="42" fillId="0" borderId="0"/>
    <xf numFmtId="175" fontId="42" fillId="0" borderId="0"/>
    <xf numFmtId="175" fontId="42" fillId="0" borderId="0"/>
    <xf numFmtId="175" fontId="42" fillId="0" borderId="0"/>
    <xf numFmtId="175" fontId="42" fillId="0" borderId="0"/>
    <xf numFmtId="175" fontId="42" fillId="0" borderId="0"/>
    <xf numFmtId="175" fontId="42" fillId="0" borderId="0"/>
    <xf numFmtId="175" fontId="42" fillId="0" borderId="0"/>
    <xf numFmtId="175" fontId="42" fillId="0" borderId="0"/>
    <xf numFmtId="175" fontId="42" fillId="0" borderId="0"/>
    <xf numFmtId="175" fontId="42" fillId="0" borderId="0"/>
    <xf numFmtId="175" fontId="42" fillId="0" borderId="0"/>
    <xf numFmtId="175" fontId="42" fillId="0" borderId="0"/>
    <xf numFmtId="175" fontId="42" fillId="0" borderId="0"/>
    <xf numFmtId="175" fontId="42" fillId="0" borderId="0"/>
    <xf numFmtId="175" fontId="42" fillId="0" borderId="0"/>
    <xf numFmtId="175" fontId="42" fillId="0" borderId="0"/>
    <xf numFmtId="175" fontId="42" fillId="0" borderId="0"/>
    <xf numFmtId="175" fontId="42" fillId="0" borderId="0"/>
    <xf numFmtId="175" fontId="42" fillId="0" borderId="0"/>
    <xf numFmtId="175" fontId="42" fillId="0" borderId="0"/>
    <xf numFmtId="175" fontId="42" fillId="0" borderId="0"/>
    <xf numFmtId="175" fontId="42" fillId="0" borderId="0"/>
    <xf numFmtId="175" fontId="42" fillId="0" borderId="0"/>
    <xf numFmtId="43" fontId="99" fillId="0" borderId="0" applyFont="0" applyFill="0" applyBorder="0" applyAlignment="0" applyProtection="0"/>
    <xf numFmtId="43" fontId="99" fillId="0" borderId="0" applyFont="0" applyFill="0" applyBorder="0" applyAlignment="0" applyProtection="0"/>
    <xf numFmtId="43" fontId="99" fillId="0" borderId="0" applyFont="0" applyFill="0" applyBorder="0" applyAlignment="0" applyProtection="0"/>
    <xf numFmtId="43" fontId="99" fillId="0" borderId="0" applyFont="0" applyFill="0" applyBorder="0" applyAlignment="0" applyProtection="0"/>
    <xf numFmtId="44" fontId="99" fillId="0" borderId="0" applyFont="0" applyFill="0" applyBorder="0" applyAlignment="0" applyProtection="0"/>
    <xf numFmtId="44" fontId="99" fillId="0" borderId="0" applyFont="0" applyFill="0" applyBorder="0" applyAlignment="0" applyProtection="0"/>
    <xf numFmtId="44" fontId="99" fillId="0" borderId="0" applyFont="0" applyFill="0" applyBorder="0" applyAlignment="0" applyProtection="0"/>
    <xf numFmtId="44" fontId="99" fillId="0" borderId="0" applyFont="0" applyFill="0" applyBorder="0" applyAlignment="0" applyProtection="0"/>
    <xf numFmtId="186" fontId="2" fillId="0" borderId="0" applyFont="0" applyFill="0" applyBorder="0" applyAlignment="0" applyProtection="0"/>
    <xf numFmtId="181" fontId="2" fillId="0" borderId="0" applyFont="0" applyFill="0" applyBorder="0" applyAlignment="0" applyProtection="0"/>
    <xf numFmtId="185" fontId="2" fillId="0" borderId="0" applyFont="0" applyFill="0" applyBorder="0" applyAlignment="0" applyProtection="0"/>
    <xf numFmtId="0" fontId="100" fillId="0" borderId="0" applyNumberFormat="0" applyFill="0" applyBorder="0" applyAlignment="0" applyProtection="0">
      <alignment vertical="top"/>
      <protection locked="0"/>
    </xf>
    <xf numFmtId="0" fontId="100" fillId="0" borderId="0" applyNumberFormat="0" applyFill="0" applyBorder="0" applyAlignment="0" applyProtection="0">
      <alignment vertical="top"/>
      <protection locked="0"/>
    </xf>
    <xf numFmtId="0" fontId="101" fillId="0" borderId="0" applyNumberFormat="0" applyFill="0" applyBorder="0" applyAlignment="0" applyProtection="0">
      <alignment vertical="top"/>
      <protection locked="0"/>
    </xf>
    <xf numFmtId="0" fontId="101" fillId="0" borderId="0" applyNumberFormat="0" applyFill="0" applyBorder="0" applyAlignment="0" applyProtection="0">
      <alignment vertical="top"/>
      <protection locked="0"/>
    </xf>
    <xf numFmtId="43" fontId="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43" fontId="2" fillId="0" borderId="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9" fontId="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179" fontId="2" fillId="0" borderId="0" applyFont="0" applyFill="0" applyBorder="0" applyAlignment="0" applyProtection="0"/>
    <xf numFmtId="43" fontId="2" fillId="0" borderId="0" applyFont="0" applyFill="0" applyBorder="0" applyAlignment="0" applyProtection="0">
      <alignment wrapText="1"/>
    </xf>
    <xf numFmtId="43" fontId="4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0" fontId="42" fillId="0" borderId="0"/>
    <xf numFmtId="0" fontId="42" fillId="0" borderId="0"/>
    <xf numFmtId="0" fontId="42" fillId="0" borderId="0"/>
    <xf numFmtId="0" fontId="42" fillId="0" borderId="0"/>
    <xf numFmtId="0" fontId="2" fillId="0" borderId="0"/>
    <xf numFmtId="0" fontId="42" fillId="0" borderId="0"/>
    <xf numFmtId="0" fontId="42" fillId="0" borderId="0"/>
    <xf numFmtId="0" fontId="4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175"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42" fillId="0" borderId="0"/>
    <xf numFmtId="0" fontId="42" fillId="0" borderId="0"/>
    <xf numFmtId="0" fontId="42" fillId="0" borderId="0"/>
    <xf numFmtId="0" fontId="28" fillId="0" borderId="0"/>
    <xf numFmtId="0" fontId="28" fillId="0" borderId="0"/>
    <xf numFmtId="0" fontId="42" fillId="0" borderId="0"/>
    <xf numFmtId="0" fontId="4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175" fontId="42" fillId="0" borderId="0"/>
    <xf numFmtId="0" fontId="2" fillId="0" borderId="0"/>
    <xf numFmtId="0" fontId="42" fillId="0" borderId="0"/>
    <xf numFmtId="175" fontId="42" fillId="0" borderId="0"/>
    <xf numFmtId="175"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175" fontId="42" fillId="0" borderId="0"/>
    <xf numFmtId="175" fontId="42" fillId="0" borderId="0"/>
    <xf numFmtId="175" fontId="42" fillId="0" borderId="0"/>
    <xf numFmtId="175" fontId="42" fillId="0" borderId="0"/>
    <xf numFmtId="175" fontId="42" fillId="0" borderId="0"/>
    <xf numFmtId="175" fontId="42" fillId="0" borderId="0"/>
    <xf numFmtId="175" fontId="42" fillId="0" borderId="0"/>
    <xf numFmtId="0" fontId="42" fillId="0" borderId="0"/>
    <xf numFmtId="0" fontId="42" fillId="0" borderId="0"/>
    <xf numFmtId="0" fontId="4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0"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2" fillId="0" borderId="0" applyFont="0" applyFill="0" applyBorder="0" applyAlignment="0" applyProtection="0"/>
    <xf numFmtId="185" fontId="2" fillId="0" borderId="0" applyFont="0" applyFill="0" applyBorder="0" applyAlignment="0" applyProtection="0"/>
    <xf numFmtId="179" fontId="2" fillId="0" borderId="0" applyFont="0" applyFill="0" applyBorder="0" applyAlignment="0" applyProtection="0"/>
    <xf numFmtId="43" fontId="2" fillId="0" borderId="0" applyFont="0" applyFill="0" applyBorder="0" applyAlignment="0" applyProtection="0"/>
    <xf numFmtId="179" fontId="2" fillId="0" borderId="0" applyFont="0" applyFill="0" applyBorder="0" applyAlignment="0" applyProtection="0"/>
    <xf numFmtId="43" fontId="2" fillId="0" borderId="0" applyFont="0" applyFill="0" applyBorder="0" applyAlignment="0" applyProtection="0"/>
    <xf numFmtId="179" fontId="2" fillId="0" borderId="0" applyFont="0" applyFill="0" applyBorder="0" applyAlignment="0" applyProtection="0"/>
    <xf numFmtId="0" fontId="2" fillId="0" borderId="0"/>
    <xf numFmtId="175" fontId="42" fillId="0" borderId="0"/>
    <xf numFmtId="175" fontId="42" fillId="0" borderId="0"/>
    <xf numFmtId="175" fontId="42" fillId="0" borderId="0"/>
    <xf numFmtId="175" fontId="42" fillId="0" borderId="0"/>
    <xf numFmtId="0" fontId="2" fillId="0" borderId="0"/>
    <xf numFmtId="0" fontId="2" fillId="0" borderId="0">
      <alignment wrapText="1"/>
    </xf>
    <xf numFmtId="0" fontId="42" fillId="0" borderId="0"/>
    <xf numFmtId="0" fontId="2" fillId="0" borderId="0">
      <alignment wrapText="1"/>
    </xf>
    <xf numFmtId="0" fontId="28" fillId="0" borderId="0"/>
    <xf numFmtId="0" fontId="2" fillId="0" borderId="0"/>
    <xf numFmtId="0" fontId="28" fillId="0" borderId="0"/>
    <xf numFmtId="0" fontId="42" fillId="0" borderId="0"/>
    <xf numFmtId="0" fontId="42" fillId="0" borderId="0"/>
    <xf numFmtId="0" fontId="42" fillId="0" borderId="0"/>
    <xf numFmtId="0" fontId="2" fillId="0" borderId="0"/>
    <xf numFmtId="0" fontId="28" fillId="0" borderId="0"/>
    <xf numFmtId="0" fontId="28" fillId="0" borderId="0"/>
    <xf numFmtId="175" fontId="42" fillId="0" borderId="0"/>
    <xf numFmtId="175" fontId="42" fillId="0" borderId="0"/>
    <xf numFmtId="175" fontId="42" fillId="0" borderId="0"/>
    <xf numFmtId="175" fontId="42" fillId="0" borderId="0"/>
    <xf numFmtId="175" fontId="42" fillId="0" borderId="0"/>
    <xf numFmtId="175" fontId="42" fillId="0" borderId="0"/>
    <xf numFmtId="175" fontId="42" fillId="0" borderId="0"/>
    <xf numFmtId="175" fontId="42" fillId="0" borderId="0"/>
    <xf numFmtId="175" fontId="42" fillId="0" borderId="0"/>
    <xf numFmtId="175" fontId="42" fillId="0" borderId="0"/>
    <xf numFmtId="175" fontId="42" fillId="0" borderId="0"/>
    <xf numFmtId="175" fontId="42" fillId="0" borderId="0"/>
    <xf numFmtId="175" fontId="42" fillId="0" borderId="0"/>
    <xf numFmtId="175" fontId="42" fillId="0" borderId="0"/>
    <xf numFmtId="175" fontId="42" fillId="0" borderId="0"/>
    <xf numFmtId="175" fontId="42" fillId="0" borderId="0"/>
    <xf numFmtId="175" fontId="42" fillId="0" borderId="0"/>
    <xf numFmtId="175" fontId="42" fillId="0" borderId="0"/>
    <xf numFmtId="175" fontId="4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92" fontId="105" fillId="0" borderId="0"/>
    <xf numFmtId="0" fontId="106" fillId="0" borderId="0"/>
    <xf numFmtId="179" fontId="106" fillId="0" borderId="0" applyFont="0" applyFill="0" applyBorder="0" applyAlignment="0" applyProtection="0"/>
    <xf numFmtId="9" fontId="106" fillId="0" borderId="0" applyFont="0" applyFill="0" applyBorder="0" applyAlignment="0" applyProtection="0"/>
    <xf numFmtId="0" fontId="42" fillId="0" borderId="0"/>
    <xf numFmtId="0" fontId="42" fillId="0" borderId="0"/>
    <xf numFmtId="183" fontId="42" fillId="0" borderId="0"/>
    <xf numFmtId="0" fontId="108" fillId="0" borderId="0"/>
    <xf numFmtId="185" fontId="2" fillId="0" borderId="0" applyFont="0" applyFill="0" applyBorder="0" applyAlignment="0" applyProtection="0"/>
    <xf numFmtId="179" fontId="2" fillId="0" borderId="0" applyFont="0" applyFill="0" applyBorder="0" applyAlignment="0" applyProtection="0"/>
    <xf numFmtId="9" fontId="2" fillId="0" borderId="0" applyFont="0" applyFill="0" applyBorder="0" applyAlignment="0" applyProtection="0"/>
    <xf numFmtId="0" fontId="2" fillId="0" borderId="0">
      <alignment wrapText="1"/>
    </xf>
    <xf numFmtId="0" fontId="109" fillId="0" borderId="0">
      <alignment wrapText="1"/>
    </xf>
    <xf numFmtId="0" fontId="2" fillId="0" borderId="0"/>
    <xf numFmtId="0" fontId="115" fillId="0" borderId="0"/>
    <xf numFmtId="0" fontId="2" fillId="0" borderId="0">
      <alignment wrapText="1"/>
    </xf>
    <xf numFmtId="0" fontId="116" fillId="0" borderId="0"/>
    <xf numFmtId="0" fontId="121" fillId="0" borderId="0"/>
    <xf numFmtId="179" fontId="121" fillId="0" borderId="0" applyFont="0" applyFill="0" applyBorder="0" applyAlignment="0" applyProtection="0"/>
    <xf numFmtId="9" fontId="121" fillId="0" borderId="0" applyFont="0" applyFill="0" applyBorder="0" applyAlignment="0" applyProtection="0"/>
    <xf numFmtId="0" fontId="2" fillId="0" borderId="0">
      <alignment wrapText="1"/>
    </xf>
    <xf numFmtId="43" fontId="42" fillId="0" borderId="0" applyFont="0" applyFill="0" applyBorder="0" applyAlignment="0" applyProtection="0"/>
    <xf numFmtId="9" fontId="2" fillId="0" borderId="0" applyFont="0" applyFill="0" applyBorder="0" applyAlignment="0" applyProtection="0"/>
    <xf numFmtId="0" fontId="123" fillId="0" borderId="0"/>
    <xf numFmtId="179" fontId="2" fillId="0" borderId="0" applyFont="0" applyFill="0" applyBorder="0" applyAlignment="0" applyProtection="0"/>
    <xf numFmtId="9" fontId="2" fillId="0" borderId="0" applyFont="0" applyFill="0" applyBorder="0" applyAlignment="0" applyProtection="0"/>
    <xf numFmtId="0" fontId="28" fillId="0" borderId="0"/>
    <xf numFmtId="43" fontId="2" fillId="0" borderId="0" applyFont="0" applyFill="0" applyBorder="0" applyAlignment="0" applyProtection="0"/>
    <xf numFmtId="0" fontId="42" fillId="0" borderId="0"/>
    <xf numFmtId="175" fontId="124" fillId="0" borderId="0" applyNumberFormat="0" applyFill="0" applyBorder="0" applyAlignment="0" applyProtection="0">
      <alignment vertical="top"/>
      <protection locked="0"/>
    </xf>
    <xf numFmtId="0" fontId="42" fillId="0" borderId="0"/>
    <xf numFmtId="197" fontId="2" fillId="0" borderId="0"/>
    <xf numFmtId="198" fontId="2" fillId="0" borderId="0" applyFont="0" applyFill="0" applyBorder="0" applyAlignment="0" applyProtection="0"/>
    <xf numFmtId="0" fontId="42" fillId="0" borderId="0"/>
    <xf numFmtId="0" fontId="42" fillId="0" borderId="0"/>
    <xf numFmtId="0" fontId="42" fillId="0" borderId="0"/>
    <xf numFmtId="0" fontId="128" fillId="0" borderId="0"/>
    <xf numFmtId="0" fontId="131" fillId="0" borderId="0"/>
    <xf numFmtId="179" fontId="131" fillId="0" borderId="0" applyFont="0" applyFill="0" applyBorder="0" applyAlignment="0" applyProtection="0"/>
    <xf numFmtId="9" fontId="131" fillId="0" borderId="0" applyFont="0" applyFill="0" applyBorder="0" applyAlignment="0" applyProtection="0"/>
    <xf numFmtId="0" fontId="141" fillId="0" borderId="0"/>
    <xf numFmtId="0" fontId="28" fillId="0" borderId="0"/>
    <xf numFmtId="0" fontId="142" fillId="0" borderId="0" applyNumberFormat="0" applyFill="0" applyBorder="0" applyAlignment="0" applyProtection="0"/>
    <xf numFmtId="0" fontId="2" fillId="0" borderId="0"/>
    <xf numFmtId="0" fontId="143" fillId="0" borderId="0"/>
    <xf numFmtId="0" fontId="144" fillId="0" borderId="26" applyNumberFormat="0" applyFill="0" applyAlignment="0" applyProtection="0"/>
    <xf numFmtId="0" fontId="145" fillId="0" borderId="27" applyNumberFormat="0" applyFill="0" applyAlignment="0" applyProtection="0"/>
    <xf numFmtId="0" fontId="146" fillId="0" borderId="28" applyNumberFormat="0" applyFill="0" applyAlignment="0" applyProtection="0"/>
    <xf numFmtId="0" fontId="146" fillId="0" borderId="0" applyNumberFormat="0" applyFill="0" applyBorder="0" applyAlignment="0" applyProtection="0"/>
    <xf numFmtId="0" fontId="147" fillId="31" borderId="0" applyNumberFormat="0" applyBorder="0" applyAlignment="0" applyProtection="0"/>
    <xf numFmtId="0" fontId="148" fillId="32" borderId="0" applyNumberFormat="0" applyBorder="0" applyAlignment="0" applyProtection="0"/>
    <xf numFmtId="0" fontId="149" fillId="33" borderId="0" applyNumberFormat="0" applyBorder="0" applyAlignment="0" applyProtection="0"/>
    <xf numFmtId="0" fontId="150" fillId="34" borderId="29" applyNumberFormat="0" applyAlignment="0" applyProtection="0"/>
    <xf numFmtId="0" fontId="151" fillId="35" borderId="30" applyNumberFormat="0" applyAlignment="0" applyProtection="0"/>
    <xf numFmtId="0" fontId="152" fillId="35" borderId="29" applyNumberFormat="0" applyAlignment="0" applyProtection="0"/>
    <xf numFmtId="0" fontId="153" fillId="0" borderId="31" applyNumberFormat="0" applyFill="0" applyAlignment="0" applyProtection="0"/>
    <xf numFmtId="0" fontId="44" fillId="36" borderId="32" applyNumberFormat="0" applyAlignment="0" applyProtection="0"/>
    <xf numFmtId="0" fontId="45" fillId="0" borderId="0" applyNumberFormat="0" applyFill="0" applyBorder="0" applyAlignment="0" applyProtection="0"/>
    <xf numFmtId="0" fontId="42" fillId="37" borderId="33" applyNumberFormat="0" applyFont="0" applyAlignment="0" applyProtection="0"/>
    <xf numFmtId="0" fontId="154" fillId="0" borderId="0" applyNumberFormat="0" applyFill="0" applyBorder="0" applyAlignment="0" applyProtection="0"/>
    <xf numFmtId="0" fontId="46" fillId="0" borderId="34" applyNumberFormat="0" applyFill="0" applyAlignment="0" applyProtection="0"/>
    <xf numFmtId="0" fontId="43" fillId="38" borderId="0" applyNumberFormat="0" applyBorder="0" applyAlignment="0" applyProtection="0"/>
    <xf numFmtId="0" fontId="42" fillId="39" borderId="0" applyNumberFormat="0" applyBorder="0" applyAlignment="0" applyProtection="0"/>
    <xf numFmtId="0" fontId="42" fillId="40" borderId="0" applyNumberFormat="0" applyBorder="0" applyAlignment="0" applyProtection="0"/>
    <xf numFmtId="0" fontId="43" fillId="41" borderId="0" applyNumberFormat="0" applyBorder="0" applyAlignment="0" applyProtection="0"/>
    <xf numFmtId="0" fontId="43" fillId="42" borderId="0" applyNumberFormat="0" applyBorder="0" applyAlignment="0" applyProtection="0"/>
    <xf numFmtId="0" fontId="42" fillId="43" borderId="0" applyNumberFormat="0" applyBorder="0" applyAlignment="0" applyProtection="0"/>
    <xf numFmtId="0" fontId="42" fillId="44" borderId="0" applyNumberFormat="0" applyBorder="0" applyAlignment="0" applyProtection="0"/>
    <xf numFmtId="0" fontId="43" fillId="45" borderId="0" applyNumberFormat="0" applyBorder="0" applyAlignment="0" applyProtection="0"/>
    <xf numFmtId="0" fontId="43" fillId="46" borderId="0" applyNumberFormat="0" applyBorder="0" applyAlignment="0" applyProtection="0"/>
    <xf numFmtId="0" fontId="42" fillId="47" borderId="0" applyNumberFormat="0" applyBorder="0" applyAlignment="0" applyProtection="0"/>
    <xf numFmtId="0" fontId="42" fillId="48" borderId="0" applyNumberFormat="0" applyBorder="0" applyAlignment="0" applyProtection="0"/>
    <xf numFmtId="0" fontId="43" fillId="49" borderId="0" applyNumberFormat="0" applyBorder="0" applyAlignment="0" applyProtection="0"/>
    <xf numFmtId="0" fontId="43" fillId="50" borderId="0" applyNumberFormat="0" applyBorder="0" applyAlignment="0" applyProtection="0"/>
    <xf numFmtId="0" fontId="42" fillId="51" borderId="0" applyNumberFormat="0" applyBorder="0" applyAlignment="0" applyProtection="0"/>
    <xf numFmtId="0" fontId="42" fillId="52" borderId="0" applyNumberFormat="0" applyBorder="0" applyAlignment="0" applyProtection="0"/>
    <xf numFmtId="0" fontId="43" fillId="53" borderId="0" applyNumberFormat="0" applyBorder="0" applyAlignment="0" applyProtection="0"/>
    <xf numFmtId="0" fontId="43" fillId="54" borderId="0" applyNumberFormat="0" applyBorder="0" applyAlignment="0" applyProtection="0"/>
    <xf numFmtId="0" fontId="42" fillId="55" borderId="0" applyNumberFormat="0" applyBorder="0" applyAlignment="0" applyProtection="0"/>
    <xf numFmtId="0" fontId="42" fillId="56" borderId="0" applyNumberFormat="0" applyBorder="0" applyAlignment="0" applyProtection="0"/>
    <xf numFmtId="0" fontId="43" fillId="57" borderId="0" applyNumberFormat="0" applyBorder="0" applyAlignment="0" applyProtection="0"/>
    <xf numFmtId="0" fontId="43" fillId="58" borderId="0" applyNumberFormat="0" applyBorder="0" applyAlignment="0" applyProtection="0"/>
    <xf numFmtId="0" fontId="42" fillId="59" borderId="0" applyNumberFormat="0" applyBorder="0" applyAlignment="0" applyProtection="0"/>
    <xf numFmtId="0" fontId="42" fillId="60" borderId="0" applyNumberFormat="0" applyBorder="0" applyAlignment="0" applyProtection="0"/>
    <xf numFmtId="0" fontId="43" fillId="61" borderId="0" applyNumberFormat="0" applyBorder="0" applyAlignment="0" applyProtection="0"/>
    <xf numFmtId="0" fontId="42" fillId="0" borderId="0"/>
    <xf numFmtId="0" fontId="155" fillId="0" borderId="0" applyNumberFormat="0" applyFill="0" applyBorder="0" applyAlignment="0" applyProtection="0"/>
    <xf numFmtId="0" fontId="42" fillId="0" borderId="0"/>
    <xf numFmtId="0" fontId="42" fillId="0" borderId="0"/>
    <xf numFmtId="0" fontId="42" fillId="0" borderId="0"/>
    <xf numFmtId="43" fontId="42" fillId="0" borderId="0" applyFont="0" applyFill="0" applyBorder="0" applyAlignment="0" applyProtection="0"/>
    <xf numFmtId="181" fontId="2" fillId="0" borderId="0" applyFont="0" applyFill="0" applyBorder="0" applyAlignment="0" applyProtection="0"/>
    <xf numFmtId="0" fontId="156" fillId="0" borderId="0" applyNumberForma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165" fontId="9"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167" fontId="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4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157" fillId="0" borderId="0"/>
    <xf numFmtId="0" fontId="158" fillId="0" borderId="0"/>
    <xf numFmtId="0" fontId="2" fillId="0" borderId="0"/>
    <xf numFmtId="0" fontId="2" fillId="0" borderId="0"/>
    <xf numFmtId="0" fontId="157" fillId="0" borderId="0"/>
    <xf numFmtId="0" fontId="9" fillId="0" borderId="0"/>
    <xf numFmtId="0" fontId="158"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2" fillId="0" borderId="0"/>
    <xf numFmtId="0" fontId="42" fillId="0" borderId="0"/>
    <xf numFmtId="0" fontId="42" fillId="0" borderId="0"/>
    <xf numFmtId="0" fontId="2" fillId="0" borderId="0"/>
    <xf numFmtId="0" fontId="2" fillId="0" borderId="0"/>
    <xf numFmtId="0" fontId="42" fillId="0" borderId="0"/>
    <xf numFmtId="0" fontId="4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157" fillId="0" borderId="0"/>
    <xf numFmtId="0" fontId="9" fillId="0" borderId="0"/>
    <xf numFmtId="0" fontId="9" fillId="0" borderId="0"/>
    <xf numFmtId="0" fontId="42" fillId="0" borderId="0"/>
    <xf numFmtId="0" fontId="42" fillId="0" borderId="0"/>
    <xf numFmtId="0" fontId="4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42" fillId="0" borderId="0"/>
    <xf numFmtId="0" fontId="42" fillId="0" borderId="0"/>
    <xf numFmtId="0" fontId="42" fillId="0" borderId="0"/>
    <xf numFmtId="0" fontId="42" fillId="0" borderId="0"/>
    <xf numFmtId="0" fontId="42" fillId="0" borderId="0"/>
    <xf numFmtId="0" fontId="2" fillId="0" borderId="0"/>
    <xf numFmtId="0" fontId="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9" fillId="0" borderId="0"/>
    <xf numFmtId="0" fontId="42" fillId="0" borderId="0"/>
    <xf numFmtId="0" fontId="42" fillId="0" borderId="0"/>
    <xf numFmtId="0" fontId="42" fillId="0" borderId="0"/>
    <xf numFmtId="0" fontId="42" fillId="0" borderId="0"/>
    <xf numFmtId="0" fontId="42" fillId="0" borderId="0"/>
    <xf numFmtId="0" fontId="42" fillId="0" borderId="0"/>
    <xf numFmtId="0" fontId="9"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9" fillId="0" borderId="0"/>
    <xf numFmtId="0" fontId="2" fillId="0" borderId="0"/>
    <xf numFmtId="0" fontId="2" fillId="0" borderId="0"/>
    <xf numFmtId="0" fontId="9"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43" fontId="42" fillId="0" borderId="0" applyFont="0" applyFill="0" applyBorder="0" applyAlignment="0" applyProtection="0"/>
    <xf numFmtId="181" fontId="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2" fillId="0" borderId="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7" fontId="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2" fillId="0" borderId="0"/>
    <xf numFmtId="0" fontId="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9" fontId="42" fillId="0" borderId="0" applyFont="0" applyFill="0" applyBorder="0" applyAlignment="0" applyProtection="0"/>
    <xf numFmtId="9" fontId="4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0" fontId="42" fillId="0" borderId="0"/>
    <xf numFmtId="0" fontId="42" fillId="0" borderId="0"/>
    <xf numFmtId="0" fontId="42" fillId="0" borderId="0"/>
    <xf numFmtId="0" fontId="166" fillId="0" borderId="0"/>
    <xf numFmtId="9" fontId="42" fillId="0" borderId="0" applyFont="0" applyFill="0" applyBorder="0" applyAlignment="0" applyProtection="0"/>
    <xf numFmtId="0" fontId="2" fillId="0" borderId="0"/>
    <xf numFmtId="0" fontId="28" fillId="0" borderId="0"/>
    <xf numFmtId="0" fontId="42" fillId="0" borderId="0"/>
    <xf numFmtId="43" fontId="42" fillId="0" borderId="0" applyFont="0" applyFill="0" applyBorder="0" applyAlignment="0" applyProtection="0"/>
    <xf numFmtId="43" fontId="2" fillId="0" borderId="0" applyFont="0" applyFill="0" applyBorder="0" applyAlignment="0" applyProtection="0"/>
    <xf numFmtId="0" fontId="178" fillId="0" borderId="0"/>
    <xf numFmtId="185" fontId="2" fillId="0" borderId="0" applyFont="0" applyFill="0" applyBorder="0" applyAlignment="0" applyProtection="0"/>
    <xf numFmtId="179" fontId="2" fillId="0" borderId="0" applyFont="0" applyFill="0" applyBorder="0" applyAlignment="0" applyProtection="0"/>
    <xf numFmtId="9" fontId="2" fillId="0" borderId="0" applyFont="0" applyFill="0" applyBorder="0" applyAlignment="0" applyProtection="0"/>
    <xf numFmtId="44" fontId="42" fillId="0" borderId="0" applyFont="0" applyFill="0" applyBorder="0" applyAlignment="0" applyProtection="0"/>
    <xf numFmtId="0" fontId="42" fillId="0" borderId="0"/>
    <xf numFmtId="44" fontId="42" fillId="0" borderId="0" applyFont="0" applyFill="0" applyBorder="0" applyAlignment="0" applyProtection="0"/>
    <xf numFmtId="44" fontId="42" fillId="0" borderId="0" applyFont="0" applyFill="0" applyBorder="0" applyAlignment="0" applyProtection="0"/>
    <xf numFmtId="175" fontId="42" fillId="0" borderId="0"/>
    <xf numFmtId="183" fontId="42" fillId="0" borderId="0"/>
    <xf numFmtId="179" fontId="2" fillId="0" borderId="0" applyFont="0" applyFill="0" applyBorder="0" applyAlignment="0" applyProtection="0"/>
    <xf numFmtId="9" fontId="2" fillId="0" borderId="0" applyFont="0" applyFill="0" applyBorder="0" applyAlignment="0" applyProtection="0"/>
    <xf numFmtId="0" fontId="42" fillId="0" borderId="0"/>
    <xf numFmtId="9" fontId="42" fillId="0" borderId="0" applyFont="0" applyFill="0" applyBorder="0" applyAlignment="0" applyProtection="0"/>
    <xf numFmtId="43" fontId="42" fillId="0" borderId="0" applyFont="0" applyFill="0" applyBorder="0" applyAlignment="0" applyProtection="0"/>
    <xf numFmtId="9" fontId="9" fillId="0" borderId="0" applyFont="0" applyFill="0" applyBorder="0" applyAlignment="0" applyProtection="0"/>
    <xf numFmtId="0" fontId="42" fillId="0" borderId="0"/>
    <xf numFmtId="43" fontId="42" fillId="0" borderId="0" applyFont="0" applyFill="0" applyBorder="0" applyAlignment="0" applyProtection="0"/>
    <xf numFmtId="43" fontId="42" fillId="0" borderId="0" applyFont="0" applyFill="0" applyBorder="0" applyAlignment="0" applyProtection="0"/>
    <xf numFmtId="0" fontId="30" fillId="0" borderId="0" applyNumberFormat="0" applyFill="0" applyBorder="0" applyAlignment="0" applyProtection="0">
      <alignment vertical="top"/>
      <protection locked="0"/>
    </xf>
    <xf numFmtId="0" fontId="4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42" fillId="0" borderId="0"/>
    <xf numFmtId="0" fontId="42" fillId="0" borderId="0"/>
    <xf numFmtId="0" fontId="42" fillId="0" borderId="0"/>
    <xf numFmtId="0" fontId="52" fillId="0" borderId="0"/>
    <xf numFmtId="0" fontId="42" fillId="0" borderId="0"/>
    <xf numFmtId="0" fontId="9" fillId="0" borderId="0"/>
    <xf numFmtId="0" fontId="9" fillId="0" borderId="0"/>
    <xf numFmtId="0" fontId="13" fillId="20" borderId="66" applyNumberFormat="0" applyAlignment="0" applyProtection="0"/>
    <xf numFmtId="0" fontId="17" fillId="7" borderId="66" applyNumberFormat="0" applyAlignment="0" applyProtection="0"/>
    <xf numFmtId="0" fontId="10" fillId="23" borderId="67" applyNumberFormat="0" applyFont="0" applyAlignment="0" applyProtection="0"/>
    <xf numFmtId="0" fontId="20" fillId="20" borderId="68" applyNumberFormat="0" applyAlignment="0" applyProtection="0"/>
    <xf numFmtId="0" fontId="1" fillId="0" borderId="69" applyNumberFormat="0" applyFill="0" applyAlignment="0" applyProtection="0"/>
    <xf numFmtId="0" fontId="13" fillId="20" borderId="66" applyNumberFormat="0" applyAlignment="0" applyProtection="0"/>
    <xf numFmtId="0" fontId="17" fillId="7" borderId="66" applyNumberFormat="0" applyAlignment="0" applyProtection="0"/>
    <xf numFmtId="0" fontId="2" fillId="23" borderId="67" applyNumberFormat="0" applyFont="0" applyAlignment="0" applyProtection="0"/>
    <xf numFmtId="0" fontId="20" fillId="20" borderId="68" applyNumberFormat="0" applyAlignment="0" applyProtection="0"/>
    <xf numFmtId="0" fontId="13" fillId="20" borderId="66" applyNumberFormat="0" applyAlignment="0" applyProtection="0"/>
    <xf numFmtId="0" fontId="13" fillId="20" borderId="66" applyNumberFormat="0" applyAlignment="0" applyProtection="0"/>
    <xf numFmtId="0" fontId="17" fillId="7" borderId="66" applyNumberFormat="0" applyAlignment="0" applyProtection="0"/>
    <xf numFmtId="0" fontId="17" fillId="7" borderId="66" applyNumberFormat="0" applyAlignment="0" applyProtection="0"/>
    <xf numFmtId="0" fontId="10" fillId="23" borderId="67" applyNumberFormat="0" applyFont="0" applyAlignment="0" applyProtection="0"/>
    <xf numFmtId="0" fontId="2" fillId="23" borderId="67" applyNumberFormat="0" applyFont="0" applyAlignment="0" applyProtection="0"/>
    <xf numFmtId="0" fontId="20" fillId="20" borderId="68" applyNumberFormat="0" applyAlignment="0" applyProtection="0"/>
    <xf numFmtId="0" fontId="20" fillId="20" borderId="68" applyNumberFormat="0" applyAlignment="0" applyProtection="0"/>
    <xf numFmtId="0" fontId="1" fillId="0" borderId="69" applyNumberFormat="0" applyFill="0" applyAlignment="0" applyProtection="0"/>
    <xf numFmtId="0" fontId="1" fillId="0" borderId="69" applyNumberFormat="0" applyFill="0" applyAlignment="0" applyProtection="0"/>
    <xf numFmtId="0" fontId="1" fillId="0" borderId="69" applyNumberFormat="0" applyFill="0" applyAlignment="0" applyProtection="0"/>
    <xf numFmtId="0" fontId="180" fillId="0" borderId="0"/>
    <xf numFmtId="0" fontId="181" fillId="0" borderId="0"/>
    <xf numFmtId="179" fontId="181" fillId="0" borderId="0" applyFont="0" applyFill="0" applyBorder="0" applyAlignment="0" applyProtection="0"/>
    <xf numFmtId="9" fontId="181" fillId="0" borderId="0" applyFont="0" applyFill="0" applyBorder="0" applyAlignment="0" applyProtection="0"/>
    <xf numFmtId="183" fontId="42" fillId="0" borderId="0"/>
    <xf numFmtId="0" fontId="9" fillId="0" borderId="0"/>
  </cellStyleXfs>
  <cellXfs count="2738">
    <xf numFmtId="175" fontId="0" fillId="0" borderId="0" xfId="0"/>
    <xf numFmtId="175" fontId="42" fillId="0" borderId="0" xfId="388" applyFont="1"/>
    <xf numFmtId="175" fontId="42" fillId="0" borderId="0" xfId="388" applyFont="1" applyFill="1" applyBorder="1"/>
    <xf numFmtId="175" fontId="42" fillId="0" borderId="0" xfId="388" applyNumberFormat="1" applyFont="1"/>
    <xf numFmtId="4" fontId="27" fillId="0" borderId="11" xfId="398" applyNumberFormat="1" applyFont="1" applyFill="1" applyBorder="1" applyAlignment="1">
      <alignment horizontal="right" vertical="justify" wrapText="1"/>
    </xf>
    <xf numFmtId="4" fontId="27" fillId="0" borderId="12" xfId="398" applyNumberFormat="1" applyFont="1" applyFill="1" applyBorder="1" applyAlignment="1">
      <alignment horizontal="right" vertical="justify" wrapText="1"/>
    </xf>
    <xf numFmtId="175" fontId="48" fillId="0" borderId="0" xfId="347" applyFont="1"/>
    <xf numFmtId="168" fontId="6" fillId="0" borderId="0" xfId="336" applyNumberFormat="1" applyFont="1" applyFill="1" applyBorder="1"/>
    <xf numFmtId="168" fontId="6" fillId="0" borderId="0" xfId="336" applyNumberFormat="1" applyFont="1" applyFill="1" applyBorder="1" applyAlignment="1">
      <alignment horizontal="right"/>
    </xf>
    <xf numFmtId="43" fontId="6" fillId="0" borderId="0" xfId="336" applyFont="1" applyFill="1" applyBorder="1"/>
    <xf numFmtId="175" fontId="47" fillId="0" borderId="0" xfId="0" applyNumberFormat="1" applyFont="1"/>
    <xf numFmtId="10" fontId="0" fillId="0" borderId="0" xfId="0" applyNumberFormat="1"/>
    <xf numFmtId="43" fontId="0" fillId="0" borderId="0" xfId="0" applyNumberFormat="1" applyBorder="1"/>
    <xf numFmtId="10" fontId="0" fillId="0" borderId="0" xfId="0" applyNumberFormat="1" applyBorder="1"/>
    <xf numFmtId="175" fontId="0" fillId="0" borderId="0" xfId="0" applyBorder="1"/>
    <xf numFmtId="43" fontId="0" fillId="0" borderId="0" xfId="0" applyNumberFormat="1"/>
    <xf numFmtId="3" fontId="50" fillId="0" borderId="0" xfId="0" applyNumberFormat="1" applyFont="1" applyFill="1" applyBorder="1" applyAlignment="1" applyProtection="1"/>
    <xf numFmtId="1" fontId="0" fillId="0" borderId="0" xfId="0" applyNumberFormat="1" applyFill="1"/>
    <xf numFmtId="1" fontId="50" fillId="0" borderId="0" xfId="0" applyNumberFormat="1" applyFont="1" applyFill="1" applyBorder="1" applyAlignment="1" applyProtection="1"/>
    <xf numFmtId="1" fontId="0" fillId="0" borderId="0" xfId="0" applyNumberFormat="1"/>
    <xf numFmtId="4" fontId="0" fillId="0" borderId="0" xfId="0" applyNumberFormat="1"/>
    <xf numFmtId="175" fontId="50" fillId="0" borderId="0" xfId="0" applyNumberFormat="1" applyFont="1" applyFill="1"/>
    <xf numFmtId="175" fontId="0" fillId="0" borderId="0" xfId="0" applyNumberFormat="1" applyBorder="1" applyAlignment="1">
      <alignment horizontal="left"/>
    </xf>
    <xf numFmtId="175" fontId="52" fillId="0" borderId="0" xfId="0" applyNumberFormat="1" applyFont="1" applyBorder="1" applyAlignment="1">
      <alignment horizontal="left"/>
    </xf>
    <xf numFmtId="169" fontId="0" fillId="0" borderId="0" xfId="0" applyNumberFormat="1" applyBorder="1" applyAlignment="1">
      <alignment horizontal="left"/>
    </xf>
    <xf numFmtId="43" fontId="0" fillId="0" borderId="0" xfId="0" applyNumberFormat="1" applyFill="1" applyBorder="1"/>
    <xf numFmtId="43" fontId="0" fillId="0" borderId="0" xfId="0" applyNumberFormat="1" applyFill="1"/>
    <xf numFmtId="175" fontId="0" fillId="0" borderId="0" xfId="0" applyNumberFormat="1"/>
    <xf numFmtId="175" fontId="0" fillId="0" borderId="0" xfId="0" applyFill="1"/>
    <xf numFmtId="175" fontId="0" fillId="0" borderId="0" xfId="0" applyFill="1" applyBorder="1"/>
    <xf numFmtId="43" fontId="31" fillId="0" borderId="0" xfId="328" applyFont="1"/>
    <xf numFmtId="43" fontId="31" fillId="0" borderId="0" xfId="328" applyFont="1" applyAlignment="1">
      <alignment horizontal="right"/>
    </xf>
    <xf numFmtId="175" fontId="0" fillId="0" borderId="0" xfId="0" applyAlignment="1">
      <alignment horizontal="right"/>
    </xf>
    <xf numFmtId="175" fontId="0" fillId="0" borderId="0" xfId="0" applyNumberFormat="1" applyFill="1"/>
    <xf numFmtId="175" fontId="0" fillId="0" borderId="0" xfId="0" applyFont="1"/>
    <xf numFmtId="175" fontId="50" fillId="0" borderId="0" xfId="0" applyFont="1"/>
    <xf numFmtId="10" fontId="42" fillId="0" borderId="0" xfId="551" applyNumberFormat="1" applyFont="1"/>
    <xf numFmtId="175" fontId="46" fillId="0" borderId="0" xfId="0" applyFont="1"/>
    <xf numFmtId="175" fontId="45" fillId="0" borderId="0" xfId="0" applyNumberFormat="1" applyFont="1" applyFill="1" applyBorder="1"/>
    <xf numFmtId="175" fontId="45" fillId="0" borderId="0" xfId="0" applyFont="1" applyFill="1" applyBorder="1"/>
    <xf numFmtId="175" fontId="43" fillId="0" borderId="0" xfId="0" applyFont="1"/>
    <xf numFmtId="175" fontId="43" fillId="0" borderId="0" xfId="0" applyFont="1" applyFill="1" applyBorder="1"/>
    <xf numFmtId="43" fontId="43" fillId="0" borderId="0" xfId="0" applyNumberFormat="1" applyFont="1" applyFill="1" applyBorder="1"/>
    <xf numFmtId="175" fontId="43" fillId="0" borderId="0" xfId="0" applyFont="1" applyFill="1" applyBorder="1" applyAlignment="1"/>
    <xf numFmtId="175" fontId="0" fillId="0" borderId="0" xfId="0" applyFill="1" applyBorder="1" applyAlignment="1"/>
    <xf numFmtId="174" fontId="42" fillId="0" borderId="0" xfId="323" applyNumberFormat="1" applyFont="1" applyFill="1"/>
    <xf numFmtId="43" fontId="42" fillId="0" borderId="0" xfId="323" applyFont="1" applyFill="1"/>
    <xf numFmtId="175" fontId="50" fillId="0" borderId="0" xfId="0" applyNumberFormat="1" applyFont="1" applyFill="1" applyBorder="1" applyAlignment="1" applyProtection="1"/>
    <xf numFmtId="3" fontId="58" fillId="0" borderId="0" xfId="0" applyNumberFormat="1" applyFont="1" applyFill="1" applyBorder="1" applyAlignment="1" applyProtection="1"/>
    <xf numFmtId="3" fontId="50" fillId="0" borderId="13" xfId="0" applyNumberFormat="1" applyFont="1" applyFill="1" applyBorder="1" applyAlignment="1" applyProtection="1"/>
    <xf numFmtId="168" fontId="46" fillId="25" borderId="13" xfId="0" applyNumberFormat="1" applyFont="1" applyFill="1" applyBorder="1"/>
    <xf numFmtId="43" fontId="42" fillId="0" borderId="0" xfId="323" applyFont="1" applyBorder="1"/>
    <xf numFmtId="175" fontId="48" fillId="0" borderId="0" xfId="347" applyFont="1" applyBorder="1"/>
    <xf numFmtId="43" fontId="0" fillId="26" borderId="0" xfId="0" applyNumberFormat="1" applyFill="1"/>
    <xf numFmtId="175" fontId="0" fillId="26" borderId="0" xfId="0" applyFill="1"/>
    <xf numFmtId="175" fontId="0" fillId="26" borderId="0" xfId="0" applyNumberFormat="1" applyFill="1" applyBorder="1"/>
    <xf numFmtId="175" fontId="57" fillId="26" borderId="0" xfId="0" applyFont="1" applyFill="1"/>
    <xf numFmtId="175" fontId="0" fillId="26" borderId="0" xfId="0" applyFill="1" applyBorder="1"/>
    <xf numFmtId="43" fontId="0" fillId="26" borderId="0" xfId="0" applyNumberFormat="1" applyFill="1" applyBorder="1"/>
    <xf numFmtId="175" fontId="42" fillId="0" borderId="0" xfId="442" applyFont="1"/>
    <xf numFmtId="175" fontId="0" fillId="0" borderId="0" xfId="0"/>
    <xf numFmtId="43" fontId="31" fillId="0" borderId="0" xfId="328" applyFont="1" applyBorder="1"/>
    <xf numFmtId="175" fontId="50" fillId="0" borderId="0" xfId="0" applyFont="1" applyBorder="1"/>
    <xf numFmtId="175" fontId="42" fillId="0" borderId="0" xfId="446" applyFont="1"/>
    <xf numFmtId="175" fontId="42" fillId="0" borderId="0" xfId="446" applyFont="1" applyAlignment="1"/>
    <xf numFmtId="174" fontId="3" fillId="0" borderId="0" xfId="323" applyNumberFormat="1" applyFont="1" applyBorder="1"/>
    <xf numFmtId="175" fontId="42" fillId="0" borderId="0" xfId="446" applyFont="1" applyBorder="1"/>
    <xf numFmtId="175" fontId="42" fillId="0" borderId="0" xfId="450" applyFont="1"/>
    <xf numFmtId="43" fontId="42" fillId="0" borderId="0" xfId="323" applyFont="1" applyFill="1" applyBorder="1"/>
    <xf numFmtId="173" fontId="0" fillId="0" borderId="0" xfId="0" applyNumberFormat="1" applyFill="1" applyBorder="1"/>
    <xf numFmtId="172" fontId="0" fillId="0" borderId="0" xfId="0" applyNumberFormat="1"/>
    <xf numFmtId="49" fontId="29" fillId="0" borderId="0" xfId="361" applyNumberFormat="1" applyFont="1" applyFill="1" applyBorder="1" applyAlignment="1">
      <alignment vertical="center" wrapText="1"/>
    </xf>
    <xf numFmtId="175" fontId="0" fillId="0" borderId="0" xfId="0" applyBorder="1"/>
    <xf numFmtId="175" fontId="0" fillId="0" borderId="0" xfId="0" applyNumberFormat="1" applyBorder="1"/>
    <xf numFmtId="175" fontId="0" fillId="0" borderId="0" xfId="0" applyNumberFormat="1"/>
    <xf numFmtId="175" fontId="50" fillId="26" borderId="0" xfId="0" applyFont="1" applyFill="1" applyBorder="1"/>
    <xf numFmtId="175" fontId="0" fillId="26" borderId="0" xfId="0" applyNumberFormat="1" applyFill="1"/>
    <xf numFmtId="43" fontId="46" fillId="25" borderId="13" xfId="0" applyNumberFormat="1" applyFont="1" applyFill="1" applyBorder="1" applyAlignment="1">
      <alignment horizontal="center" vertical="center" wrapText="1"/>
    </xf>
    <xf numFmtId="43" fontId="46" fillId="25" borderId="13" xfId="0" applyNumberFormat="1" applyFont="1" applyFill="1" applyBorder="1" applyAlignment="1">
      <alignment horizontal="center"/>
    </xf>
    <xf numFmtId="175" fontId="42" fillId="0" borderId="0" xfId="450" applyFont="1" applyBorder="1"/>
    <xf numFmtId="175" fontId="42" fillId="0" borderId="0" xfId="450" applyFont="1" applyBorder="1" applyAlignment="1"/>
    <xf numFmtId="175" fontId="55" fillId="0" borderId="0" xfId="0" applyNumberFormat="1" applyFont="1" applyBorder="1"/>
    <xf numFmtId="175" fontId="0" fillId="0" borderId="0" xfId="0" applyNumberFormat="1" applyFont="1"/>
    <xf numFmtId="175" fontId="66" fillId="26" borderId="0" xfId="0" applyFont="1" applyFill="1" applyBorder="1" applyAlignment="1">
      <alignment vertical="center" wrapText="1"/>
    </xf>
    <xf numFmtId="3" fontId="36" fillId="24" borderId="0" xfId="0" applyNumberFormat="1" applyFont="1" applyFill="1" applyBorder="1" applyAlignment="1">
      <alignment horizontal="center"/>
    </xf>
    <xf numFmtId="175" fontId="0" fillId="0" borderId="0" xfId="0" applyNumberFormat="1" applyFill="1" applyBorder="1"/>
    <xf numFmtId="3" fontId="36" fillId="0" borderId="0" xfId="0" applyNumberFormat="1" applyFont="1" applyFill="1" applyBorder="1" applyAlignment="1">
      <alignment horizontal="center"/>
    </xf>
    <xf numFmtId="175" fontId="70" fillId="0" borderId="0" xfId="0" applyFont="1"/>
    <xf numFmtId="175" fontId="42" fillId="0" borderId="0" xfId="391" applyFont="1"/>
    <xf numFmtId="175" fontId="71" fillId="0" borderId="0" xfId="391" applyFont="1" applyAlignment="1">
      <alignment horizontal="center"/>
    </xf>
    <xf numFmtId="2" fontId="0" fillId="0" borderId="0" xfId="0" applyNumberFormat="1"/>
    <xf numFmtId="175" fontId="72" fillId="27" borderId="0" xfId="0" applyFont="1" applyFill="1" applyBorder="1" applyAlignment="1">
      <alignment horizontal="center" vertical="top" wrapText="1"/>
    </xf>
    <xf numFmtId="10" fontId="42" fillId="0" borderId="0" xfId="446" applyNumberFormat="1" applyFont="1"/>
    <xf numFmtId="175" fontId="50" fillId="26" borderId="0" xfId="0" applyNumberFormat="1" applyFont="1" applyFill="1" applyBorder="1"/>
    <xf numFmtId="49" fontId="38" fillId="0" borderId="0" xfId="361" applyNumberFormat="1" applyFont="1" applyFill="1" applyBorder="1" applyAlignment="1">
      <alignment vertical="center" wrapText="1"/>
    </xf>
    <xf numFmtId="175" fontId="72" fillId="27" borderId="0" xfId="0" applyFont="1" applyFill="1" applyBorder="1" applyAlignment="1">
      <alignment horizontal="center" vertical="center" wrapText="1"/>
    </xf>
    <xf numFmtId="175" fontId="50" fillId="0" borderId="0" xfId="0" applyNumberFormat="1" applyFont="1" applyBorder="1"/>
    <xf numFmtId="43" fontId="62" fillId="25" borderId="13" xfId="0" applyNumberFormat="1" applyFont="1" applyFill="1" applyBorder="1" applyAlignment="1">
      <alignment horizontal="center" vertical="center" wrapText="1"/>
    </xf>
    <xf numFmtId="3" fontId="48" fillId="26" borderId="13" xfId="0" applyNumberFormat="1" applyFont="1" applyFill="1" applyBorder="1" applyAlignment="1" applyProtection="1"/>
    <xf numFmtId="10" fontId="0" fillId="26" borderId="0" xfId="0" applyNumberFormat="1" applyFill="1"/>
    <xf numFmtId="180" fontId="48" fillId="26" borderId="13" xfId="0" applyNumberFormat="1" applyFont="1" applyFill="1" applyBorder="1" applyAlignment="1" applyProtection="1"/>
    <xf numFmtId="175" fontId="0" fillId="0" borderId="0" xfId="0" applyAlignment="1">
      <alignment vertical="center"/>
    </xf>
    <xf numFmtId="175" fontId="55" fillId="0" borderId="0" xfId="0" applyFont="1"/>
    <xf numFmtId="175" fontId="68" fillId="0" borderId="0" xfId="0" applyNumberFormat="1" applyFont="1" applyBorder="1" applyAlignment="1">
      <alignment vertical="top" wrapText="1"/>
    </xf>
    <xf numFmtId="43" fontId="62" fillId="25" borderId="13" xfId="0" applyNumberFormat="1" applyFont="1" applyFill="1" applyBorder="1" applyAlignment="1">
      <alignment horizontal="center"/>
    </xf>
    <xf numFmtId="0" fontId="50" fillId="0" borderId="0" xfId="0" applyNumberFormat="1" applyFont="1" applyFill="1" applyBorder="1" applyAlignment="1" applyProtection="1"/>
    <xf numFmtId="175" fontId="48" fillId="0" borderId="0" xfId="0" applyNumberFormat="1" applyFont="1" applyFill="1" applyBorder="1" applyAlignment="1" applyProtection="1"/>
    <xf numFmtId="181" fontId="0" fillId="0" borderId="0" xfId="0" applyNumberFormat="1" applyFill="1" applyBorder="1"/>
    <xf numFmtId="175" fontId="73" fillId="0" borderId="0" xfId="0" applyFont="1"/>
    <xf numFmtId="175" fontId="73" fillId="0" borderId="0" xfId="0" applyFont="1" applyAlignment="1">
      <alignment horizontal="left" vertical="center"/>
    </xf>
    <xf numFmtId="175" fontId="63" fillId="29" borderId="0" xfId="0" applyFont="1" applyFill="1" applyBorder="1" applyAlignment="1">
      <alignment vertical="center" wrapText="1"/>
    </xf>
    <xf numFmtId="184" fontId="0" fillId="0" borderId="0" xfId="0" applyNumberFormat="1"/>
    <xf numFmtId="49" fontId="55" fillId="0" borderId="0" xfId="0" applyNumberFormat="1" applyFont="1"/>
    <xf numFmtId="3" fontId="48" fillId="0" borderId="0" xfId="0" applyNumberFormat="1" applyFont="1" applyFill="1" applyBorder="1" applyAlignment="1" applyProtection="1"/>
    <xf numFmtId="43" fontId="0" fillId="0" borderId="0" xfId="0" applyNumberFormat="1" applyFont="1" applyBorder="1" applyAlignment="1">
      <alignment horizontal="left"/>
    </xf>
    <xf numFmtId="10" fontId="42" fillId="0" borderId="0" xfId="551" applyNumberFormat="1" applyFont="1" applyBorder="1"/>
    <xf numFmtId="175" fontId="73" fillId="0" borderId="0" xfId="0" applyFont="1" applyAlignment="1">
      <alignment horizontal="center" vertical="center"/>
    </xf>
    <xf numFmtId="175" fontId="0" fillId="0" borderId="0" xfId="0" applyAlignment="1">
      <alignment horizontal="center" vertical="center"/>
    </xf>
    <xf numFmtId="173" fontId="0" fillId="0" borderId="0" xfId="0" applyNumberFormat="1" applyFill="1" applyBorder="1" applyAlignment="1">
      <alignment vertical="center"/>
    </xf>
    <xf numFmtId="168" fontId="55" fillId="0" borderId="0" xfId="323" applyNumberFormat="1" applyFont="1" applyFill="1" applyBorder="1" applyAlignment="1">
      <alignment horizontal="center"/>
    </xf>
    <xf numFmtId="10" fontId="0" fillId="0" borderId="0" xfId="551" applyNumberFormat="1" applyFont="1"/>
    <xf numFmtId="9" fontId="0" fillId="0" borderId="0" xfId="551" applyFont="1" applyFill="1" applyBorder="1"/>
    <xf numFmtId="10" fontId="0" fillId="0" borderId="0" xfId="551" applyNumberFormat="1" applyFont="1" applyFill="1" applyBorder="1"/>
    <xf numFmtId="9" fontId="0" fillId="0" borderId="0" xfId="551" applyNumberFormat="1" applyFont="1" applyFill="1" applyBorder="1"/>
    <xf numFmtId="9" fontId="0" fillId="26" borderId="0" xfId="551" applyFont="1" applyFill="1"/>
    <xf numFmtId="10" fontId="0" fillId="0" borderId="0" xfId="551" applyNumberFormat="1" applyFont="1" applyBorder="1"/>
    <xf numFmtId="175" fontId="0" fillId="0" borderId="0" xfId="0" applyBorder="1" applyAlignment="1">
      <alignment vertical="center"/>
    </xf>
    <xf numFmtId="0" fontId="42" fillId="0" borderId="0" xfId="579"/>
    <xf numFmtId="175" fontId="55" fillId="0" borderId="0" xfId="0" applyFont="1" applyBorder="1" applyAlignment="1">
      <alignment horizontal="left" vertical="top"/>
    </xf>
    <xf numFmtId="175" fontId="0" fillId="0" borderId="0" xfId="0" applyFont="1" applyBorder="1"/>
    <xf numFmtId="17" fontId="82" fillId="0" borderId="0" xfId="0" applyNumberFormat="1" applyFont="1" applyFill="1" applyBorder="1" applyAlignment="1">
      <alignment horizontal="center"/>
    </xf>
    <xf numFmtId="177" fontId="42" fillId="0" borderId="0" xfId="551" applyNumberFormat="1" applyFont="1"/>
    <xf numFmtId="172" fontId="0" fillId="0" borderId="0" xfId="551" applyNumberFormat="1" applyFont="1"/>
    <xf numFmtId="10" fontId="82" fillId="0" borderId="0" xfId="551" applyNumberFormat="1" applyFont="1" applyFill="1" applyBorder="1" applyAlignment="1">
      <alignment horizontal="center"/>
    </xf>
    <xf numFmtId="175" fontId="81" fillId="26" borderId="0" xfId="0" applyFont="1" applyFill="1" applyBorder="1" applyAlignment="1">
      <alignment horizontal="center" vertical="top" wrapText="1"/>
    </xf>
    <xf numFmtId="49" fontId="47" fillId="0" borderId="0" xfId="0" applyNumberFormat="1" applyFont="1" applyFill="1" applyBorder="1" applyAlignment="1">
      <alignment horizontal="center" vertical="center" wrapText="1"/>
    </xf>
    <xf numFmtId="175" fontId="75" fillId="0" borderId="0" xfId="0" applyFont="1" applyFill="1" applyBorder="1" applyAlignment="1">
      <alignment horizontal="center" vertical="center" wrapText="1"/>
    </xf>
    <xf numFmtId="175" fontId="63" fillId="0" borderId="0" xfId="0" applyFont="1" applyFill="1" applyBorder="1" applyAlignment="1">
      <alignment vertical="center" wrapText="1"/>
    </xf>
    <xf numFmtId="175" fontId="78" fillId="0" borderId="0" xfId="0" applyFont="1" applyFill="1" applyBorder="1" applyAlignment="1">
      <alignment horizontal="center" vertical="center" wrapText="1"/>
    </xf>
    <xf numFmtId="175" fontId="65" fillId="0" borderId="0" xfId="0" applyFont="1" applyFill="1" applyBorder="1" applyAlignment="1">
      <alignment horizontal="center" vertical="center" wrapText="1"/>
    </xf>
    <xf numFmtId="175" fontId="0" fillId="26" borderId="0" xfId="0" applyFill="1" applyAlignment="1"/>
    <xf numFmtId="175" fontId="86" fillId="0" borderId="0" xfId="0" applyFont="1"/>
    <xf numFmtId="175" fontId="0" fillId="0" borderId="0" xfId="0" applyBorder="1" applyAlignment="1"/>
    <xf numFmtId="175" fontId="0" fillId="0" borderId="0" xfId="0" applyFill="1" applyBorder="1" applyAlignment="1">
      <alignment horizontal="center"/>
    </xf>
    <xf numFmtId="175" fontId="72" fillId="0" borderId="0" xfId="0" applyFont="1" applyFill="1" applyBorder="1" applyAlignment="1">
      <alignment horizontal="center" vertical="center" wrapText="1"/>
    </xf>
    <xf numFmtId="43" fontId="31" fillId="0" borderId="0" xfId="328" applyFont="1" applyFill="1" applyBorder="1" applyAlignment="1">
      <alignment horizontal="right"/>
    </xf>
    <xf numFmtId="43" fontId="31" fillId="0" borderId="0" xfId="328" applyFont="1" applyFill="1" applyBorder="1"/>
    <xf numFmtId="0" fontId="60" fillId="0" borderId="0" xfId="0" applyNumberFormat="1" applyFont="1" applyFill="1" applyBorder="1" applyAlignment="1">
      <alignment horizontal="center" vertical="center" wrapText="1"/>
    </xf>
    <xf numFmtId="0" fontId="60" fillId="0" borderId="0" xfId="0" applyNumberFormat="1" applyFont="1" applyFill="1" applyBorder="1" applyAlignment="1">
      <alignment horizontal="center" vertical="center"/>
    </xf>
    <xf numFmtId="49" fontId="62" fillId="0" borderId="0" xfId="0" applyNumberFormat="1" applyFont="1" applyFill="1" applyBorder="1" applyAlignment="1">
      <alignment horizontal="center" vertical="center" wrapText="1"/>
    </xf>
    <xf numFmtId="43" fontId="0" fillId="0" borderId="0" xfId="0" applyNumberFormat="1" applyBorder="1" applyAlignment="1">
      <alignment horizontal="left" indent="1"/>
    </xf>
    <xf numFmtId="43" fontId="62" fillId="25" borderId="16" xfId="0" applyNumberFormat="1" applyFont="1" applyFill="1" applyBorder="1" applyAlignment="1">
      <alignment horizontal="center" vertical="center" wrapText="1"/>
    </xf>
    <xf numFmtId="175" fontId="0" fillId="0" borderId="0" xfId="0" applyAlignment="1">
      <alignment horizontal="left"/>
    </xf>
    <xf numFmtId="41" fontId="0" fillId="0" borderId="0" xfId="0" applyNumberFormat="1"/>
    <xf numFmtId="10" fontId="0" fillId="0" borderId="0" xfId="0" applyNumberFormat="1" applyBorder="1" applyAlignment="1">
      <alignment vertical="center"/>
    </xf>
    <xf numFmtId="10" fontId="0" fillId="0" borderId="0" xfId="551" applyNumberFormat="1" applyFont="1" applyBorder="1" applyAlignment="1">
      <alignment vertical="center"/>
    </xf>
    <xf numFmtId="172" fontId="0" fillId="0" borderId="0" xfId="551" applyNumberFormat="1" applyFont="1" applyBorder="1"/>
    <xf numFmtId="175" fontId="47" fillId="0" borderId="0" xfId="0" applyNumberFormat="1" applyFont="1" applyAlignment="1">
      <alignment horizontal="center"/>
    </xf>
    <xf numFmtId="43" fontId="0" fillId="0" borderId="0" xfId="0" applyNumberFormat="1" applyAlignment="1">
      <alignment vertical="center"/>
    </xf>
    <xf numFmtId="0" fontId="90" fillId="0" borderId="0" xfId="626" applyFont="1"/>
    <xf numFmtId="172" fontId="90" fillId="0" borderId="0" xfId="626" applyNumberFormat="1" applyFont="1"/>
    <xf numFmtId="172" fontId="0" fillId="0" borderId="0" xfId="551" applyNumberFormat="1" applyFont="1" applyFill="1" applyBorder="1"/>
    <xf numFmtId="9" fontId="0" fillId="0" borderId="0" xfId="551" applyFont="1"/>
    <xf numFmtId="175" fontId="0" fillId="0" borderId="0" xfId="0" applyAlignment="1"/>
    <xf numFmtId="10" fontId="0" fillId="29" borderId="0" xfId="0" applyNumberFormat="1" applyFill="1" applyBorder="1" applyAlignment="1">
      <alignment horizontal="right"/>
    </xf>
    <xf numFmtId="175" fontId="62" fillId="0" borderId="0" xfId="0" applyFont="1"/>
    <xf numFmtId="175" fontId="44" fillId="0" borderId="0" xfId="0" applyFont="1" applyFill="1" applyBorder="1" applyAlignment="1">
      <alignment horizontal="center" vertical="center" wrapText="1"/>
    </xf>
    <xf numFmtId="175" fontId="0" fillId="0" borderId="0" xfId="0" applyNumberFormat="1" applyFont="1" applyBorder="1"/>
    <xf numFmtId="10" fontId="58" fillId="0" borderId="0" xfId="328" applyNumberFormat="1" applyFont="1" applyFill="1" applyBorder="1" applyAlignment="1">
      <alignment horizontal="center" vertical="center" wrapText="1"/>
    </xf>
    <xf numFmtId="175" fontId="67" fillId="0" borderId="0" xfId="0" applyNumberFormat="1" applyFont="1" applyFill="1" applyBorder="1" applyAlignment="1">
      <alignment horizontal="center" vertical="center" wrapText="1"/>
    </xf>
    <xf numFmtId="175" fontId="0" fillId="0" borderId="0" xfId="0" applyAlignment="1">
      <alignment horizontal="center"/>
    </xf>
    <xf numFmtId="172" fontId="0" fillId="26" borderId="0" xfId="551" applyNumberFormat="1" applyFont="1" applyFill="1"/>
    <xf numFmtId="187" fontId="0" fillId="26" borderId="0" xfId="0" applyNumberFormat="1" applyFill="1" applyAlignment="1"/>
    <xf numFmtId="187" fontId="0" fillId="26" borderId="0" xfId="0" applyNumberFormat="1" applyFill="1"/>
    <xf numFmtId="2" fontId="0" fillId="26" borderId="0" xfId="0" applyNumberFormat="1" applyFill="1"/>
    <xf numFmtId="167" fontId="0" fillId="26" borderId="0" xfId="0" applyNumberFormat="1" applyFill="1" applyAlignment="1"/>
    <xf numFmtId="167" fontId="0" fillId="26" borderId="0" xfId="551" applyNumberFormat="1" applyFont="1" applyFill="1" applyAlignment="1"/>
    <xf numFmtId="2" fontId="0" fillId="26" borderId="0" xfId="551" applyNumberFormat="1" applyFont="1" applyFill="1"/>
    <xf numFmtId="9" fontId="0" fillId="26" borderId="0" xfId="551" applyFont="1" applyFill="1" applyAlignment="1"/>
    <xf numFmtId="189" fontId="0" fillId="26" borderId="0" xfId="0" applyNumberFormat="1" applyFill="1"/>
    <xf numFmtId="189" fontId="0" fillId="26" borderId="0" xfId="0" applyNumberFormat="1" applyFill="1" applyBorder="1"/>
    <xf numFmtId="175" fontId="57" fillId="26" borderId="0" xfId="0" applyFont="1" applyFill="1" applyBorder="1"/>
    <xf numFmtId="175" fontId="0" fillId="0" borderId="0" xfId="0" applyAlignment="1">
      <alignment horizontal="center"/>
    </xf>
    <xf numFmtId="3" fontId="76" fillId="26" borderId="0" xfId="328" applyNumberFormat="1" applyFont="1" applyFill="1" applyBorder="1" applyAlignment="1">
      <alignment horizontal="right" vertical="center"/>
    </xf>
    <xf numFmtId="175" fontId="48" fillId="26" borderId="0" xfId="0" applyNumberFormat="1" applyFont="1" applyFill="1" applyBorder="1" applyAlignment="1">
      <alignment horizontal="center" vertical="center" wrapText="1"/>
    </xf>
    <xf numFmtId="3" fontId="85" fillId="26" borderId="0" xfId="325" applyNumberFormat="1" applyFont="1" applyFill="1" applyBorder="1" applyAlignment="1">
      <alignment horizontal="right"/>
    </xf>
    <xf numFmtId="3" fontId="85" fillId="26" borderId="0" xfId="325" applyNumberFormat="1" applyFont="1" applyFill="1" applyBorder="1" applyAlignment="1">
      <alignment horizontal="right" vertical="center" wrapText="1"/>
    </xf>
    <xf numFmtId="49" fontId="85" fillId="26" borderId="0" xfId="0" applyNumberFormat="1" applyFont="1" applyFill="1" applyBorder="1" applyAlignment="1">
      <alignment horizontal="center" vertical="center"/>
    </xf>
    <xf numFmtId="3" fontId="85" fillId="26" borderId="0" xfId="0" applyNumberFormat="1" applyFont="1" applyFill="1" applyBorder="1" applyAlignment="1">
      <alignment horizontal="right"/>
    </xf>
    <xf numFmtId="10" fontId="85" fillId="26" borderId="0" xfId="0" applyNumberFormat="1" applyFont="1" applyFill="1" applyBorder="1" applyAlignment="1">
      <alignment horizontal="right"/>
    </xf>
    <xf numFmtId="3" fontId="74" fillId="26" borderId="0" xfId="0" applyNumberFormat="1" applyFont="1" applyFill="1" applyBorder="1" applyAlignment="1">
      <alignment horizontal="center"/>
    </xf>
    <xf numFmtId="172" fontId="50" fillId="26" borderId="0" xfId="388" applyNumberFormat="1" applyFont="1" applyFill="1" applyBorder="1"/>
    <xf numFmtId="172" fontId="50" fillId="26" borderId="0" xfId="0" applyNumberFormat="1" applyFont="1" applyFill="1" applyBorder="1"/>
    <xf numFmtId="181" fontId="0" fillId="0" borderId="0" xfId="0" applyNumberFormat="1"/>
    <xf numFmtId="172" fontId="48" fillId="26" borderId="0" xfId="0" applyNumberFormat="1" applyFont="1" applyFill="1" applyBorder="1"/>
    <xf numFmtId="3" fontId="76" fillId="0" borderId="0" xfId="0" applyNumberFormat="1" applyFont="1" applyFill="1" applyBorder="1" applyAlignment="1" applyProtection="1">
      <alignment horizontal="center"/>
    </xf>
    <xf numFmtId="3" fontId="76" fillId="26" borderId="0" xfId="0" applyNumberFormat="1" applyFont="1" applyFill="1" applyBorder="1" applyAlignment="1" applyProtection="1">
      <alignment horizontal="center"/>
    </xf>
    <xf numFmtId="168" fontId="48" fillId="26" borderId="0" xfId="323" applyNumberFormat="1" applyFont="1" applyFill="1" applyBorder="1"/>
    <xf numFmtId="175" fontId="42" fillId="0" borderId="0" xfId="633" applyFont="1"/>
    <xf numFmtId="175" fontId="42" fillId="0" borderId="0" xfId="633" applyFont="1" applyBorder="1"/>
    <xf numFmtId="9" fontId="42" fillId="0" borderId="0" xfId="551" applyFont="1" applyBorder="1"/>
    <xf numFmtId="175" fontId="42" fillId="0" borderId="0" xfId="636" applyBorder="1"/>
    <xf numFmtId="175" fontId="42" fillId="0" borderId="0" xfId="633" applyFont="1" applyBorder="1" applyAlignment="1"/>
    <xf numFmtId="175" fontId="42" fillId="0" borderId="0" xfId="636"/>
    <xf numFmtId="175" fontId="81" fillId="0" borderId="0" xfId="0" applyFont="1" applyFill="1" applyBorder="1" applyAlignment="1">
      <alignment horizontal="center" vertical="top" wrapText="1"/>
    </xf>
    <xf numFmtId="175" fontId="81" fillId="0" borderId="20" xfId="0" applyFont="1" applyFill="1" applyBorder="1" applyAlignment="1">
      <alignment horizontal="center" vertical="top" wrapText="1"/>
    </xf>
    <xf numFmtId="175" fontId="0" fillId="0" borderId="0" xfId="0" applyNumberFormat="1" applyFont="1" applyBorder="1" applyAlignment="1">
      <alignment horizontal="center"/>
    </xf>
    <xf numFmtId="175" fontId="0" fillId="0" borderId="0" xfId="0" applyFont="1" applyAlignment="1">
      <alignment horizontal="center"/>
    </xf>
    <xf numFmtId="175" fontId="50" fillId="26" borderId="0" xfId="0" applyNumberFormat="1" applyFont="1" applyFill="1" applyBorder="1" applyAlignment="1" applyProtection="1">
      <alignment vertical="center"/>
    </xf>
    <xf numFmtId="2" fontId="50" fillId="26" borderId="0" xfId="0" applyNumberFormat="1" applyFont="1" applyFill="1" applyBorder="1" applyAlignment="1" applyProtection="1">
      <alignment vertical="center"/>
    </xf>
    <xf numFmtId="187" fontId="0" fillId="26" borderId="0" xfId="0" applyNumberFormat="1" applyFill="1" applyAlignment="1">
      <alignment vertical="center"/>
    </xf>
    <xf numFmtId="2" fontId="0" fillId="26" borderId="0" xfId="0" applyNumberFormat="1" applyFill="1" applyAlignment="1">
      <alignment vertical="center"/>
    </xf>
    <xf numFmtId="172" fontId="0" fillId="26" borderId="0" xfId="551" applyNumberFormat="1" applyFont="1" applyFill="1" applyAlignment="1">
      <alignment vertical="center"/>
    </xf>
    <xf numFmtId="175" fontId="0" fillId="26" borderId="0" xfId="0" applyFill="1" applyAlignment="1">
      <alignment vertical="center"/>
    </xf>
    <xf numFmtId="9" fontId="0" fillId="26" borderId="0" xfId="551" applyFont="1" applyFill="1" applyAlignment="1">
      <alignment vertical="center"/>
    </xf>
    <xf numFmtId="49" fontId="75" fillId="0" borderId="19" xfId="0" applyNumberFormat="1" applyFont="1" applyFill="1" applyBorder="1" applyAlignment="1" applyProtection="1">
      <alignment horizontal="center" vertical="center"/>
    </xf>
    <xf numFmtId="175" fontId="75" fillId="0" borderId="13" xfId="0" applyNumberFormat="1" applyFont="1" applyFill="1" applyBorder="1" applyAlignment="1" applyProtection="1">
      <alignment horizontal="center" vertical="center" wrapText="1"/>
    </xf>
    <xf numFmtId="175" fontId="77" fillId="0" borderId="23" xfId="0" applyNumberFormat="1" applyFont="1" applyFill="1" applyBorder="1" applyAlignment="1">
      <alignment horizontal="center" vertical="center" wrapText="1"/>
    </xf>
    <xf numFmtId="175" fontId="77" fillId="0" borderId="16" xfId="0" applyNumberFormat="1" applyFont="1" applyFill="1" applyBorder="1" applyAlignment="1">
      <alignment horizontal="center" vertical="center" wrapText="1"/>
    </xf>
    <xf numFmtId="175" fontId="77" fillId="0" borderId="13" xfId="0" applyNumberFormat="1" applyFont="1" applyFill="1" applyBorder="1" applyAlignment="1">
      <alignment horizontal="center" vertical="center" wrapText="1"/>
    </xf>
    <xf numFmtId="175" fontId="48" fillId="26" borderId="0" xfId="0" applyNumberFormat="1" applyFont="1" applyFill="1" applyBorder="1" applyAlignment="1">
      <alignment horizontal="center" vertical="center"/>
    </xf>
    <xf numFmtId="175" fontId="98" fillId="0" borderId="0" xfId="0" applyFont="1" applyFill="1" applyBorder="1" applyAlignment="1">
      <alignment horizontal="center" vertical="center" wrapText="1"/>
    </xf>
    <xf numFmtId="175" fontId="63" fillId="26" borderId="23" xfId="0" applyNumberFormat="1" applyFont="1" applyFill="1" applyBorder="1" applyAlignment="1">
      <alignment horizontal="center" vertical="center" wrapText="1"/>
    </xf>
    <xf numFmtId="175" fontId="63" fillId="26" borderId="23" xfId="388" applyNumberFormat="1" applyFont="1" applyFill="1" applyBorder="1" applyAlignment="1">
      <alignment horizontal="center" vertical="center" wrapText="1"/>
    </xf>
    <xf numFmtId="175" fontId="63" fillId="26" borderId="16" xfId="388" applyNumberFormat="1" applyFont="1" applyFill="1" applyBorder="1" applyAlignment="1">
      <alignment horizontal="center" vertical="center" wrapText="1"/>
    </xf>
    <xf numFmtId="175" fontId="63" fillId="26" borderId="13" xfId="388" applyNumberFormat="1" applyFont="1" applyFill="1" applyBorder="1" applyAlignment="1">
      <alignment horizontal="center" vertical="center"/>
    </xf>
    <xf numFmtId="17" fontId="103" fillId="0" borderId="0" xfId="0" applyNumberFormat="1" applyFont="1" applyFill="1" applyBorder="1" applyAlignment="1"/>
    <xf numFmtId="175" fontId="68" fillId="0" borderId="0" xfId="0" applyFont="1" applyAlignment="1"/>
    <xf numFmtId="175" fontId="80" fillId="0" borderId="0" xfId="0" applyFont="1" applyAlignment="1">
      <alignment horizontal="justify" vertical="justify" wrapText="1"/>
    </xf>
    <xf numFmtId="175" fontId="75" fillId="0" borderId="12" xfId="0" applyNumberFormat="1" applyFont="1" applyFill="1" applyBorder="1" applyAlignment="1" applyProtection="1">
      <alignment horizontal="center" vertical="center" wrapText="1"/>
    </xf>
    <xf numFmtId="175" fontId="75" fillId="0" borderId="25" xfId="0" applyNumberFormat="1" applyFont="1" applyFill="1" applyBorder="1" applyAlignment="1" applyProtection="1">
      <alignment horizontal="center" vertical="center" wrapText="1"/>
    </xf>
    <xf numFmtId="3" fontId="75" fillId="0" borderId="20" xfId="0" applyNumberFormat="1" applyFont="1" applyFill="1" applyBorder="1" applyAlignment="1" applyProtection="1"/>
    <xf numFmtId="175" fontId="77" fillId="0" borderId="13" xfId="0" applyNumberFormat="1" applyFont="1" applyFill="1" applyBorder="1" applyAlignment="1">
      <alignment horizontal="center" vertical="center"/>
    </xf>
    <xf numFmtId="49" fontId="47" fillId="26" borderId="19" xfId="0" applyNumberFormat="1" applyFont="1" applyFill="1" applyBorder="1" applyAlignment="1">
      <alignment horizontal="center" vertical="center"/>
    </xf>
    <xf numFmtId="3" fontId="76" fillId="26" borderId="0" xfId="0" applyNumberFormat="1" applyFont="1" applyFill="1" applyBorder="1" applyAlignment="1" applyProtection="1"/>
    <xf numFmtId="175" fontId="63" fillId="26" borderId="13" xfId="0" applyNumberFormat="1" applyFont="1" applyFill="1" applyBorder="1" applyAlignment="1">
      <alignment horizontal="center" vertical="center"/>
    </xf>
    <xf numFmtId="49" fontId="94" fillId="26" borderId="19" xfId="0" applyNumberFormat="1" applyFont="1" applyFill="1" applyBorder="1" applyAlignment="1">
      <alignment horizontal="center" vertical="center"/>
    </xf>
    <xf numFmtId="168" fontId="75" fillId="26" borderId="23" xfId="338" applyNumberFormat="1" applyFont="1" applyFill="1" applyBorder="1" applyAlignment="1">
      <alignment horizontal="center" vertical="center" wrapText="1"/>
    </xf>
    <xf numFmtId="175" fontId="75" fillId="26" borderId="13" xfId="361" applyFont="1" applyFill="1" applyBorder="1" applyAlignment="1">
      <alignment horizontal="center" vertical="center"/>
    </xf>
    <xf numFmtId="171" fontId="75" fillId="26" borderId="19" xfId="361" applyNumberFormat="1" applyFont="1" applyFill="1" applyBorder="1" applyAlignment="1">
      <alignment horizontal="left" vertical="center"/>
    </xf>
    <xf numFmtId="49" fontId="75" fillId="26" borderId="19" xfId="361" applyNumberFormat="1" applyFont="1" applyFill="1" applyBorder="1" applyAlignment="1">
      <alignment horizontal="left" vertical="center"/>
    </xf>
    <xf numFmtId="175" fontId="75" fillId="26" borderId="12" xfId="388" applyFont="1" applyFill="1" applyBorder="1" applyAlignment="1">
      <alignment horizontal="center" vertical="center" wrapText="1"/>
    </xf>
    <xf numFmtId="175" fontId="75" fillId="26" borderId="12" xfId="388" applyFont="1" applyFill="1" applyBorder="1" applyAlignment="1">
      <alignment horizontal="center" vertical="center"/>
    </xf>
    <xf numFmtId="175" fontId="75" fillId="26" borderId="12" xfId="0" applyFont="1" applyFill="1" applyBorder="1" applyAlignment="1">
      <alignment horizontal="center" vertical="center" wrapText="1"/>
    </xf>
    <xf numFmtId="175" fontId="75" fillId="26" borderId="13" xfId="0" applyFont="1" applyFill="1" applyBorder="1" applyAlignment="1">
      <alignment horizontal="center" vertical="center"/>
    </xf>
    <xf numFmtId="175" fontId="75" fillId="26" borderId="17" xfId="388" applyFont="1" applyFill="1" applyBorder="1" applyAlignment="1">
      <alignment horizontal="center" vertical="center" wrapText="1"/>
    </xf>
    <xf numFmtId="0" fontId="95" fillId="0" borderId="13" xfId="626" applyFont="1" applyFill="1" applyBorder="1" applyAlignment="1">
      <alignment horizontal="center" vertical="center"/>
    </xf>
    <xf numFmtId="172" fontId="74" fillId="0" borderId="0" xfId="0" applyNumberFormat="1" applyFont="1" applyFill="1" applyBorder="1" applyAlignment="1">
      <alignment horizontal="center"/>
    </xf>
    <xf numFmtId="175" fontId="50" fillId="0" borderId="0" xfId="0" applyNumberFormat="1" applyFont="1" applyAlignment="1">
      <alignment vertical="center"/>
    </xf>
    <xf numFmtId="3" fontId="36" fillId="0" borderId="0" xfId="0" applyNumberFormat="1" applyFont="1" applyFill="1" applyBorder="1" applyAlignment="1">
      <alignment horizontal="center" vertical="center"/>
    </xf>
    <xf numFmtId="175" fontId="63" fillId="26" borderId="23" xfId="0" applyNumberFormat="1" applyFont="1" applyFill="1" applyBorder="1" applyAlignment="1">
      <alignment horizontal="center" vertical="center"/>
    </xf>
    <xf numFmtId="49" fontId="63" fillId="26" borderId="19" xfId="0" applyNumberFormat="1" applyFont="1" applyFill="1" applyBorder="1" applyAlignment="1">
      <alignment horizontal="center" vertical="center"/>
    </xf>
    <xf numFmtId="168" fontId="48" fillId="26" borderId="0" xfId="323" applyNumberFormat="1" applyFont="1" applyFill="1" applyBorder="1" applyAlignment="1">
      <alignment horizontal="center" vertical="center"/>
    </xf>
    <xf numFmtId="49" fontId="63" fillId="26" borderId="13" xfId="0" applyNumberFormat="1" applyFont="1" applyFill="1" applyBorder="1" applyAlignment="1">
      <alignment horizontal="center" vertical="center"/>
    </xf>
    <xf numFmtId="49" fontId="63" fillId="26" borderId="19" xfId="0" applyNumberFormat="1" applyFont="1" applyFill="1" applyBorder="1" applyAlignment="1">
      <alignment horizontal="center"/>
    </xf>
    <xf numFmtId="172" fontId="48" fillId="26" borderId="24" xfId="0" applyNumberFormat="1" applyFont="1" applyFill="1" applyBorder="1"/>
    <xf numFmtId="175" fontId="63" fillId="26" borderId="23" xfId="0" applyFont="1" applyFill="1" applyBorder="1" applyAlignment="1">
      <alignment horizontal="center" vertical="center" wrapText="1"/>
    </xf>
    <xf numFmtId="175" fontId="63" fillId="26" borderId="16" xfId="0" applyFont="1" applyFill="1" applyBorder="1" applyAlignment="1">
      <alignment horizontal="center" vertical="center" wrapText="1"/>
    </xf>
    <xf numFmtId="168" fontId="63" fillId="26" borderId="23" xfId="323" applyNumberFormat="1" applyFont="1" applyFill="1" applyBorder="1"/>
    <xf numFmtId="40" fontId="63" fillId="26" borderId="0" xfId="323" applyNumberFormat="1" applyFont="1" applyFill="1" applyBorder="1"/>
    <xf numFmtId="175" fontId="63" fillId="26" borderId="15" xfId="388" applyNumberFormat="1" applyFont="1" applyFill="1" applyBorder="1" applyAlignment="1">
      <alignment horizontal="center" vertical="center" wrapText="1"/>
    </xf>
    <xf numFmtId="190" fontId="0" fillId="0" borderId="0" xfId="0" applyNumberFormat="1"/>
    <xf numFmtId="175" fontId="75" fillId="26" borderId="13" xfId="336" applyNumberFormat="1" applyFont="1" applyFill="1" applyBorder="1" applyAlignment="1">
      <alignment horizontal="center" vertical="center" wrapText="1"/>
    </xf>
    <xf numFmtId="175" fontId="63" fillId="26" borderId="13" xfId="388" applyNumberFormat="1" applyFont="1" applyFill="1" applyBorder="1" applyAlignment="1">
      <alignment horizontal="center" vertical="center" wrapText="1"/>
    </xf>
    <xf numFmtId="43" fontId="50" fillId="26" borderId="0" xfId="394" applyNumberFormat="1" applyFont="1" applyFill="1" applyBorder="1" applyAlignment="1">
      <alignment horizontal="right"/>
    </xf>
    <xf numFmtId="40" fontId="60" fillId="26" borderId="19" xfId="394" applyNumberFormat="1" applyFont="1" applyFill="1" applyBorder="1" applyAlignment="1">
      <alignment horizontal="left" vertical="center" wrapText="1"/>
    </xf>
    <xf numFmtId="40" fontId="60" fillId="26" borderId="13" xfId="394" applyNumberFormat="1" applyFont="1" applyFill="1" applyBorder="1" applyAlignment="1">
      <alignment horizontal="center" vertical="center" wrapText="1"/>
    </xf>
    <xf numFmtId="43" fontId="63" fillId="26" borderId="0" xfId="336" applyFont="1" applyFill="1" applyBorder="1" applyAlignment="1">
      <alignment vertical="center"/>
    </xf>
    <xf numFmtId="43" fontId="60" fillId="26" borderId="19" xfId="394" applyNumberFormat="1" applyFont="1" applyFill="1" applyBorder="1" applyAlignment="1">
      <alignment horizontal="right"/>
    </xf>
    <xf numFmtId="0" fontId="63" fillId="26" borderId="19" xfId="0" applyNumberFormat="1" applyFont="1" applyFill="1" applyBorder="1" applyAlignment="1">
      <alignment horizontal="center" vertical="center"/>
    </xf>
    <xf numFmtId="175" fontId="42" fillId="0" borderId="0" xfId="448" applyFont="1"/>
    <xf numFmtId="4" fontId="28" fillId="0" borderId="0" xfId="735" applyNumberFormat="1" applyFont="1" applyFill="1" applyBorder="1" applyAlignment="1" applyProtection="1">
      <alignment horizontal="right"/>
    </xf>
    <xf numFmtId="2" fontId="9" fillId="26" borderId="0" xfId="1088" applyNumberFormat="1" applyFont="1" applyFill="1" applyBorder="1" applyAlignment="1" applyProtection="1">
      <alignment horizontal="right"/>
    </xf>
    <xf numFmtId="2" fontId="28" fillId="0" borderId="0" xfId="1088" applyNumberFormat="1" applyFont="1" applyBorder="1"/>
    <xf numFmtId="175" fontId="63" fillId="26" borderId="13" xfId="448" applyFont="1" applyFill="1" applyBorder="1" applyAlignment="1">
      <alignment horizontal="center" vertical="center"/>
    </xf>
    <xf numFmtId="175" fontId="63" fillId="26" borderId="23" xfId="448" applyFont="1" applyFill="1" applyBorder="1" applyAlignment="1">
      <alignment horizontal="center" vertical="center"/>
    </xf>
    <xf numFmtId="175" fontId="63" fillId="26" borderId="19" xfId="448" applyFont="1" applyFill="1" applyBorder="1" applyAlignment="1">
      <alignment horizontal="left" vertical="center"/>
    </xf>
    <xf numFmtId="175" fontId="63" fillId="0" borderId="23" xfId="0" applyFont="1" applyFill="1" applyBorder="1" applyAlignment="1">
      <alignment horizontal="center" vertical="center" wrapText="1"/>
    </xf>
    <xf numFmtId="175" fontId="0" fillId="0" borderId="0" xfId="450" applyFont="1" applyBorder="1" applyAlignment="1">
      <alignment vertical="center" wrapText="1"/>
    </xf>
    <xf numFmtId="17" fontId="75" fillId="0" borderId="19" xfId="633" applyNumberFormat="1" applyFont="1" applyFill="1" applyBorder="1" applyAlignment="1">
      <alignment horizontal="center"/>
    </xf>
    <xf numFmtId="17" fontId="75" fillId="0" borderId="14" xfId="633" applyNumberFormat="1" applyFont="1" applyFill="1" applyBorder="1" applyAlignment="1">
      <alignment horizontal="center"/>
    </xf>
    <xf numFmtId="0" fontId="63" fillId="0" borderId="19" xfId="0" applyNumberFormat="1" applyFont="1" applyFill="1" applyBorder="1" applyAlignment="1">
      <alignment horizontal="center"/>
    </xf>
    <xf numFmtId="43" fontId="48" fillId="26" borderId="0" xfId="0" applyNumberFormat="1" applyFont="1" applyFill="1" applyBorder="1" applyAlignment="1">
      <alignment horizontal="right"/>
    </xf>
    <xf numFmtId="43" fontId="63" fillId="26" borderId="19" xfId="0" applyNumberFormat="1" applyFont="1" applyFill="1" applyBorder="1" applyAlignment="1">
      <alignment vertical="center"/>
    </xf>
    <xf numFmtId="175" fontId="62" fillId="26" borderId="13" xfId="0" applyFont="1" applyFill="1" applyBorder="1" applyAlignment="1">
      <alignment horizontal="center" vertical="center"/>
    </xf>
    <xf numFmtId="175" fontId="63" fillId="26" borderId="13" xfId="0" applyFont="1" applyFill="1" applyBorder="1" applyAlignment="1">
      <alignment horizontal="center" vertical="center"/>
    </xf>
    <xf numFmtId="49" fontId="63" fillId="26" borderId="13" xfId="0" applyNumberFormat="1" applyFont="1" applyFill="1" applyBorder="1" applyAlignment="1">
      <alignment horizontal="center" vertical="center" wrapText="1"/>
    </xf>
    <xf numFmtId="168" fontId="48" fillId="26" borderId="0" xfId="323" applyNumberFormat="1" applyFont="1" applyFill="1" applyBorder="1" applyAlignment="1">
      <alignment vertical="center"/>
    </xf>
    <xf numFmtId="49" fontId="63" fillId="26" borderId="23" xfId="0" applyNumberFormat="1" applyFont="1" applyFill="1" applyBorder="1" applyAlignment="1">
      <alignment horizontal="center" vertical="center" wrapText="1"/>
    </xf>
    <xf numFmtId="49" fontId="63" fillId="26" borderId="16" xfId="0" applyNumberFormat="1" applyFont="1" applyFill="1" applyBorder="1" applyAlignment="1">
      <alignment horizontal="center" vertical="center" wrapText="1"/>
    </xf>
    <xf numFmtId="49" fontId="63" fillId="26" borderId="15" xfId="0" applyNumberFormat="1" applyFont="1" applyFill="1" applyBorder="1" applyAlignment="1">
      <alignment horizontal="center" vertical="center" wrapText="1"/>
    </xf>
    <xf numFmtId="168" fontId="55" fillId="26" borderId="0" xfId="323" applyNumberFormat="1" applyFont="1" applyFill="1" applyBorder="1"/>
    <xf numFmtId="168" fontId="62" fillId="26" borderId="0" xfId="0" applyNumberFormat="1" applyFont="1" applyFill="1" applyBorder="1" applyAlignment="1">
      <alignment horizontal="center" wrapText="1"/>
    </xf>
    <xf numFmtId="49" fontId="62" fillId="26" borderId="23" xfId="0" applyNumberFormat="1" applyFont="1" applyFill="1" applyBorder="1" applyAlignment="1">
      <alignment horizontal="center" vertical="center" wrapText="1"/>
    </xf>
    <xf numFmtId="49" fontId="62" fillId="26" borderId="16" xfId="0" applyNumberFormat="1" applyFont="1" applyFill="1" applyBorder="1" applyAlignment="1">
      <alignment horizontal="center" vertical="center" wrapText="1"/>
    </xf>
    <xf numFmtId="49" fontId="62" fillId="26" borderId="19" xfId="0" applyNumberFormat="1" applyFont="1" applyFill="1" applyBorder="1" applyAlignment="1">
      <alignment horizontal="center"/>
    </xf>
    <xf numFmtId="172" fontId="63" fillId="26" borderId="23" xfId="0" applyNumberFormat="1" applyFont="1" applyFill="1" applyBorder="1"/>
    <xf numFmtId="172" fontId="63" fillId="26" borderId="16" xfId="0" applyNumberFormat="1" applyFont="1" applyFill="1" applyBorder="1"/>
    <xf numFmtId="168" fontId="48" fillId="26" borderId="0" xfId="323" applyNumberFormat="1" applyFont="1" applyFill="1" applyBorder="1" applyAlignment="1">
      <alignment horizontal="right"/>
    </xf>
    <xf numFmtId="49" fontId="62" fillId="26" borderId="13" xfId="0" applyNumberFormat="1" applyFont="1" applyFill="1" applyBorder="1" applyAlignment="1">
      <alignment horizontal="center" vertical="center" wrapText="1"/>
    </xf>
    <xf numFmtId="49" fontId="62" fillId="0" borderId="13" xfId="0" applyNumberFormat="1" applyFont="1" applyFill="1" applyBorder="1" applyAlignment="1">
      <alignment horizontal="center" vertical="center" wrapText="1"/>
    </xf>
    <xf numFmtId="49" fontId="47" fillId="0" borderId="20" xfId="0" applyNumberFormat="1" applyFont="1" applyFill="1" applyBorder="1" applyAlignment="1">
      <alignment horizontal="center" vertical="center" wrapText="1"/>
    </xf>
    <xf numFmtId="168" fontId="55" fillId="26" borderId="0" xfId="323" applyNumberFormat="1" applyFont="1" applyFill="1" applyBorder="1" applyAlignment="1">
      <alignment vertical="center"/>
    </xf>
    <xf numFmtId="49" fontId="62" fillId="26" borderId="15" xfId="0" applyNumberFormat="1" applyFont="1" applyFill="1" applyBorder="1" applyAlignment="1">
      <alignment horizontal="center" vertical="center" wrapText="1"/>
    </xf>
    <xf numFmtId="168" fontId="48" fillId="0" borderId="0" xfId="323" applyNumberFormat="1" applyFont="1" applyFill="1" applyBorder="1"/>
    <xf numFmtId="49" fontId="46" fillId="26" borderId="23" xfId="0" applyNumberFormat="1" applyFont="1" applyFill="1" applyBorder="1" applyAlignment="1">
      <alignment horizontal="center" vertical="center" wrapText="1"/>
    </xf>
    <xf numFmtId="49" fontId="46" fillId="26" borderId="16" xfId="0" applyNumberFormat="1" applyFont="1" applyFill="1" applyBorder="1" applyAlignment="1">
      <alignment horizontal="center" vertical="center" wrapText="1"/>
    </xf>
    <xf numFmtId="49" fontId="46" fillId="26" borderId="13" xfId="0" applyNumberFormat="1" applyFont="1" applyFill="1" applyBorder="1" applyAlignment="1">
      <alignment horizontal="center" vertical="center"/>
    </xf>
    <xf numFmtId="49" fontId="46" fillId="26" borderId="19" xfId="0" applyNumberFormat="1" applyFont="1" applyFill="1" applyBorder="1" applyAlignment="1">
      <alignment horizontal="center" vertical="center"/>
    </xf>
    <xf numFmtId="168" fontId="48" fillId="26" borderId="20" xfId="323" applyNumberFormat="1" applyFont="1" applyFill="1" applyBorder="1" applyAlignment="1">
      <alignment horizontal="right"/>
    </xf>
    <xf numFmtId="49" fontId="62" fillId="0" borderId="23" xfId="0" applyNumberFormat="1" applyFont="1" applyFill="1" applyBorder="1" applyAlignment="1">
      <alignment horizontal="center" vertical="center" wrapText="1"/>
    </xf>
    <xf numFmtId="49" fontId="62" fillId="0" borderId="16" xfId="0" applyNumberFormat="1" applyFont="1" applyFill="1" applyBorder="1" applyAlignment="1">
      <alignment horizontal="center" vertical="center" wrapText="1"/>
    </xf>
    <xf numFmtId="175" fontId="62" fillId="0" borderId="13" xfId="0" applyFont="1" applyFill="1" applyBorder="1" applyAlignment="1">
      <alignment horizontal="center" vertical="center"/>
    </xf>
    <xf numFmtId="49" fontId="62" fillId="0" borderId="19" xfId="0" applyNumberFormat="1" applyFont="1" applyFill="1" applyBorder="1" applyAlignment="1">
      <alignment horizontal="center" vertical="center"/>
    </xf>
    <xf numFmtId="175" fontId="63" fillId="0" borderId="13" xfId="0" applyFont="1" applyFill="1" applyBorder="1" applyAlignment="1">
      <alignment horizontal="center" vertical="center"/>
    </xf>
    <xf numFmtId="49" fontId="63" fillId="0" borderId="19" xfId="0" applyNumberFormat="1" applyFont="1" applyFill="1" applyBorder="1" applyAlignment="1">
      <alignment horizontal="center"/>
    </xf>
    <xf numFmtId="168" fontId="63" fillId="0" borderId="23" xfId="323" applyNumberFormat="1" applyFont="1" applyFill="1" applyBorder="1" applyAlignment="1">
      <alignment vertical="center"/>
    </xf>
    <xf numFmtId="49" fontId="62" fillId="0" borderId="19" xfId="0" applyNumberFormat="1" applyFont="1" applyFill="1" applyBorder="1" applyAlignment="1">
      <alignment horizontal="center"/>
    </xf>
    <xf numFmtId="49" fontId="62" fillId="26" borderId="13" xfId="0" applyNumberFormat="1" applyFont="1" applyFill="1" applyBorder="1" applyAlignment="1">
      <alignment horizontal="center" vertical="center"/>
    </xf>
    <xf numFmtId="175" fontId="73" fillId="26" borderId="0" xfId="0" applyFont="1" applyFill="1" applyBorder="1" applyAlignment="1">
      <alignment horizontal="center" vertical="center"/>
    </xf>
    <xf numFmtId="49" fontId="62" fillId="26" borderId="23" xfId="0" applyNumberFormat="1" applyFont="1" applyFill="1" applyBorder="1" applyAlignment="1">
      <alignment horizontal="center" wrapText="1"/>
    </xf>
    <xf numFmtId="49" fontId="62" fillId="26" borderId="19" xfId="0" applyNumberFormat="1" applyFont="1" applyFill="1" applyBorder="1" applyAlignment="1">
      <alignment horizontal="center" vertical="center"/>
    </xf>
    <xf numFmtId="168" fontId="62" fillId="26" borderId="23" xfId="0" applyNumberFormat="1" applyFont="1" applyFill="1" applyBorder="1" applyAlignment="1">
      <alignment horizontal="center" vertical="center" wrapText="1"/>
    </xf>
    <xf numFmtId="10" fontId="62" fillId="26" borderId="23" xfId="0" applyNumberFormat="1" applyFont="1" applyFill="1" applyBorder="1" applyAlignment="1">
      <alignment vertical="center"/>
    </xf>
    <xf numFmtId="10" fontId="62" fillId="26" borderId="16" xfId="0" applyNumberFormat="1" applyFont="1" applyFill="1" applyBorder="1" applyAlignment="1">
      <alignment vertical="center"/>
    </xf>
    <xf numFmtId="10" fontId="62" fillId="26" borderId="0" xfId="323" applyNumberFormat="1" applyFont="1" applyFill="1" applyBorder="1" applyAlignment="1">
      <alignment horizontal="right" vertical="center"/>
    </xf>
    <xf numFmtId="10" fontId="62" fillId="26" borderId="24" xfId="323" applyNumberFormat="1" applyFont="1" applyFill="1" applyBorder="1" applyAlignment="1">
      <alignment horizontal="right" vertical="center"/>
    </xf>
    <xf numFmtId="175" fontId="47" fillId="26" borderId="19" xfId="0" applyFont="1" applyFill="1" applyBorder="1" applyAlignment="1">
      <alignment horizontal="left" vertical="center"/>
    </xf>
    <xf numFmtId="175" fontId="80" fillId="0" borderId="0" xfId="0" applyFont="1" applyAlignment="1">
      <alignment horizontal="justify" vertical="justify" wrapText="1"/>
    </xf>
    <xf numFmtId="175" fontId="75" fillId="26" borderId="0" xfId="0" applyFont="1" applyFill="1" applyBorder="1" applyAlignment="1">
      <alignment horizontal="center" vertical="center" wrapText="1"/>
    </xf>
    <xf numFmtId="189" fontId="0" fillId="0" borderId="0" xfId="0" applyNumberFormat="1" applyFont="1"/>
    <xf numFmtId="175" fontId="75" fillId="26" borderId="20" xfId="0" applyFont="1" applyFill="1" applyBorder="1" applyAlignment="1">
      <alignment horizontal="center" vertical="center" wrapText="1"/>
    </xf>
    <xf numFmtId="175" fontId="75" fillId="26" borderId="24" xfId="0" applyFont="1" applyFill="1" applyBorder="1" applyAlignment="1">
      <alignment horizontal="center" vertical="center" wrapText="1"/>
    </xf>
    <xf numFmtId="49" fontId="47" fillId="0" borderId="24" xfId="0" applyNumberFormat="1" applyFont="1" applyFill="1" applyBorder="1" applyAlignment="1">
      <alignment horizontal="center" vertical="center" wrapText="1"/>
    </xf>
    <xf numFmtId="175" fontId="0" fillId="0" borderId="0" xfId="0" applyAlignment="1">
      <alignment vertical="top"/>
    </xf>
    <xf numFmtId="0" fontId="42" fillId="0" borderId="0" xfId="742"/>
    <xf numFmtId="0" fontId="42" fillId="0" borderId="0" xfId="743"/>
    <xf numFmtId="175" fontId="65" fillId="0" borderId="0" xfId="0" applyFont="1" applyFill="1" applyBorder="1" applyAlignment="1">
      <alignment horizontal="center" vertical="center" wrapText="1"/>
    </xf>
    <xf numFmtId="181" fontId="0" fillId="0" borderId="0" xfId="0" applyNumberFormat="1" applyBorder="1"/>
    <xf numFmtId="190" fontId="0" fillId="0" borderId="0" xfId="0" applyNumberFormat="1" applyBorder="1"/>
    <xf numFmtId="189" fontId="0" fillId="0" borderId="0" xfId="0" applyNumberFormat="1"/>
    <xf numFmtId="172" fontId="46" fillId="0" borderId="0" xfId="551" applyNumberFormat="1" applyFont="1"/>
    <xf numFmtId="183" fontId="0" fillId="0" borderId="0" xfId="0" applyNumberFormat="1" applyBorder="1"/>
    <xf numFmtId="183" fontId="0" fillId="0" borderId="0" xfId="551" applyNumberFormat="1" applyFont="1"/>
    <xf numFmtId="2" fontId="0" fillId="0" borderId="0" xfId="551" applyNumberFormat="1" applyFont="1" applyBorder="1"/>
    <xf numFmtId="43" fontId="77" fillId="26" borderId="13" xfId="0" applyNumberFormat="1" applyFont="1" applyFill="1" applyBorder="1" applyAlignment="1">
      <alignment horizontal="center" vertical="center" wrapText="1"/>
    </xf>
    <xf numFmtId="43" fontId="77" fillId="26" borderId="19" xfId="0" applyNumberFormat="1" applyFont="1" applyFill="1" applyBorder="1" applyAlignment="1">
      <alignment horizontal="center"/>
    </xf>
    <xf numFmtId="43" fontId="77" fillId="26" borderId="13" xfId="0" applyNumberFormat="1" applyFont="1" applyFill="1" applyBorder="1" applyAlignment="1">
      <alignment horizontal="center" vertical="center"/>
    </xf>
    <xf numFmtId="10" fontId="63" fillId="0" borderId="0" xfId="0" applyNumberFormat="1" applyFont="1" applyFill="1" applyBorder="1" applyAlignment="1">
      <alignment horizontal="right" vertical="center"/>
    </xf>
    <xf numFmtId="10" fontId="63" fillId="26" borderId="0" xfId="0" applyNumberFormat="1" applyFont="1" applyFill="1" applyBorder="1" applyAlignment="1">
      <alignment horizontal="right" vertical="center"/>
    </xf>
    <xf numFmtId="43" fontId="48" fillId="26" borderId="0" xfId="0" applyNumberFormat="1" applyFont="1" applyFill="1" applyBorder="1" applyAlignment="1">
      <alignment horizontal="right" vertical="center"/>
    </xf>
    <xf numFmtId="43" fontId="42" fillId="0" borderId="0" xfId="743" applyNumberFormat="1"/>
    <xf numFmtId="10" fontId="42" fillId="0" borderId="0" xfId="551" applyNumberFormat="1"/>
    <xf numFmtId="0" fontId="42" fillId="0" borderId="0" xfId="919"/>
    <xf numFmtId="168" fontId="42" fillId="0" borderId="0" xfId="919" applyNumberFormat="1"/>
    <xf numFmtId="0" fontId="0" fillId="0" borderId="0" xfId="919" applyFont="1"/>
    <xf numFmtId="2" fontId="42" fillId="0" borderId="0" xfId="919" applyNumberFormat="1"/>
    <xf numFmtId="187" fontId="42" fillId="0" borderId="0" xfId="919" applyNumberFormat="1"/>
    <xf numFmtId="0" fontId="42" fillId="0" borderId="0" xfId="1092"/>
    <xf numFmtId="0" fontId="42" fillId="0" borderId="0" xfId="1093"/>
    <xf numFmtId="0" fontId="42" fillId="0" borderId="0" xfId="793" applyAlignment="1">
      <alignment vertical="center"/>
    </xf>
    <xf numFmtId="0" fontId="42" fillId="0" borderId="0" xfId="793"/>
    <xf numFmtId="168" fontId="58" fillId="26" borderId="0" xfId="323" applyNumberFormat="1" applyFont="1" applyFill="1" applyBorder="1" applyAlignment="1">
      <alignment vertical="center"/>
    </xf>
    <xf numFmtId="0" fontId="77" fillId="26" borderId="13" xfId="437" applyFont="1" applyFill="1" applyBorder="1" applyAlignment="1">
      <alignment horizontal="center" vertical="center" wrapText="1"/>
    </xf>
    <xf numFmtId="0" fontId="77" fillId="26" borderId="15" xfId="437" applyFont="1" applyFill="1" applyBorder="1" applyAlignment="1">
      <alignment horizontal="center" vertical="center" wrapText="1"/>
    </xf>
    <xf numFmtId="0" fontId="77" fillId="26" borderId="23" xfId="437" applyFont="1" applyFill="1" applyBorder="1" applyAlignment="1">
      <alignment horizontal="center" vertical="center" wrapText="1"/>
    </xf>
    <xf numFmtId="0" fontId="77" fillId="26" borderId="17" xfId="437" applyFont="1" applyFill="1" applyBorder="1" applyAlignment="1">
      <alignment horizontal="left" vertical="center" wrapText="1"/>
    </xf>
    <xf numFmtId="0" fontId="77" fillId="26" borderId="19" xfId="437" applyFont="1" applyFill="1" applyBorder="1" applyAlignment="1">
      <alignment horizontal="left" vertical="center" wrapText="1"/>
    </xf>
    <xf numFmtId="0" fontId="56" fillId="26" borderId="13" xfId="793" applyFont="1" applyFill="1" applyBorder="1" applyAlignment="1">
      <alignment horizontal="center" vertical="center"/>
    </xf>
    <xf numFmtId="0" fontId="60" fillId="26" borderId="13" xfId="793" applyFont="1" applyFill="1" applyBorder="1" applyAlignment="1">
      <alignment horizontal="center" vertical="center"/>
    </xf>
    <xf numFmtId="49" fontId="60" fillId="26" borderId="23" xfId="793" applyNumberFormat="1" applyFont="1" applyFill="1" applyBorder="1" applyAlignment="1">
      <alignment horizontal="center" vertical="center"/>
    </xf>
    <xf numFmtId="49" fontId="60" fillId="26" borderId="23" xfId="793" applyNumberFormat="1" applyFont="1" applyFill="1" applyBorder="1" applyAlignment="1">
      <alignment horizontal="center" vertical="center" wrapText="1"/>
    </xf>
    <xf numFmtId="0" fontId="56" fillId="26" borderId="17" xfId="793" applyFont="1" applyFill="1" applyBorder="1" applyAlignment="1">
      <alignment horizontal="center" vertical="center"/>
    </xf>
    <xf numFmtId="0" fontId="60" fillId="26" borderId="13" xfId="919" applyFont="1" applyFill="1" applyBorder="1" applyAlignment="1">
      <alignment horizontal="center" vertical="center"/>
    </xf>
    <xf numFmtId="0" fontId="60" fillId="26" borderId="23" xfId="919" applyFont="1" applyFill="1" applyBorder="1" applyAlignment="1">
      <alignment horizontal="center" vertical="center" wrapText="1"/>
    </xf>
    <xf numFmtId="0" fontId="60" fillId="26" borderId="16" xfId="919" applyFont="1" applyFill="1" applyBorder="1" applyAlignment="1">
      <alignment horizontal="center" vertical="center" wrapText="1"/>
    </xf>
    <xf numFmtId="168" fontId="58" fillId="26" borderId="21" xfId="323" applyNumberFormat="1" applyFont="1" applyFill="1" applyBorder="1" applyAlignment="1">
      <alignment vertical="center"/>
    </xf>
    <xf numFmtId="168" fontId="58" fillId="26" borderId="12" xfId="323" applyNumberFormat="1" applyFont="1" applyFill="1" applyBorder="1" applyAlignment="1">
      <alignment vertical="center"/>
    </xf>
    <xf numFmtId="168" fontId="58" fillId="26" borderId="20" xfId="323" applyNumberFormat="1" applyFont="1" applyFill="1" applyBorder="1" applyAlignment="1">
      <alignment vertical="center"/>
    </xf>
    <xf numFmtId="175" fontId="80" fillId="0" borderId="0" xfId="0" applyFont="1" applyAlignment="1">
      <alignment horizontal="justify" vertical="justify" wrapText="1"/>
    </xf>
    <xf numFmtId="175" fontId="65" fillId="0" borderId="0" xfId="0" applyFont="1" applyFill="1" applyBorder="1" applyAlignment="1">
      <alignment horizontal="center" vertical="center" wrapText="1"/>
    </xf>
    <xf numFmtId="175" fontId="61" fillId="0" borderId="0" xfId="0" applyNumberFormat="1" applyFont="1" applyBorder="1" applyAlignment="1"/>
    <xf numFmtId="175" fontId="65" fillId="0" borderId="0" xfId="0" applyFont="1" applyFill="1" applyBorder="1" applyAlignment="1">
      <alignment horizontal="center" vertical="center" wrapText="1"/>
    </xf>
    <xf numFmtId="175" fontId="0" fillId="0" borderId="0" xfId="0" applyAlignment="1">
      <alignment horizontal="center"/>
    </xf>
    <xf numFmtId="175" fontId="65" fillId="0" borderId="0" xfId="0" applyFont="1" applyFill="1" applyBorder="1" applyAlignment="1">
      <alignment horizontal="center" vertical="center" wrapText="1"/>
    </xf>
    <xf numFmtId="17" fontId="75" fillId="26" borderId="19" xfId="0" applyNumberFormat="1" applyFont="1" applyFill="1" applyBorder="1" applyAlignment="1">
      <alignment horizontal="center" vertical="center"/>
    </xf>
    <xf numFmtId="172" fontId="50" fillId="0" borderId="0" xfId="551" applyNumberFormat="1" applyFont="1" applyFill="1" applyBorder="1" applyAlignment="1" applyProtection="1">
      <alignment horizontal="right"/>
    </xf>
    <xf numFmtId="175" fontId="65" fillId="0" borderId="0" xfId="0" applyFont="1" applyFill="1" applyBorder="1" applyAlignment="1">
      <alignment horizontal="center" vertical="center" wrapText="1"/>
    </xf>
    <xf numFmtId="49" fontId="75" fillId="26" borderId="17" xfId="0" applyNumberFormat="1" applyFont="1" applyFill="1" applyBorder="1" applyAlignment="1">
      <alignment horizontal="center" vertical="center"/>
    </xf>
    <xf numFmtId="49" fontId="75" fillId="26" borderId="19" xfId="0" applyNumberFormat="1" applyFont="1" applyFill="1" applyBorder="1" applyAlignment="1">
      <alignment horizontal="center" vertical="center"/>
    </xf>
    <xf numFmtId="49" fontId="75" fillId="26" borderId="14" xfId="0" applyNumberFormat="1" applyFont="1" applyFill="1" applyBorder="1" applyAlignment="1">
      <alignment horizontal="center" vertical="center"/>
    </xf>
    <xf numFmtId="175" fontId="111" fillId="0" borderId="0" xfId="0" applyFont="1" applyAlignment="1">
      <alignment horizontal="center" vertical="center"/>
    </xf>
    <xf numFmtId="43" fontId="77" fillId="26" borderId="23" xfId="0" applyNumberFormat="1" applyFont="1" applyFill="1" applyBorder="1" applyAlignment="1">
      <alignment horizontal="center" vertical="center" wrapText="1"/>
    </xf>
    <xf numFmtId="43" fontId="77" fillId="26" borderId="16" xfId="0" applyNumberFormat="1" applyFont="1" applyFill="1" applyBorder="1" applyAlignment="1">
      <alignment horizontal="center" vertical="center" wrapText="1"/>
    </xf>
    <xf numFmtId="175" fontId="56" fillId="26" borderId="13" xfId="0" applyNumberFormat="1" applyFont="1" applyFill="1" applyBorder="1" applyAlignment="1">
      <alignment horizontal="center" vertical="center"/>
    </xf>
    <xf numFmtId="43" fontId="56" fillId="30" borderId="23" xfId="323" applyFont="1" applyFill="1" applyBorder="1" applyAlignment="1">
      <alignment horizontal="right" vertical="center"/>
    </xf>
    <xf numFmtId="175" fontId="112" fillId="0" borderId="0" xfId="0" applyFont="1" applyAlignment="1">
      <alignment horizontal="center" vertical="center"/>
    </xf>
    <xf numFmtId="0" fontId="57" fillId="0" borderId="0" xfId="579" applyFont="1"/>
    <xf numFmtId="172" fontId="42" fillId="0" borderId="0" xfId="551" applyNumberFormat="1"/>
    <xf numFmtId="0" fontId="42" fillId="0" borderId="0" xfId="744"/>
    <xf numFmtId="0" fontId="113" fillId="0" borderId="0" xfId="744" applyFont="1" applyBorder="1" applyAlignment="1">
      <alignment horizontal="center" vertical="center"/>
    </xf>
    <xf numFmtId="0" fontId="42" fillId="0" borderId="0" xfId="744" applyAlignment="1">
      <alignment vertical="center"/>
    </xf>
    <xf numFmtId="175" fontId="0" fillId="0" borderId="0" xfId="0" applyFont="1" applyFill="1" applyBorder="1"/>
    <xf numFmtId="175" fontId="0" fillId="0" borderId="0" xfId="0" applyAlignment="1">
      <alignment vertical="center"/>
    </xf>
    <xf numFmtId="175" fontId="75" fillId="0" borderId="15" xfId="0" applyNumberFormat="1" applyFont="1" applyFill="1" applyBorder="1" applyAlignment="1" applyProtection="1">
      <alignment horizontal="center" vertical="center" wrapText="1"/>
    </xf>
    <xf numFmtId="175" fontId="75" fillId="0" borderId="23" xfId="0" applyNumberFormat="1" applyFont="1" applyFill="1" applyBorder="1" applyAlignment="1" applyProtection="1">
      <alignment horizontal="center" vertical="center"/>
    </xf>
    <xf numFmtId="175" fontId="75" fillId="0" borderId="16" xfId="0" applyNumberFormat="1" applyFont="1" applyFill="1" applyBorder="1" applyAlignment="1" applyProtection="1">
      <alignment horizontal="center" vertical="center" wrapText="1"/>
    </xf>
    <xf numFmtId="3" fontId="58" fillId="0" borderId="24" xfId="336" applyNumberFormat="1" applyFont="1" applyFill="1" applyBorder="1" applyAlignment="1">
      <alignment horizontal="center"/>
    </xf>
    <xf numFmtId="175" fontId="75" fillId="26" borderId="11" xfId="0" applyNumberFormat="1" applyFont="1" applyFill="1" applyBorder="1" applyAlignment="1">
      <alignment horizontal="center" vertical="center" wrapText="1"/>
    </xf>
    <xf numFmtId="175" fontId="61" fillId="0" borderId="0" xfId="388" applyFont="1"/>
    <xf numFmtId="175" fontId="0" fillId="0" borderId="0" xfId="0" applyFill="1" applyBorder="1" applyAlignment="1">
      <alignment vertical="center"/>
    </xf>
    <xf numFmtId="0" fontId="42" fillId="0" borderId="0" xfId="579" applyBorder="1"/>
    <xf numFmtId="175" fontId="61" fillId="0" borderId="0" xfId="0" applyFont="1"/>
    <xf numFmtId="175" fontId="75" fillId="26" borderId="15" xfId="0" applyNumberFormat="1" applyFont="1" applyFill="1" applyBorder="1" applyAlignment="1">
      <alignment horizontal="center" vertical="center" wrapText="1"/>
    </xf>
    <xf numFmtId="181" fontId="0" fillId="0" borderId="0" xfId="0" applyNumberFormat="1" applyFont="1" applyFill="1" applyBorder="1"/>
    <xf numFmtId="175" fontId="61" fillId="0" borderId="0" xfId="0" applyNumberFormat="1" applyFont="1" applyAlignment="1">
      <alignment vertical="center"/>
    </xf>
    <xf numFmtId="175" fontId="61" fillId="0" borderId="0" xfId="0" applyFont="1" applyAlignment="1">
      <alignment vertical="center"/>
    </xf>
    <xf numFmtId="175" fontId="68" fillId="0" borderId="0" xfId="0" applyFont="1"/>
    <xf numFmtId="172" fontId="61" fillId="0" borderId="0" xfId="551" applyNumberFormat="1" applyFont="1"/>
    <xf numFmtId="10" fontId="68" fillId="0" borderId="0" xfId="551" applyNumberFormat="1" applyFont="1"/>
    <xf numFmtId="181" fontId="42" fillId="0" borderId="0" xfId="446" applyNumberFormat="1" applyFont="1"/>
    <xf numFmtId="175" fontId="63" fillId="0" borderId="13" xfId="0" applyFont="1" applyFill="1" applyBorder="1" applyAlignment="1">
      <alignment horizontal="center" vertical="center" wrapText="1"/>
    </xf>
    <xf numFmtId="168" fontId="63" fillId="0" borderId="19" xfId="323" applyNumberFormat="1" applyFont="1" applyFill="1" applyBorder="1"/>
    <xf numFmtId="175" fontId="63" fillId="26" borderId="16" xfId="388" applyFont="1" applyFill="1" applyBorder="1" applyAlignment="1">
      <alignment horizontal="center" vertical="center" wrapText="1"/>
    </xf>
    <xf numFmtId="0" fontId="42" fillId="0" borderId="0" xfId="744" applyFill="1" applyBorder="1"/>
    <xf numFmtId="0" fontId="42" fillId="0" borderId="0" xfId="744" applyBorder="1"/>
    <xf numFmtId="175" fontId="68" fillId="0" borderId="0" xfId="0" applyNumberFormat="1" applyFont="1" applyBorder="1" applyAlignment="1">
      <alignment horizontal="left"/>
    </xf>
    <xf numFmtId="175" fontId="80" fillId="0" borderId="0" xfId="0" applyFont="1"/>
    <xf numFmtId="175" fontId="61" fillId="0" borderId="0" xfId="0" applyNumberFormat="1" applyFont="1" applyBorder="1" applyAlignment="1">
      <alignment vertical="center"/>
    </xf>
    <xf numFmtId="10" fontId="58" fillId="0" borderId="0" xfId="0" applyNumberFormat="1" applyFont="1" applyFill="1" applyBorder="1" applyAlignment="1" applyProtection="1"/>
    <xf numFmtId="2" fontId="58" fillId="0" borderId="0" xfId="0" applyNumberFormat="1" applyFont="1" applyFill="1" applyBorder="1" applyAlignment="1" applyProtection="1"/>
    <xf numFmtId="175" fontId="68" fillId="0" borderId="0" xfId="0" applyNumberFormat="1" applyFont="1" applyBorder="1"/>
    <xf numFmtId="175" fontId="68" fillId="0" borderId="0" xfId="0" applyFont="1" applyAlignment="1">
      <alignment horizontal="justify" vertical="justify" wrapText="1"/>
    </xf>
    <xf numFmtId="175" fontId="68" fillId="0" borderId="0" xfId="0" applyNumberFormat="1" applyFont="1"/>
    <xf numFmtId="49" fontId="77" fillId="0" borderId="20" xfId="0" applyNumberFormat="1" applyFont="1" applyFill="1" applyBorder="1" applyAlignment="1">
      <alignment horizontal="center"/>
    </xf>
    <xf numFmtId="168" fontId="58" fillId="0" borderId="19" xfId="323" applyNumberFormat="1" applyFont="1" applyFill="1" applyBorder="1" applyAlignment="1">
      <alignment horizontal="center" vertical="center"/>
    </xf>
    <xf numFmtId="175" fontId="77" fillId="0" borderId="13" xfId="0" applyNumberFormat="1" applyFont="1" applyFill="1" applyBorder="1" applyAlignment="1">
      <alignment horizontal="center"/>
    </xf>
    <xf numFmtId="168" fontId="58" fillId="26" borderId="19" xfId="323" applyNumberFormat="1" applyFont="1" applyFill="1" applyBorder="1" applyAlignment="1">
      <alignment horizontal="center" vertical="center"/>
    </xf>
    <xf numFmtId="172" fontId="90" fillId="0" borderId="0" xfId="551" applyNumberFormat="1" applyFont="1"/>
    <xf numFmtId="168" fontId="63" fillId="26" borderId="13" xfId="323" applyNumberFormat="1" applyFont="1" applyFill="1" applyBorder="1" applyAlignment="1">
      <alignment horizontal="center" vertical="center"/>
    </xf>
    <xf numFmtId="175" fontId="80" fillId="0" borderId="0" xfId="0" applyFont="1" applyAlignment="1">
      <alignment horizontal="justify" vertical="justify" wrapText="1"/>
    </xf>
    <xf numFmtId="175" fontId="65" fillId="0" borderId="0" xfId="0" applyFont="1" applyFill="1" applyBorder="1" applyAlignment="1">
      <alignment horizontal="center" vertical="center" wrapText="1"/>
    </xf>
    <xf numFmtId="175" fontId="75" fillId="0" borderId="0" xfId="0" applyFont="1" applyFill="1" applyBorder="1" applyAlignment="1">
      <alignment horizontal="center" vertical="center" wrapText="1"/>
    </xf>
    <xf numFmtId="49" fontId="75" fillId="26" borderId="13" xfId="0" applyNumberFormat="1" applyFont="1" applyFill="1" applyBorder="1" applyAlignment="1">
      <alignment horizontal="center" vertical="center"/>
    </xf>
    <xf numFmtId="175" fontId="54" fillId="26" borderId="0" xfId="0" applyFont="1" applyFill="1" applyBorder="1" applyAlignment="1">
      <alignment horizontal="center" vertical="center" wrapText="1"/>
    </xf>
    <xf numFmtId="43" fontId="48" fillId="26" borderId="0" xfId="323" applyNumberFormat="1" applyFont="1" applyFill="1" applyBorder="1" applyAlignment="1">
      <alignment horizontal="center"/>
    </xf>
    <xf numFmtId="181" fontId="0" fillId="0" borderId="0" xfId="551" applyNumberFormat="1" applyFont="1"/>
    <xf numFmtId="0" fontId="60" fillId="26" borderId="0" xfId="793" applyFont="1" applyFill="1" applyBorder="1" applyAlignment="1">
      <alignment horizontal="center"/>
    </xf>
    <xf numFmtId="3" fontId="48" fillId="0" borderId="0" xfId="0" applyNumberFormat="1" applyFont="1" applyFill="1" applyBorder="1" applyAlignment="1" applyProtection="1">
      <alignment horizontal="center"/>
    </xf>
    <xf numFmtId="3" fontId="63" fillId="0" borderId="19" xfId="0" applyNumberFormat="1" applyFont="1" applyFill="1" applyBorder="1" applyAlignment="1" applyProtection="1">
      <alignment horizontal="center"/>
    </xf>
    <xf numFmtId="3" fontId="50" fillId="26" borderId="0" xfId="0" applyNumberFormat="1" applyFont="1" applyFill="1" applyBorder="1" applyAlignment="1" applyProtection="1">
      <alignment horizontal="center"/>
    </xf>
    <xf numFmtId="3" fontId="76" fillId="26" borderId="0" xfId="328" applyNumberFormat="1" applyFont="1" applyFill="1" applyBorder="1" applyAlignment="1">
      <alignment horizontal="center"/>
    </xf>
    <xf numFmtId="17" fontId="77" fillId="0" borderId="19" xfId="336" applyNumberFormat="1" applyFont="1" applyFill="1" applyBorder="1" applyAlignment="1">
      <alignment horizontal="center" vertical="center"/>
    </xf>
    <xf numFmtId="168" fontId="76" fillId="26" borderId="0" xfId="323" applyNumberFormat="1" applyFont="1" applyFill="1" applyBorder="1" applyAlignment="1"/>
    <xf numFmtId="40" fontId="42" fillId="0" borderId="0" xfId="742" applyNumberFormat="1"/>
    <xf numFmtId="43" fontId="42" fillId="0" borderId="0" xfId="744" applyNumberFormat="1" applyAlignment="1">
      <alignment vertical="center"/>
    </xf>
    <xf numFmtId="0" fontId="0" fillId="0" borderId="0" xfId="744" applyFont="1"/>
    <xf numFmtId="43" fontId="42" fillId="0" borderId="0" xfId="742" applyNumberFormat="1"/>
    <xf numFmtId="10" fontId="42" fillId="0" borderId="0" xfId="743" applyNumberFormat="1"/>
    <xf numFmtId="4" fontId="48" fillId="26" borderId="0" xfId="323" applyNumberFormat="1" applyFont="1" applyFill="1" applyBorder="1" applyAlignment="1">
      <alignment horizontal="center"/>
    </xf>
    <xf numFmtId="172" fontId="63" fillId="26" borderId="13" xfId="448" applyNumberFormat="1" applyFont="1" applyFill="1" applyBorder="1" applyAlignment="1">
      <alignment horizontal="center" vertical="center"/>
    </xf>
    <xf numFmtId="168" fontId="55" fillId="26" borderId="0" xfId="323" applyNumberFormat="1" applyFont="1" applyFill="1" applyBorder="1" applyAlignment="1">
      <alignment horizontal="center" vertical="center"/>
    </xf>
    <xf numFmtId="49" fontId="47" fillId="26" borderId="13" xfId="0" applyNumberFormat="1" applyFont="1" applyFill="1" applyBorder="1" applyAlignment="1">
      <alignment horizontal="center" vertical="center"/>
    </xf>
    <xf numFmtId="49" fontId="47" fillId="26" borderId="23" xfId="0" applyNumberFormat="1" applyFont="1" applyFill="1" applyBorder="1" applyAlignment="1">
      <alignment horizontal="center" vertical="center" wrapText="1"/>
    </xf>
    <xf numFmtId="49" fontId="47" fillId="26" borderId="16" xfId="0" applyNumberFormat="1" applyFont="1" applyFill="1" applyBorder="1" applyAlignment="1">
      <alignment horizontal="center" vertical="center" wrapText="1"/>
    </xf>
    <xf numFmtId="175" fontId="50" fillId="0" borderId="0" xfId="0" applyNumberFormat="1" applyFont="1" applyBorder="1" applyAlignment="1">
      <alignment horizontal="left"/>
    </xf>
    <xf numFmtId="175" fontId="66" fillId="0" borderId="0" xfId="0" applyFont="1" applyAlignment="1">
      <alignment horizontal="center" vertical="center"/>
    </xf>
    <xf numFmtId="10" fontId="50" fillId="0" borderId="0" xfId="551" applyNumberFormat="1" applyFont="1" applyBorder="1" applyAlignment="1">
      <alignment horizontal="left"/>
    </xf>
    <xf numFmtId="190" fontId="50" fillId="0" borderId="0" xfId="0" applyNumberFormat="1" applyFont="1" applyBorder="1" applyAlignment="1">
      <alignment horizontal="left"/>
    </xf>
    <xf numFmtId="181" fontId="50" fillId="0" borderId="0" xfId="0" applyNumberFormat="1" applyFont="1" applyBorder="1" applyAlignment="1">
      <alignment horizontal="left"/>
    </xf>
    <xf numFmtId="9" fontId="66" fillId="0" borderId="0" xfId="551" applyFont="1" applyAlignment="1">
      <alignment horizontal="center" vertical="center"/>
    </xf>
    <xf numFmtId="40" fontId="42" fillId="0" borderId="0" xfId="744" applyNumberFormat="1"/>
    <xf numFmtId="194" fontId="42" fillId="0" borderId="0" xfId="744" applyNumberFormat="1"/>
    <xf numFmtId="43" fontId="42" fillId="0" borderId="0" xfId="744" applyNumberFormat="1"/>
    <xf numFmtId="43" fontId="46" fillId="0" borderId="0" xfId="0" applyNumberFormat="1" applyFont="1" applyFill="1" applyBorder="1" applyAlignment="1">
      <alignment vertical="center"/>
    </xf>
    <xf numFmtId="172" fontId="42" fillId="0" borderId="0" xfId="551" applyNumberFormat="1" applyFont="1"/>
    <xf numFmtId="168" fontId="63" fillId="26" borderId="19" xfId="323" applyNumberFormat="1" applyFont="1" applyFill="1" applyBorder="1"/>
    <xf numFmtId="168" fontId="63" fillId="26" borderId="13" xfId="323" applyNumberFormat="1" applyFont="1" applyFill="1" applyBorder="1"/>
    <xf numFmtId="175" fontId="0" fillId="0" borderId="0" xfId="0" applyAlignment="1">
      <alignment horizontal="center"/>
    </xf>
    <xf numFmtId="49" fontId="47" fillId="26" borderId="13" xfId="0" applyNumberFormat="1" applyFont="1" applyFill="1" applyBorder="1" applyAlignment="1">
      <alignment horizontal="center" vertical="center" wrapText="1"/>
    </xf>
    <xf numFmtId="0" fontId="77" fillId="26" borderId="13" xfId="437" applyFont="1" applyFill="1" applyBorder="1" applyAlignment="1">
      <alignment horizontal="left" vertical="center" wrapText="1"/>
    </xf>
    <xf numFmtId="168" fontId="77" fillId="26" borderId="15" xfId="323" applyNumberFormat="1" applyFont="1" applyFill="1" applyBorder="1" applyAlignment="1">
      <alignment horizontal="center" vertical="center" wrapText="1"/>
    </xf>
    <xf numFmtId="168" fontId="77" fillId="26" borderId="23" xfId="323" applyNumberFormat="1" applyFont="1" applyFill="1" applyBorder="1" applyAlignment="1">
      <alignment horizontal="center" vertical="center" wrapText="1"/>
    </xf>
    <xf numFmtId="168" fontId="77" fillId="26" borderId="13" xfId="323" applyNumberFormat="1" applyFont="1" applyFill="1" applyBorder="1" applyAlignment="1">
      <alignment horizontal="center" vertical="center" wrapText="1"/>
    </xf>
    <xf numFmtId="49" fontId="75" fillId="26" borderId="19" xfId="0" applyNumberFormat="1" applyFont="1" applyFill="1" applyBorder="1" applyAlignment="1" applyProtection="1">
      <alignment horizontal="center" vertical="center"/>
    </xf>
    <xf numFmtId="195" fontId="50" fillId="0" borderId="0" xfId="551" applyNumberFormat="1" applyFont="1" applyBorder="1" applyAlignment="1">
      <alignment horizontal="left"/>
    </xf>
    <xf numFmtId="175" fontId="76" fillId="0" borderId="0" xfId="0" applyFont="1"/>
    <xf numFmtId="0" fontId="42" fillId="0" borderId="0" xfId="742" applyAlignment="1">
      <alignment vertical="center"/>
    </xf>
    <xf numFmtId="43" fontId="75" fillId="26" borderId="0" xfId="0" applyNumberFormat="1" applyFont="1" applyFill="1" applyBorder="1" applyAlignment="1">
      <alignment vertical="center"/>
    </xf>
    <xf numFmtId="0" fontId="60" fillId="0" borderId="0" xfId="0" applyNumberFormat="1" applyFont="1" applyFill="1" applyBorder="1" applyAlignment="1">
      <alignment horizontal="left" vertical="center" indent="1"/>
    </xf>
    <xf numFmtId="175" fontId="50" fillId="26" borderId="0" xfId="0" applyFont="1" applyFill="1" applyBorder="1" applyAlignment="1">
      <alignment horizontal="left" indent="1"/>
    </xf>
    <xf numFmtId="175" fontId="0" fillId="0" borderId="0" xfId="0" applyAlignment="1">
      <alignment horizontal="left" indent="1"/>
    </xf>
    <xf numFmtId="175" fontId="65" fillId="0" borderId="0" xfId="0" applyFont="1" applyFill="1" applyBorder="1" applyAlignment="1">
      <alignment horizontal="center" vertical="center" wrapText="1"/>
    </xf>
    <xf numFmtId="175" fontId="0" fillId="0" borderId="0" xfId="0" applyAlignment="1">
      <alignment horizontal="center"/>
    </xf>
    <xf numFmtId="178" fontId="0" fillId="0" borderId="0" xfId="551" applyNumberFormat="1" applyFont="1"/>
    <xf numFmtId="10" fontId="48" fillId="26" borderId="0" xfId="551" applyNumberFormat="1" applyFont="1" applyFill="1" applyBorder="1" applyAlignment="1">
      <alignment vertical="center"/>
    </xf>
    <xf numFmtId="43" fontId="63" fillId="26" borderId="0" xfId="336" applyNumberFormat="1" applyFont="1" applyFill="1" applyBorder="1" applyAlignment="1">
      <alignment vertical="center"/>
    </xf>
    <xf numFmtId="183" fontId="0" fillId="0" borderId="0" xfId="0" applyNumberFormat="1"/>
    <xf numFmtId="172" fontId="6" fillId="0" borderId="0" xfId="551" applyNumberFormat="1" applyFont="1" applyFill="1" applyBorder="1" applyAlignment="1">
      <alignment horizontal="right"/>
    </xf>
    <xf numFmtId="175" fontId="75" fillId="0" borderId="20" xfId="0" applyFont="1" applyFill="1" applyBorder="1" applyAlignment="1">
      <alignment horizontal="center" vertical="center" wrapText="1"/>
    </xf>
    <xf numFmtId="175" fontId="0" fillId="0" borderId="0" xfId="0" applyNumberFormat="1" applyBorder="1" applyAlignment="1">
      <alignment vertical="center"/>
    </xf>
    <xf numFmtId="10" fontId="76" fillId="0" borderId="0" xfId="633" applyNumberFormat="1" applyFont="1" applyFill="1" applyBorder="1" applyAlignment="1">
      <alignment horizontal="center"/>
    </xf>
    <xf numFmtId="172" fontId="0" fillId="0" borderId="0" xfId="551" applyNumberFormat="1" applyFont="1" applyAlignment="1">
      <alignment horizontal="center" vertical="center"/>
    </xf>
    <xf numFmtId="175" fontId="46" fillId="0" borderId="0" xfId="0" applyFont="1" applyAlignment="1">
      <alignment horizontal="center" vertical="center"/>
    </xf>
    <xf numFmtId="175" fontId="49" fillId="0" borderId="0" xfId="0" applyFont="1" applyFill="1" applyBorder="1" applyAlignment="1">
      <alignment horizontal="center" vertical="center" wrapText="1"/>
    </xf>
    <xf numFmtId="3" fontId="77" fillId="0" borderId="17" xfId="336" applyNumberFormat="1" applyFont="1" applyFill="1" applyBorder="1" applyAlignment="1">
      <alignment horizontal="center"/>
    </xf>
    <xf numFmtId="172" fontId="67" fillId="0" borderId="25" xfId="0" applyNumberFormat="1" applyFont="1" applyFill="1" applyBorder="1" applyAlignment="1">
      <alignment horizontal="center"/>
    </xf>
    <xf numFmtId="3" fontId="77" fillId="0" borderId="19" xfId="336" applyNumberFormat="1" applyFont="1" applyFill="1" applyBorder="1" applyAlignment="1">
      <alignment horizontal="center"/>
    </xf>
    <xf numFmtId="172" fontId="67" fillId="0" borderId="24" xfId="0" applyNumberFormat="1" applyFont="1" applyFill="1" applyBorder="1" applyAlignment="1">
      <alignment horizontal="center"/>
    </xf>
    <xf numFmtId="175" fontId="102" fillId="0" borderId="0" xfId="0" applyFont="1" applyAlignment="1">
      <alignment vertical="center"/>
    </xf>
    <xf numFmtId="175" fontId="61" fillId="0" borderId="0" xfId="0" applyFont="1" applyAlignment="1">
      <alignment horizontal="center"/>
    </xf>
    <xf numFmtId="40" fontId="42" fillId="0" borderId="0" xfId="744" applyNumberFormat="1" applyAlignment="1">
      <alignment vertical="center"/>
    </xf>
    <xf numFmtId="10" fontId="0" fillId="0" borderId="0" xfId="551" applyNumberFormat="1" applyFont="1" applyFill="1" applyBorder="1" applyAlignment="1">
      <alignment horizontal="right"/>
    </xf>
    <xf numFmtId="175" fontId="0" fillId="0" borderId="0" xfId="0" applyFill="1" applyBorder="1" applyAlignment="1">
      <alignment horizontal="right"/>
    </xf>
    <xf numFmtId="175" fontId="78" fillId="26" borderId="0" xfId="0" applyFont="1" applyFill="1" applyBorder="1" applyAlignment="1">
      <alignment horizontal="center" vertical="center" wrapText="1"/>
    </xf>
    <xf numFmtId="175" fontId="80" fillId="0" borderId="0" xfId="0" applyFont="1" applyAlignment="1">
      <alignment horizontal="justify" vertical="justify" wrapText="1"/>
    </xf>
    <xf numFmtId="10" fontId="55" fillId="0" borderId="0" xfId="0" applyNumberFormat="1" applyFont="1"/>
    <xf numFmtId="2" fontId="55" fillId="0" borderId="0" xfId="0" applyNumberFormat="1" applyFont="1"/>
    <xf numFmtId="10" fontId="55" fillId="0" borderId="0" xfId="551" applyNumberFormat="1" applyFont="1"/>
    <xf numFmtId="181" fontId="55" fillId="0" borderId="0" xfId="0" applyNumberFormat="1" applyFont="1"/>
    <xf numFmtId="175" fontId="55" fillId="0" borderId="0" xfId="0" applyNumberFormat="1" applyFont="1"/>
    <xf numFmtId="181" fontId="68" fillId="28" borderId="0" xfId="0" applyNumberFormat="1" applyFont="1" applyFill="1"/>
    <xf numFmtId="175" fontId="68" fillId="28" borderId="0" xfId="0" applyFont="1" applyFill="1"/>
    <xf numFmtId="189" fontId="68" fillId="0" borderId="0" xfId="0" applyNumberFormat="1" applyFont="1"/>
    <xf numFmtId="10" fontId="67" fillId="0" borderId="0" xfId="551" applyNumberFormat="1" applyFont="1"/>
    <xf numFmtId="2" fontId="67" fillId="0" borderId="0" xfId="551" applyNumberFormat="1" applyFont="1"/>
    <xf numFmtId="2" fontId="117" fillId="28" borderId="0" xfId="0" applyNumberFormat="1" applyFont="1" applyFill="1"/>
    <xf numFmtId="175" fontId="80" fillId="0" borderId="0" xfId="0" applyFont="1" applyAlignment="1">
      <alignment horizontal="justify" vertical="justify" wrapText="1"/>
    </xf>
    <xf numFmtId="175" fontId="65" fillId="0" borderId="0" xfId="0" applyFont="1" applyFill="1" applyBorder="1" applyAlignment="1">
      <alignment horizontal="center" vertical="center" wrapText="1"/>
    </xf>
    <xf numFmtId="175" fontId="79" fillId="26" borderId="0" xfId="0" applyFont="1" applyFill="1" applyBorder="1" applyAlignment="1">
      <alignment horizontal="center" vertical="center" wrapText="1"/>
    </xf>
    <xf numFmtId="175" fontId="0" fillId="0" borderId="0" xfId="0" applyFill="1" applyBorder="1" applyAlignment="1">
      <alignment horizontal="left" wrapText="1"/>
    </xf>
    <xf numFmtId="175" fontId="64" fillId="26" borderId="0" xfId="0" applyFont="1" applyFill="1" applyBorder="1" applyAlignment="1">
      <alignment horizontal="center"/>
    </xf>
    <xf numFmtId="43" fontId="55" fillId="26" borderId="0" xfId="0" applyNumberFormat="1" applyFont="1" applyFill="1" applyBorder="1" applyAlignment="1">
      <alignment horizontal="center"/>
    </xf>
    <xf numFmtId="175" fontId="55" fillId="0" borderId="0" xfId="0" applyFont="1" applyAlignment="1">
      <alignment horizontal="center"/>
    </xf>
    <xf numFmtId="41" fontId="60" fillId="26" borderId="15" xfId="793" applyNumberFormat="1" applyFont="1" applyFill="1" applyBorder="1" applyAlignment="1">
      <alignment horizontal="center"/>
    </xf>
    <xf numFmtId="41" fontId="60" fillId="26" borderId="23" xfId="793" applyNumberFormat="1" applyFont="1" applyFill="1" applyBorder="1" applyAlignment="1">
      <alignment horizontal="center"/>
    </xf>
    <xf numFmtId="41" fontId="60" fillId="26" borderId="13" xfId="793" applyNumberFormat="1" applyFont="1" applyFill="1" applyBorder="1" applyAlignment="1">
      <alignment horizontal="center"/>
    </xf>
    <xf numFmtId="175" fontId="97" fillId="0" borderId="0" xfId="0" applyNumberFormat="1" applyFont="1" applyBorder="1" applyAlignment="1">
      <alignment horizontal="left"/>
    </xf>
    <xf numFmtId="175" fontId="97" fillId="0" borderId="0" xfId="0" applyFont="1"/>
    <xf numFmtId="10" fontId="97" fillId="0" borderId="0" xfId="0" applyNumberFormat="1" applyFont="1" applyFill="1" applyBorder="1" applyAlignment="1" applyProtection="1"/>
    <xf numFmtId="3" fontId="97" fillId="0" borderId="0" xfId="0" applyNumberFormat="1" applyFont="1" applyFill="1" applyBorder="1" applyAlignment="1" applyProtection="1"/>
    <xf numFmtId="3" fontId="76" fillId="26" borderId="20" xfId="328" applyNumberFormat="1" applyFont="1" applyFill="1" applyBorder="1" applyAlignment="1">
      <alignment horizontal="center" vertical="center"/>
    </xf>
    <xf numFmtId="3" fontId="75" fillId="26" borderId="0" xfId="328" applyNumberFormat="1" applyFont="1" applyFill="1" applyBorder="1" applyAlignment="1">
      <alignment horizontal="center" vertical="center"/>
    </xf>
    <xf numFmtId="3" fontId="76" fillId="26" borderId="0" xfId="328" applyNumberFormat="1" applyFont="1" applyFill="1" applyBorder="1" applyAlignment="1">
      <alignment horizontal="center" vertical="center"/>
    </xf>
    <xf numFmtId="175" fontId="118" fillId="0" borderId="0" xfId="0" applyFont="1"/>
    <xf numFmtId="3" fontId="58" fillId="0" borderId="0" xfId="336" applyNumberFormat="1" applyFont="1" applyFill="1" applyBorder="1" applyAlignment="1">
      <alignment vertical="center"/>
    </xf>
    <xf numFmtId="43" fontId="58" fillId="0" borderId="0" xfId="336" applyNumberFormat="1" applyFont="1" applyFill="1" applyBorder="1" applyAlignment="1">
      <alignment horizontal="right" vertical="center"/>
    </xf>
    <xf numFmtId="3" fontId="67" fillId="0" borderId="0" xfId="0" applyNumberFormat="1" applyFont="1" applyFill="1" applyBorder="1" applyAlignment="1">
      <alignment vertical="center"/>
    </xf>
    <xf numFmtId="172" fontId="58" fillId="0" borderId="0" xfId="551" applyNumberFormat="1" applyFont="1" applyFill="1" applyBorder="1" applyAlignment="1">
      <alignment vertical="center"/>
    </xf>
    <xf numFmtId="175" fontId="75" fillId="26" borderId="25" xfId="450" applyFont="1" applyFill="1" applyBorder="1" applyAlignment="1">
      <alignment horizontal="center" vertical="center" wrapText="1"/>
    </xf>
    <xf numFmtId="175" fontId="102" fillId="26" borderId="0" xfId="0" applyFont="1" applyFill="1"/>
    <xf numFmtId="175" fontId="102" fillId="0" borderId="0" xfId="0" applyFont="1"/>
    <xf numFmtId="188" fontId="102" fillId="26" borderId="0" xfId="0" applyNumberFormat="1" applyFont="1" applyFill="1" applyAlignment="1">
      <alignment vertical="center"/>
    </xf>
    <xf numFmtId="3" fontId="122" fillId="26" borderId="0" xfId="0" applyNumberFormat="1" applyFont="1" applyFill="1" applyBorder="1" applyAlignment="1" applyProtection="1"/>
    <xf numFmtId="10" fontId="68" fillId="0" borderId="0" xfId="0" applyNumberFormat="1" applyFont="1"/>
    <xf numFmtId="43" fontId="60" fillId="26" borderId="13" xfId="394" applyNumberFormat="1" applyFont="1" applyFill="1" applyBorder="1" applyAlignment="1">
      <alignment horizontal="right"/>
    </xf>
    <xf numFmtId="0" fontId="60" fillId="26" borderId="19" xfId="919" applyFont="1" applyFill="1" applyBorder="1" applyAlignment="1">
      <alignment horizontal="left" vertical="center"/>
    </xf>
    <xf numFmtId="0" fontId="42" fillId="0" borderId="0" xfId="919" applyFill="1"/>
    <xf numFmtId="168" fontId="60" fillId="26" borderId="23" xfId="323" applyNumberFormat="1" applyFont="1" applyFill="1" applyBorder="1" applyAlignment="1">
      <alignment vertical="center"/>
    </xf>
    <xf numFmtId="172" fontId="60" fillId="26" borderId="16" xfId="919" applyNumberFormat="1" applyFont="1" applyFill="1" applyBorder="1" applyAlignment="1">
      <alignment vertical="center"/>
    </xf>
    <xf numFmtId="168" fontId="50" fillId="26" borderId="0" xfId="323" applyNumberFormat="1" applyFont="1" applyFill="1" applyBorder="1" applyAlignment="1"/>
    <xf numFmtId="172" fontId="60" fillId="26" borderId="24" xfId="919" applyNumberFormat="1" applyFont="1" applyFill="1" applyBorder="1" applyAlignment="1"/>
    <xf numFmtId="41" fontId="42" fillId="0" borderId="0" xfId="793" applyNumberFormat="1"/>
    <xf numFmtId="2" fontId="42" fillId="0" borderId="0" xfId="743" applyNumberFormat="1"/>
    <xf numFmtId="175" fontId="46" fillId="0" borderId="0" xfId="0" applyFont="1" applyAlignment="1">
      <alignment horizontal="left"/>
    </xf>
    <xf numFmtId="175" fontId="46" fillId="0" borderId="0" xfId="0" applyFont="1" applyAlignment="1">
      <alignment horizontal="left" indent="5"/>
    </xf>
    <xf numFmtId="175" fontId="124" fillId="0" borderId="0" xfId="1117" applyAlignment="1" applyProtection="1"/>
    <xf numFmtId="175" fontId="0" fillId="0" borderId="0" xfId="0" applyAlignment="1">
      <alignment horizontal="left" indent="8"/>
    </xf>
    <xf numFmtId="175" fontId="46" fillId="0" borderId="0" xfId="0" applyFont="1" applyAlignment="1">
      <alignment horizontal="left" indent="3"/>
    </xf>
    <xf numFmtId="184" fontId="50" fillId="0" borderId="0" xfId="0" applyNumberFormat="1" applyFont="1" applyBorder="1" applyAlignment="1">
      <alignment horizontal="left"/>
    </xf>
    <xf numFmtId="181" fontId="46" fillId="0" borderId="0" xfId="0" applyNumberFormat="1" applyFont="1"/>
    <xf numFmtId="0" fontId="42" fillId="0" borderId="0" xfId="1123" applyAlignment="1">
      <alignment horizontal="left"/>
    </xf>
    <xf numFmtId="3" fontId="76" fillId="26" borderId="21" xfId="328" applyNumberFormat="1" applyFont="1" applyFill="1" applyBorder="1" applyAlignment="1">
      <alignment horizontal="center" vertical="center"/>
    </xf>
    <xf numFmtId="3" fontId="76" fillId="26" borderId="12" xfId="328" applyNumberFormat="1" applyFont="1" applyFill="1" applyBorder="1" applyAlignment="1">
      <alignment horizontal="center" vertical="center"/>
    </xf>
    <xf numFmtId="3" fontId="75" fillId="26" borderId="17" xfId="328" applyNumberFormat="1" applyFont="1" applyFill="1" applyBorder="1" applyAlignment="1">
      <alignment horizontal="center" vertical="center"/>
    </xf>
    <xf numFmtId="3" fontId="75" fillId="26" borderId="25" xfId="328" applyNumberFormat="1" applyFont="1" applyFill="1" applyBorder="1" applyAlignment="1">
      <alignment horizontal="center" vertical="center"/>
    </xf>
    <xf numFmtId="3" fontId="75" fillId="26" borderId="19" xfId="328" applyNumberFormat="1" applyFont="1" applyFill="1" applyBorder="1" applyAlignment="1">
      <alignment horizontal="center" vertical="center"/>
    </xf>
    <xf numFmtId="3" fontId="75" fillId="26" borderId="24" xfId="328" applyNumberFormat="1" applyFont="1" applyFill="1" applyBorder="1" applyAlignment="1">
      <alignment horizontal="center" vertical="center"/>
    </xf>
    <xf numFmtId="2" fontId="0" fillId="0" borderId="0" xfId="551" applyNumberFormat="1" applyFont="1" applyBorder="1" applyAlignment="1">
      <alignment horizontal="left"/>
    </xf>
    <xf numFmtId="49" fontId="46" fillId="26" borderId="13" xfId="0" applyNumberFormat="1" applyFont="1" applyFill="1" applyBorder="1" applyAlignment="1">
      <alignment horizontal="center" vertical="center" wrapText="1"/>
    </xf>
    <xf numFmtId="168" fontId="62" fillId="26" borderId="19" xfId="323" applyNumberFormat="1" applyFont="1" applyFill="1" applyBorder="1"/>
    <xf numFmtId="43" fontId="50" fillId="0" borderId="0" xfId="323" applyFont="1" applyFill="1" applyBorder="1" applyAlignment="1">
      <alignment horizontal="right"/>
    </xf>
    <xf numFmtId="175" fontId="0" fillId="0" borderId="0" xfId="0" applyBorder="1"/>
    <xf numFmtId="43" fontId="74" fillId="26" borderId="0" xfId="0" applyNumberFormat="1" applyFont="1" applyFill="1" applyBorder="1" applyAlignment="1">
      <alignment horizontal="right" vertical="center"/>
    </xf>
    <xf numFmtId="175" fontId="0" fillId="0" borderId="0" xfId="0"/>
    <xf numFmtId="175" fontId="42" fillId="0" borderId="0" xfId="442" applyFont="1"/>
    <xf numFmtId="43" fontId="50" fillId="26" borderId="0" xfId="394" applyNumberFormat="1" applyFont="1" applyFill="1" applyBorder="1" applyAlignment="1">
      <alignment horizontal="right"/>
    </xf>
    <xf numFmtId="0" fontId="75" fillId="26" borderId="19" xfId="0" applyNumberFormat="1" applyFont="1" applyFill="1" applyBorder="1" applyAlignment="1">
      <alignment horizontal="center" vertical="center"/>
    </xf>
    <xf numFmtId="175" fontId="0" fillId="0" borderId="0" xfId="0" applyAlignment="1">
      <alignment horizontal="center"/>
    </xf>
    <xf numFmtId="3" fontId="76" fillId="26" borderId="20" xfId="328" applyNumberFormat="1" applyFont="1" applyFill="1" applyBorder="1" applyAlignment="1">
      <alignment horizontal="center"/>
    </xf>
    <xf numFmtId="175" fontId="0" fillId="0" borderId="0" xfId="0" applyNumberFormat="1" applyBorder="1" applyAlignment="1">
      <alignment horizontal="center"/>
    </xf>
    <xf numFmtId="175" fontId="0" fillId="0" borderId="0" xfId="0" applyNumberFormat="1" applyAlignment="1">
      <alignment horizontal="center"/>
    </xf>
    <xf numFmtId="168" fontId="76" fillId="26" borderId="0" xfId="323" applyNumberFormat="1" applyFont="1" applyFill="1" applyBorder="1" applyAlignment="1">
      <alignment horizontal="center"/>
    </xf>
    <xf numFmtId="168" fontId="75" fillId="26" borderId="19" xfId="394" applyNumberFormat="1" applyFont="1" applyFill="1" applyBorder="1" applyAlignment="1">
      <alignment horizontal="center" vertical="center"/>
    </xf>
    <xf numFmtId="0" fontId="60" fillId="0" borderId="13" xfId="744" applyFont="1" applyFill="1" applyBorder="1" applyAlignment="1">
      <alignment horizontal="center" vertical="center"/>
    </xf>
    <xf numFmtId="49" fontId="47" fillId="26" borderId="15" xfId="0" applyNumberFormat="1" applyFont="1" applyFill="1" applyBorder="1" applyAlignment="1">
      <alignment horizontal="center" vertical="center" wrapText="1"/>
    </xf>
    <xf numFmtId="0" fontId="55" fillId="0" borderId="0" xfId="323" applyNumberFormat="1" applyFont="1" applyFill="1" applyBorder="1" applyAlignment="1"/>
    <xf numFmtId="168" fontId="55" fillId="0" borderId="0" xfId="323" applyNumberFormat="1" applyFont="1" applyFill="1" applyBorder="1" applyAlignment="1"/>
    <xf numFmtId="168" fontId="62" fillId="0" borderId="19" xfId="0" applyNumberFormat="1" applyFont="1" applyFill="1" applyBorder="1" applyAlignment="1">
      <alignment wrapText="1"/>
    </xf>
    <xf numFmtId="172" fontId="62" fillId="0" borderId="20" xfId="0" applyNumberFormat="1" applyFont="1" applyFill="1" applyBorder="1" applyAlignment="1"/>
    <xf numFmtId="172" fontId="62" fillId="0" borderId="24" xfId="0" applyNumberFormat="1" applyFont="1" applyFill="1" applyBorder="1" applyAlignment="1"/>
    <xf numFmtId="168" fontId="62" fillId="0" borderId="23" xfId="0" applyNumberFormat="1" applyFont="1" applyFill="1" applyBorder="1" applyAlignment="1">
      <alignment wrapText="1"/>
    </xf>
    <xf numFmtId="168" fontId="62" fillId="0" borderId="13" xfId="0" applyNumberFormat="1" applyFont="1" applyFill="1" applyBorder="1" applyAlignment="1">
      <alignment wrapText="1"/>
    </xf>
    <xf numFmtId="172" fontId="62" fillId="0" borderId="15" xfId="0" applyNumberFormat="1" applyFont="1" applyFill="1" applyBorder="1" applyAlignment="1">
      <alignment wrapText="1"/>
    </xf>
    <xf numFmtId="172" fontId="62" fillId="0" borderId="16" xfId="0" applyNumberFormat="1" applyFont="1" applyFill="1" applyBorder="1" applyAlignment="1">
      <alignment wrapText="1"/>
    </xf>
    <xf numFmtId="10" fontId="62" fillId="26" borderId="20" xfId="323" applyNumberFormat="1" applyFont="1" applyFill="1" applyBorder="1" applyAlignment="1">
      <alignment horizontal="right" vertical="center"/>
    </xf>
    <xf numFmtId="10" fontId="62" fillId="26" borderId="15" xfId="0" applyNumberFormat="1" applyFont="1" applyFill="1" applyBorder="1" applyAlignment="1">
      <alignment vertical="center"/>
    </xf>
    <xf numFmtId="168" fontId="62" fillId="26" borderId="13" xfId="0" applyNumberFormat="1" applyFont="1" applyFill="1" applyBorder="1" applyAlignment="1">
      <alignment horizontal="center" vertical="center" wrapText="1"/>
    </xf>
    <xf numFmtId="168" fontId="62" fillId="26" borderId="19" xfId="323" applyNumberFormat="1" applyFont="1" applyFill="1" applyBorder="1" applyAlignment="1">
      <alignment horizontal="right" vertical="center"/>
    </xf>
    <xf numFmtId="168" fontId="63" fillId="26" borderId="19" xfId="323" applyNumberFormat="1" applyFont="1" applyFill="1" applyBorder="1" applyAlignment="1">
      <alignment horizontal="right" vertical="center"/>
    </xf>
    <xf numFmtId="168" fontId="62" fillId="26" borderId="19" xfId="323" applyNumberFormat="1" applyFont="1" applyFill="1" applyBorder="1" applyAlignment="1">
      <alignment horizontal="center" vertical="center"/>
    </xf>
    <xf numFmtId="168" fontId="63" fillId="26" borderId="19" xfId="323" applyNumberFormat="1" applyFont="1" applyFill="1" applyBorder="1" applyAlignment="1">
      <alignment horizontal="center" vertical="center"/>
    </xf>
    <xf numFmtId="168" fontId="58" fillId="26" borderId="17" xfId="323" applyNumberFormat="1" applyFont="1" applyFill="1" applyBorder="1" applyAlignment="1">
      <alignment horizontal="center" vertical="center"/>
    </xf>
    <xf numFmtId="175" fontId="67" fillId="0" borderId="0" xfId="0" applyFont="1"/>
    <xf numFmtId="168" fontId="76" fillId="26" borderId="0" xfId="323" applyNumberFormat="1" applyFont="1" applyFill="1" applyBorder="1" applyAlignment="1">
      <alignment vertical="center"/>
    </xf>
    <xf numFmtId="168" fontId="76" fillId="26" borderId="0" xfId="323" applyNumberFormat="1" applyFont="1" applyFill="1" applyBorder="1" applyAlignment="1">
      <alignment horizontal="center" vertical="center"/>
    </xf>
    <xf numFmtId="174" fontId="76" fillId="26" borderId="0" xfId="323" applyNumberFormat="1" applyFont="1" applyFill="1" applyBorder="1" applyAlignment="1">
      <alignment horizontal="center" vertical="center"/>
    </xf>
    <xf numFmtId="10" fontId="75" fillId="26" borderId="24" xfId="0" applyNumberFormat="1" applyFont="1" applyFill="1" applyBorder="1" applyAlignment="1">
      <alignment vertical="center"/>
    </xf>
    <xf numFmtId="2" fontId="0" fillId="0" borderId="0" xfId="551" applyNumberFormat="1" applyFont="1" applyBorder="1" applyAlignment="1">
      <alignment vertical="center"/>
    </xf>
    <xf numFmtId="183" fontId="97" fillId="0" borderId="0" xfId="0" applyNumberFormat="1" applyFont="1" applyBorder="1" applyAlignment="1">
      <alignment horizontal="left"/>
    </xf>
    <xf numFmtId="175" fontId="113" fillId="0" borderId="0" xfId="0" applyFont="1"/>
    <xf numFmtId="175" fontId="102" fillId="0" borderId="0" xfId="0" applyNumberFormat="1" applyFont="1"/>
    <xf numFmtId="175" fontId="68" fillId="0" borderId="0" xfId="0" applyFont="1" applyAlignment="1">
      <alignment horizontal="left"/>
    </xf>
    <xf numFmtId="175" fontId="67" fillId="0" borderId="0" xfId="0" applyFont="1" applyAlignment="1">
      <alignment horizontal="left"/>
    </xf>
    <xf numFmtId="175" fontId="68" fillId="0" borderId="0" xfId="0" applyNumberFormat="1" applyFont="1" applyAlignment="1">
      <alignment horizontal="left"/>
    </xf>
    <xf numFmtId="3" fontId="75" fillId="26" borderId="20" xfId="328" applyNumberFormat="1" applyFont="1" applyFill="1" applyBorder="1" applyAlignment="1">
      <alignment horizontal="center"/>
    </xf>
    <xf numFmtId="10" fontId="76" fillId="0" borderId="0" xfId="0" applyNumberFormat="1" applyFont="1" applyFill="1" applyBorder="1" applyAlignment="1" applyProtection="1">
      <alignment horizontal="center"/>
    </xf>
    <xf numFmtId="175" fontId="61" fillId="0" borderId="0" xfId="0" applyNumberFormat="1" applyFont="1" applyBorder="1" applyAlignment="1">
      <alignment horizontal="center"/>
    </xf>
    <xf numFmtId="175" fontId="65" fillId="0" borderId="0" xfId="0" applyFont="1" applyFill="1" applyBorder="1" applyAlignment="1">
      <alignment horizontal="left" vertical="center" wrapText="1"/>
    </xf>
    <xf numFmtId="0" fontId="81" fillId="0" borderId="0" xfId="744" applyFont="1" applyFill="1" applyBorder="1" applyAlignment="1">
      <alignment horizontal="center" vertical="center" wrapText="1"/>
    </xf>
    <xf numFmtId="175" fontId="0" fillId="0" borderId="0" xfId="0" applyAlignment="1">
      <alignment horizontal="center"/>
    </xf>
    <xf numFmtId="172" fontId="75" fillId="26" borderId="23" xfId="0" applyNumberFormat="1" applyFont="1" applyFill="1" applyBorder="1" applyAlignment="1"/>
    <xf numFmtId="40" fontId="48" fillId="26" borderId="0" xfId="323" applyNumberFormat="1" applyFont="1" applyFill="1" applyBorder="1" applyAlignment="1">
      <alignment horizontal="center" vertical="center"/>
    </xf>
    <xf numFmtId="172" fontId="0" fillId="0" borderId="0" xfId="551" applyNumberFormat="1" applyFont="1" applyAlignment="1">
      <alignment horizontal="center"/>
    </xf>
    <xf numFmtId="2" fontId="119" fillId="0" borderId="0" xfId="743" applyNumberFormat="1" applyFont="1"/>
    <xf numFmtId="0" fontId="63" fillId="0" borderId="0" xfId="744" applyFont="1" applyFill="1" applyBorder="1" applyAlignment="1">
      <alignment horizontal="center" vertical="center"/>
    </xf>
    <xf numFmtId="10" fontId="60" fillId="0" borderId="0" xfId="551" applyNumberFormat="1" applyFont="1" applyFill="1" applyBorder="1"/>
    <xf numFmtId="0" fontId="75" fillId="26" borderId="13" xfId="919" applyFont="1" applyFill="1" applyBorder="1" applyAlignment="1">
      <alignment horizontal="center" vertical="center"/>
    </xf>
    <xf numFmtId="0" fontId="75" fillId="26" borderId="19" xfId="919" applyFont="1" applyFill="1" applyBorder="1" applyAlignment="1">
      <alignment horizontal="left" vertical="center"/>
    </xf>
    <xf numFmtId="17" fontId="63" fillId="0" borderId="19" xfId="0" applyNumberFormat="1" applyFont="1" applyFill="1" applyBorder="1" applyAlignment="1" applyProtection="1">
      <alignment horizontal="center" vertical="center"/>
    </xf>
    <xf numFmtId="175" fontId="47" fillId="26" borderId="12" xfId="0" applyNumberFormat="1" applyFont="1" applyFill="1" applyBorder="1" applyAlignment="1">
      <alignment horizontal="center" vertical="center" wrapText="1"/>
    </xf>
    <xf numFmtId="40" fontId="63" fillId="26" borderId="19" xfId="323" applyNumberFormat="1" applyFont="1" applyFill="1" applyBorder="1" applyAlignment="1">
      <alignment vertical="center"/>
    </xf>
    <xf numFmtId="40" fontId="63" fillId="26" borderId="23" xfId="323" applyNumberFormat="1" applyFont="1" applyFill="1" applyBorder="1" applyAlignment="1">
      <alignment horizontal="right" vertical="center"/>
    </xf>
    <xf numFmtId="40" fontId="63" fillId="26" borderId="0" xfId="323" applyNumberFormat="1" applyFont="1" applyFill="1" applyBorder="1" applyAlignment="1"/>
    <xf numFmtId="40" fontId="63" fillId="26" borderId="24" xfId="323" applyNumberFormat="1" applyFont="1" applyFill="1" applyBorder="1" applyAlignment="1"/>
    <xf numFmtId="172" fontId="48" fillId="26" borderId="0" xfId="551" applyNumberFormat="1" applyFont="1" applyFill="1" applyBorder="1" applyAlignment="1">
      <alignment horizontal="right" vertical="center" wrapText="1"/>
    </xf>
    <xf numFmtId="175" fontId="55" fillId="0" borderId="0" xfId="0" applyFont="1" applyAlignment="1">
      <alignment horizontal="right" vertical="center"/>
    </xf>
    <xf numFmtId="40" fontId="48" fillId="26" borderId="0" xfId="323" applyNumberFormat="1" applyFont="1" applyFill="1" applyBorder="1" applyAlignment="1">
      <alignment vertical="center"/>
    </xf>
    <xf numFmtId="40" fontId="63" fillId="26" borderId="19" xfId="323" applyNumberFormat="1" applyFont="1" applyFill="1" applyBorder="1" applyAlignment="1"/>
    <xf numFmtId="175" fontId="55" fillId="0" borderId="0" xfId="0" applyFont="1" applyAlignment="1"/>
    <xf numFmtId="172" fontId="0" fillId="0" borderId="0" xfId="0" applyNumberFormat="1" applyAlignment="1"/>
    <xf numFmtId="38" fontId="48" fillId="26" borderId="0" xfId="323" applyNumberFormat="1" applyFont="1" applyFill="1" applyBorder="1" applyAlignment="1">
      <alignment vertical="center" wrapText="1"/>
    </xf>
    <xf numFmtId="10" fontId="42" fillId="0" borderId="0" xfId="551" applyNumberFormat="1" applyFont="1" applyBorder="1" applyAlignment="1"/>
    <xf numFmtId="175" fontId="55" fillId="26" borderId="0" xfId="0" applyFont="1" applyFill="1" applyAlignment="1"/>
    <xf numFmtId="175" fontId="42" fillId="0" borderId="0" xfId="388" applyFont="1" applyBorder="1" applyAlignment="1">
      <alignment vertical="top" wrapText="1"/>
    </xf>
    <xf numFmtId="175" fontId="81" fillId="0" borderId="0" xfId="0" applyFont="1" applyFill="1" applyBorder="1" applyAlignment="1">
      <alignment horizontal="right" vertical="center" wrapText="1"/>
    </xf>
    <xf numFmtId="175" fontId="55" fillId="0" borderId="0" xfId="0" applyNumberFormat="1" applyFont="1" applyBorder="1" applyAlignment="1">
      <alignment horizontal="right"/>
    </xf>
    <xf numFmtId="175" fontId="0" fillId="0" borderId="0" xfId="0" applyBorder="1" applyAlignment="1">
      <alignment horizontal="right"/>
    </xf>
    <xf numFmtId="168" fontId="55" fillId="26" borderId="0" xfId="323" applyNumberFormat="1" applyFont="1" applyFill="1" applyBorder="1" applyAlignment="1"/>
    <xf numFmtId="0" fontId="42" fillId="0" borderId="0" xfId="919" applyAlignment="1">
      <alignment vertical="center"/>
    </xf>
    <xf numFmtId="175" fontId="0" fillId="0" borderId="0" xfId="0" applyAlignment="1">
      <alignment horizontal="center"/>
    </xf>
    <xf numFmtId="0" fontId="60" fillId="26" borderId="0" xfId="919" applyFont="1" applyFill="1" applyBorder="1" applyAlignment="1">
      <alignment horizontal="center" vertical="center" wrapText="1"/>
    </xf>
    <xf numFmtId="9" fontId="60" fillId="26" borderId="0" xfId="551" applyNumberFormat="1" applyFont="1" applyFill="1" applyBorder="1" applyAlignment="1">
      <alignment vertical="center"/>
    </xf>
    <xf numFmtId="0" fontId="63" fillId="26" borderId="19" xfId="323" applyNumberFormat="1" applyFont="1" applyFill="1" applyBorder="1" applyAlignment="1">
      <alignment horizontal="center" vertical="center"/>
    </xf>
    <xf numFmtId="17" fontId="63" fillId="26" borderId="13" xfId="323" applyNumberFormat="1" applyFont="1" applyFill="1" applyBorder="1" applyAlignment="1">
      <alignment horizontal="center" vertical="center"/>
    </xf>
    <xf numFmtId="189" fontId="42" fillId="0" borderId="0" xfId="446" applyNumberFormat="1" applyFont="1"/>
    <xf numFmtId="175" fontId="80" fillId="0" borderId="0" xfId="0" applyFont="1" applyAlignment="1">
      <alignment horizontal="justify" vertical="justify" wrapText="1"/>
    </xf>
    <xf numFmtId="49" fontId="47" fillId="26" borderId="20" xfId="0" applyNumberFormat="1" applyFont="1" applyFill="1" applyBorder="1" applyAlignment="1">
      <alignment horizontal="center" vertical="center"/>
    </xf>
    <xf numFmtId="175" fontId="80" fillId="0" borderId="0" xfId="0" applyFont="1" applyAlignment="1">
      <alignment horizontal="justify" vertical="justify" wrapText="1"/>
    </xf>
    <xf numFmtId="175" fontId="75" fillId="26" borderId="23" xfId="0" applyNumberFormat="1" applyFont="1" applyFill="1" applyBorder="1" applyAlignment="1">
      <alignment horizontal="center" vertical="center" wrapText="1"/>
    </xf>
    <xf numFmtId="175" fontId="77" fillId="0" borderId="17" xfId="0" applyNumberFormat="1" applyFont="1" applyFill="1" applyBorder="1" applyAlignment="1">
      <alignment horizontal="center" vertical="center"/>
    </xf>
    <xf numFmtId="175" fontId="61" fillId="0" borderId="0" xfId="0" applyFont="1" applyBorder="1"/>
    <xf numFmtId="10" fontId="80" fillId="0" borderId="0" xfId="0" applyNumberFormat="1" applyFont="1"/>
    <xf numFmtId="189" fontId="53" fillId="0" borderId="0" xfId="0" applyNumberFormat="1" applyFont="1"/>
    <xf numFmtId="175" fontId="53" fillId="0" borderId="0" xfId="0" applyFont="1"/>
    <xf numFmtId="181" fontId="80" fillId="0" borderId="0" xfId="0" applyNumberFormat="1" applyFont="1"/>
    <xf numFmtId="2" fontId="80" fillId="0" borderId="0" xfId="0" applyNumberFormat="1" applyFont="1"/>
    <xf numFmtId="181" fontId="129" fillId="28" borderId="0" xfId="0" applyNumberFormat="1" applyFont="1" applyFill="1"/>
    <xf numFmtId="172" fontId="53" fillId="0" borderId="0" xfId="551" applyNumberFormat="1" applyFont="1"/>
    <xf numFmtId="172" fontId="80" fillId="0" borderId="0" xfId="551" applyNumberFormat="1" applyFont="1"/>
    <xf numFmtId="181" fontId="129" fillId="0" borderId="0" xfId="0" applyNumberFormat="1" applyFont="1"/>
    <xf numFmtId="43" fontId="130" fillId="0" borderId="0" xfId="0" applyNumberFormat="1" applyFont="1"/>
    <xf numFmtId="181" fontId="130" fillId="0" borderId="0" xfId="0" applyNumberFormat="1" applyFont="1"/>
    <xf numFmtId="175" fontId="130" fillId="0" borderId="0" xfId="0" applyFont="1"/>
    <xf numFmtId="175" fontId="80" fillId="0" borderId="0" xfId="0" applyNumberFormat="1" applyFont="1"/>
    <xf numFmtId="10" fontId="80" fillId="0" borderId="0" xfId="551" applyNumberFormat="1" applyFont="1"/>
    <xf numFmtId="168" fontId="75" fillId="26" borderId="13" xfId="338" applyNumberFormat="1" applyFont="1" applyFill="1" applyBorder="1" applyAlignment="1">
      <alignment horizontal="center" vertical="center" wrapText="1"/>
    </xf>
    <xf numFmtId="168" fontId="58" fillId="0" borderId="17" xfId="323" applyNumberFormat="1" applyFont="1" applyFill="1" applyBorder="1" applyAlignment="1">
      <alignment horizontal="center" vertical="center"/>
    </xf>
    <xf numFmtId="14" fontId="47" fillId="26" borderId="17" xfId="0" applyNumberFormat="1" applyFont="1" applyFill="1" applyBorder="1" applyAlignment="1">
      <alignment horizontal="center" vertical="center" wrapText="1"/>
    </xf>
    <xf numFmtId="0" fontId="60" fillId="26" borderId="20" xfId="742" applyFont="1" applyFill="1" applyBorder="1" applyAlignment="1">
      <alignment horizontal="center"/>
    </xf>
    <xf numFmtId="43" fontId="50" fillId="0" borderId="0" xfId="323" applyFont="1" applyFill="1" applyBorder="1"/>
    <xf numFmtId="43" fontId="56" fillId="30" borderId="13" xfId="323" applyFont="1" applyFill="1" applyBorder="1" applyAlignment="1">
      <alignment horizontal="center" vertical="center"/>
    </xf>
    <xf numFmtId="49" fontId="63" fillId="26" borderId="19" xfId="388" applyNumberFormat="1" applyFont="1" applyFill="1" applyBorder="1" applyAlignment="1">
      <alignment horizontal="center" vertical="center"/>
    </xf>
    <xf numFmtId="4" fontId="48" fillId="26" borderId="24" xfId="323" applyNumberFormat="1" applyFont="1" applyFill="1" applyBorder="1" applyAlignment="1">
      <alignment horizontal="right" vertical="center"/>
    </xf>
    <xf numFmtId="49" fontId="63" fillId="26" borderId="13" xfId="388" applyNumberFormat="1" applyFont="1" applyFill="1" applyBorder="1" applyAlignment="1">
      <alignment horizontal="center" vertical="center"/>
    </xf>
    <xf numFmtId="4" fontId="63" fillId="26" borderId="16" xfId="323" applyNumberFormat="1" applyFont="1" applyFill="1" applyBorder="1" applyAlignment="1">
      <alignment horizontal="right" vertical="center"/>
    </xf>
    <xf numFmtId="175" fontId="0" fillId="0" borderId="0" xfId="0" applyFont="1" applyBorder="1" applyAlignment="1">
      <alignment horizontal="left" vertical="center" wrapText="1"/>
    </xf>
    <xf numFmtId="175" fontId="0" fillId="0" borderId="0" xfId="0" applyAlignment="1">
      <alignment horizontal="center"/>
    </xf>
    <xf numFmtId="181" fontId="42" fillId="0" borderId="0" xfId="448" applyNumberFormat="1" applyFont="1"/>
    <xf numFmtId="175" fontId="75" fillId="0" borderId="17" xfId="633" applyFont="1" applyFill="1" applyBorder="1" applyAlignment="1">
      <alignment horizontal="center" vertical="center" wrapText="1"/>
    </xf>
    <xf numFmtId="175" fontId="75" fillId="0" borderId="12" xfId="633" applyFont="1" applyFill="1" applyBorder="1" applyAlignment="1">
      <alignment horizontal="center" vertical="center" wrapText="1"/>
    </xf>
    <xf numFmtId="175" fontId="75" fillId="0" borderId="17" xfId="633" applyFont="1" applyFill="1" applyBorder="1" applyAlignment="1">
      <alignment horizontal="center" vertical="center"/>
    </xf>
    <xf numFmtId="10" fontId="76" fillId="0" borderId="12" xfId="633" applyNumberFormat="1" applyFont="1" applyFill="1" applyBorder="1" applyAlignment="1">
      <alignment horizontal="center"/>
    </xf>
    <xf numFmtId="17" fontId="75" fillId="0" borderId="17" xfId="633" applyNumberFormat="1" applyFont="1" applyFill="1" applyBorder="1" applyAlignment="1">
      <alignment horizontal="center"/>
    </xf>
    <xf numFmtId="0" fontId="63" fillId="26" borderId="0" xfId="0" applyNumberFormat="1" applyFont="1" applyFill="1" applyBorder="1" applyAlignment="1">
      <alignment horizontal="center"/>
    </xf>
    <xf numFmtId="43" fontId="63" fillId="26" borderId="0" xfId="0" applyNumberFormat="1" applyFont="1" applyFill="1" applyBorder="1" applyAlignment="1">
      <alignment vertical="center"/>
    </xf>
    <xf numFmtId="49" fontId="62" fillId="26" borderId="20" xfId="0" applyNumberFormat="1" applyFont="1" applyFill="1" applyBorder="1" applyAlignment="1">
      <alignment horizontal="center" vertical="center" wrapText="1"/>
    </xf>
    <xf numFmtId="49" fontId="62" fillId="26" borderId="21" xfId="0" applyNumberFormat="1" applyFont="1" applyFill="1" applyBorder="1" applyAlignment="1">
      <alignment horizontal="center" vertical="center" wrapText="1"/>
    </xf>
    <xf numFmtId="49" fontId="62" fillId="26" borderId="12" xfId="0" applyNumberFormat="1" applyFont="1" applyFill="1" applyBorder="1" applyAlignment="1">
      <alignment horizontal="center" vertical="center" wrapText="1"/>
    </xf>
    <xf numFmtId="49" fontId="62" fillId="26" borderId="17" xfId="0" applyNumberFormat="1" applyFont="1" applyFill="1" applyBorder="1" applyAlignment="1">
      <alignment horizontal="center" vertical="center" wrapText="1"/>
    </xf>
    <xf numFmtId="49" fontId="62" fillId="26" borderId="25" xfId="0" applyNumberFormat="1" applyFont="1" applyFill="1" applyBorder="1" applyAlignment="1">
      <alignment horizontal="center" vertical="center" wrapText="1"/>
    </xf>
    <xf numFmtId="175" fontId="0" fillId="26" borderId="0" xfId="0" applyFill="1" applyBorder="1" applyAlignment="1">
      <alignment horizontal="center"/>
    </xf>
    <xf numFmtId="49" fontId="62" fillId="0" borderId="17" xfId="0" applyNumberFormat="1" applyFont="1" applyFill="1" applyBorder="1" applyAlignment="1">
      <alignment horizontal="center"/>
    </xf>
    <xf numFmtId="49" fontId="62" fillId="0" borderId="17" xfId="0" applyNumberFormat="1" applyFont="1" applyFill="1" applyBorder="1" applyAlignment="1">
      <alignment horizontal="center" vertical="center"/>
    </xf>
    <xf numFmtId="43" fontId="75" fillId="26" borderId="0" xfId="394" applyNumberFormat="1" applyFont="1" applyFill="1" applyBorder="1" applyAlignment="1">
      <alignment horizontal="right" vertical="center"/>
    </xf>
    <xf numFmtId="3" fontId="75" fillId="0" borderId="14" xfId="328" applyNumberFormat="1" applyFont="1" applyFill="1" applyBorder="1" applyAlignment="1">
      <alignment horizontal="center" vertical="center"/>
    </xf>
    <xf numFmtId="17" fontId="48" fillId="26" borderId="0" xfId="394" applyNumberFormat="1" applyFont="1" applyFill="1" applyBorder="1" applyAlignment="1">
      <alignment vertical="top" wrapText="1"/>
    </xf>
    <xf numFmtId="43" fontId="55" fillId="0" borderId="0" xfId="0" applyNumberFormat="1" applyFont="1"/>
    <xf numFmtId="190" fontId="0" fillId="0" borderId="0" xfId="0" applyNumberFormat="1" applyFont="1" applyFill="1" applyBorder="1"/>
    <xf numFmtId="4" fontId="122" fillId="26" borderId="0" xfId="0" applyNumberFormat="1" applyFont="1" applyFill="1" applyBorder="1" applyAlignment="1" applyProtection="1"/>
    <xf numFmtId="175" fontId="42" fillId="0" borderId="0" xfId="446" applyFont="1" applyAlignment="1">
      <alignment horizontal="center"/>
    </xf>
    <xf numFmtId="10" fontId="61" fillId="0" borderId="0" xfId="551" applyNumberFormat="1" applyFont="1"/>
    <xf numFmtId="17" fontId="56" fillId="0" borderId="0" xfId="0" applyNumberFormat="1" applyFont="1" applyFill="1" applyBorder="1" applyAlignment="1">
      <alignment horizontal="center"/>
    </xf>
    <xf numFmtId="196" fontId="50" fillId="26" borderId="0" xfId="0" applyNumberFormat="1" applyFont="1" applyFill="1" applyBorder="1"/>
    <xf numFmtId="0" fontId="55" fillId="26" borderId="0" xfId="323" applyNumberFormat="1" applyFont="1" applyFill="1" applyBorder="1" applyAlignment="1"/>
    <xf numFmtId="168" fontId="62" fillId="26" borderId="19" xfId="0" applyNumberFormat="1" applyFont="1" applyFill="1" applyBorder="1" applyAlignment="1">
      <alignment wrapText="1"/>
    </xf>
    <xf numFmtId="40" fontId="133" fillId="26" borderId="0" xfId="323" applyNumberFormat="1" applyFont="1" applyFill="1" applyBorder="1" applyAlignment="1">
      <alignment vertical="center"/>
    </xf>
    <xf numFmtId="168" fontId="62" fillId="0" borderId="19" xfId="0" applyNumberFormat="1" applyFont="1" applyFill="1" applyBorder="1" applyAlignment="1">
      <alignment horizontal="center" vertical="center" wrapText="1"/>
    </xf>
    <xf numFmtId="168" fontId="62" fillId="0" borderId="13" xfId="0" applyNumberFormat="1" applyFont="1" applyFill="1" applyBorder="1" applyAlignment="1">
      <alignment horizontal="center" vertical="center" wrapText="1"/>
    </xf>
    <xf numFmtId="2" fontId="50" fillId="0" borderId="0" xfId="551" applyNumberFormat="1" applyFont="1" applyBorder="1" applyAlignment="1">
      <alignment horizontal="left"/>
    </xf>
    <xf numFmtId="175" fontId="47" fillId="26" borderId="17" xfId="0" applyNumberFormat="1" applyFont="1" applyFill="1" applyBorder="1" applyAlignment="1">
      <alignment horizontal="center" vertical="center" wrapText="1"/>
    </xf>
    <xf numFmtId="49" fontId="75" fillId="26" borderId="0" xfId="0" applyNumberFormat="1" applyFont="1" applyFill="1" applyBorder="1" applyAlignment="1">
      <alignment horizontal="center"/>
    </xf>
    <xf numFmtId="183" fontId="42" fillId="0" borderId="0" xfId="448" applyNumberFormat="1" applyFont="1"/>
    <xf numFmtId="9" fontId="6" fillId="0" borderId="0" xfId="551" applyNumberFormat="1" applyFont="1" applyFill="1" applyBorder="1" applyAlignment="1">
      <alignment horizontal="right"/>
    </xf>
    <xf numFmtId="10" fontId="68" fillId="0" borderId="0" xfId="551" applyNumberFormat="1" applyFont="1" applyAlignment="1">
      <alignment horizontal="left"/>
    </xf>
    <xf numFmtId="2" fontId="68" fillId="0" borderId="0" xfId="551" applyNumberFormat="1" applyFont="1" applyAlignment="1">
      <alignment horizontal="left"/>
    </xf>
    <xf numFmtId="175" fontId="0" fillId="0" borderId="0" xfId="0" applyAlignment="1">
      <alignment horizontal="center"/>
    </xf>
    <xf numFmtId="172" fontId="68" fillId="0" borderId="0" xfId="551" applyNumberFormat="1" applyFont="1" applyAlignment="1">
      <alignment horizontal="left"/>
    </xf>
    <xf numFmtId="2" fontId="134" fillId="28" borderId="0" xfId="0" applyNumberFormat="1" applyFont="1" applyFill="1"/>
    <xf numFmtId="40" fontId="64" fillId="26" borderId="0" xfId="323" applyNumberFormat="1" applyFont="1" applyFill="1" applyBorder="1" applyAlignment="1">
      <alignment vertical="center"/>
    </xf>
    <xf numFmtId="175" fontId="43" fillId="0" borderId="0" xfId="0" applyFont="1" applyAlignment="1">
      <alignment horizontal="center"/>
    </xf>
    <xf numFmtId="10" fontId="43" fillId="0" borderId="0" xfId="551" applyNumberFormat="1" applyFont="1" applyAlignment="1">
      <alignment horizontal="center"/>
    </xf>
    <xf numFmtId="40" fontId="64" fillId="26" borderId="0" xfId="323" applyNumberFormat="1" applyFont="1" applyFill="1" applyBorder="1" applyAlignment="1">
      <alignment horizontal="center" vertical="center"/>
    </xf>
    <xf numFmtId="181" fontId="0" fillId="0" borderId="0" xfId="0" applyNumberFormat="1" applyAlignment="1">
      <alignment horizontal="center"/>
    </xf>
    <xf numFmtId="168" fontId="63" fillId="0" borderId="13" xfId="323" applyNumberFormat="1" applyFont="1" applyFill="1" applyBorder="1" applyAlignment="1">
      <alignment vertical="center"/>
    </xf>
    <xf numFmtId="168" fontId="77" fillId="0" borderId="13" xfId="323" applyNumberFormat="1" applyFont="1" applyFill="1" applyBorder="1" applyAlignment="1">
      <alignment horizontal="center" vertical="center"/>
    </xf>
    <xf numFmtId="172" fontId="119" fillId="0" borderId="0" xfId="551" applyNumberFormat="1" applyFont="1" applyFill="1" applyBorder="1" applyAlignment="1">
      <alignment horizontal="right"/>
    </xf>
    <xf numFmtId="175" fontId="0" fillId="0" borderId="0" xfId="0" applyFont="1" applyAlignment="1">
      <alignment horizontal="right"/>
    </xf>
    <xf numFmtId="175" fontId="0" fillId="0" borderId="0" xfId="0" applyFont="1" applyFill="1" applyBorder="1" applyAlignment="1">
      <alignment horizontal="right"/>
    </xf>
    <xf numFmtId="172" fontId="119" fillId="0" borderId="0" xfId="551" applyNumberFormat="1" applyFont="1" applyFill="1" applyBorder="1" applyAlignment="1">
      <alignment horizontal="right" vertical="center"/>
    </xf>
    <xf numFmtId="2" fontId="119" fillId="0" borderId="0" xfId="551" applyNumberFormat="1" applyFont="1" applyFill="1" applyBorder="1" applyAlignment="1">
      <alignment horizontal="right" vertical="center"/>
    </xf>
    <xf numFmtId="10" fontId="119" fillId="0" borderId="0" xfId="551" applyNumberFormat="1" applyFont="1" applyFill="1" applyBorder="1" applyAlignment="1">
      <alignment horizontal="right" vertical="center"/>
    </xf>
    <xf numFmtId="172" fontId="0" fillId="0" borderId="0" xfId="551" applyNumberFormat="1" applyFont="1" applyFill="1" applyBorder="1" applyAlignment="1">
      <alignment horizontal="right"/>
    </xf>
    <xf numFmtId="175" fontId="132" fillId="0" borderId="0" xfId="0" applyFont="1" applyAlignment="1">
      <alignment horizontal="right"/>
    </xf>
    <xf numFmtId="175" fontId="50" fillId="0" borderId="0" xfId="0" applyFont="1" applyAlignment="1">
      <alignment horizontal="center"/>
    </xf>
    <xf numFmtId="9" fontId="75" fillId="26" borderId="13" xfId="0" applyNumberFormat="1" applyFont="1" applyFill="1" applyBorder="1" applyAlignment="1"/>
    <xf numFmtId="168" fontId="63" fillId="26" borderId="23" xfId="323" applyNumberFormat="1" applyFont="1" applyFill="1" applyBorder="1" applyAlignment="1">
      <alignment horizontal="right" vertical="center"/>
    </xf>
    <xf numFmtId="172" fontId="48" fillId="26" borderId="0" xfId="551" applyNumberFormat="1" applyFont="1" applyFill="1" applyBorder="1" applyAlignment="1">
      <alignment vertical="center"/>
    </xf>
    <xf numFmtId="43" fontId="48" fillId="0" borderId="0" xfId="328" applyFont="1" applyFill="1" applyBorder="1" applyAlignment="1">
      <alignment vertical="center"/>
    </xf>
    <xf numFmtId="3" fontId="76" fillId="26" borderId="0" xfId="323" applyNumberFormat="1" applyFont="1" applyFill="1" applyBorder="1" applyAlignment="1">
      <alignment horizontal="right" vertical="center"/>
    </xf>
    <xf numFmtId="3" fontId="48" fillId="26" borderId="0" xfId="0" applyNumberFormat="1" applyFont="1" applyFill="1" applyBorder="1" applyAlignment="1" applyProtection="1">
      <alignment horizontal="center"/>
    </xf>
    <xf numFmtId="3" fontId="63" fillId="26" borderId="19" xfId="0" applyNumberFormat="1" applyFont="1" applyFill="1" applyBorder="1" applyAlignment="1" applyProtection="1">
      <alignment horizontal="center"/>
    </xf>
    <xf numFmtId="3" fontId="76" fillId="0" borderId="11" xfId="328" applyNumberFormat="1" applyFont="1" applyFill="1" applyBorder="1" applyAlignment="1">
      <alignment horizontal="center" vertical="center"/>
    </xf>
    <xf numFmtId="49" fontId="47" fillId="0" borderId="20" xfId="0" applyNumberFormat="1" applyFont="1" applyFill="1" applyBorder="1" applyAlignment="1">
      <alignment horizontal="center" vertical="center"/>
    </xf>
    <xf numFmtId="3" fontId="76" fillId="0" borderId="20" xfId="328" applyNumberFormat="1" applyFont="1" applyFill="1" applyBorder="1" applyAlignment="1">
      <alignment horizontal="center"/>
    </xf>
    <xf numFmtId="3" fontId="75" fillId="0" borderId="0" xfId="328" applyNumberFormat="1" applyFont="1" applyFill="1" applyBorder="1" applyAlignment="1">
      <alignment horizontal="center"/>
    </xf>
    <xf numFmtId="3" fontId="76" fillId="0" borderId="0" xfId="328" applyNumberFormat="1" applyFont="1" applyFill="1" applyBorder="1" applyAlignment="1">
      <alignment horizontal="center"/>
    </xf>
    <xf numFmtId="3" fontId="76" fillId="0" borderId="18" xfId="328" applyNumberFormat="1" applyFont="1" applyFill="1" applyBorder="1" applyAlignment="1">
      <alignment horizontal="center" vertical="center"/>
    </xf>
    <xf numFmtId="17" fontId="77" fillId="0" borderId="14" xfId="336" applyNumberFormat="1" applyFont="1" applyFill="1" applyBorder="1" applyAlignment="1">
      <alignment horizontal="center" vertical="center"/>
    </xf>
    <xf numFmtId="175" fontId="47" fillId="26" borderId="12" xfId="0" applyNumberFormat="1" applyFont="1" applyFill="1" applyBorder="1" applyAlignment="1">
      <alignment horizontal="center" vertical="center"/>
    </xf>
    <xf numFmtId="172" fontId="47" fillId="26" borderId="19" xfId="0" applyNumberFormat="1" applyFont="1" applyFill="1" applyBorder="1" applyAlignment="1">
      <alignment horizontal="center" vertical="center"/>
    </xf>
    <xf numFmtId="168" fontId="63" fillId="26" borderId="19" xfId="0" applyNumberFormat="1" applyFont="1" applyFill="1" applyBorder="1" applyAlignment="1">
      <alignment horizontal="right" vertical="center" wrapText="1"/>
    </xf>
    <xf numFmtId="10" fontId="62" fillId="26" borderId="0" xfId="0" applyNumberFormat="1" applyFont="1" applyFill="1" applyBorder="1" applyAlignment="1">
      <alignment horizontal="right" vertical="center"/>
    </xf>
    <xf numFmtId="168" fontId="55" fillId="26" borderId="0" xfId="323" applyNumberFormat="1" applyFont="1" applyFill="1" applyBorder="1" applyAlignment="1">
      <alignment horizontal="right" vertical="center"/>
    </xf>
    <xf numFmtId="10" fontId="62" fillId="26" borderId="24" xfId="0" applyNumberFormat="1" applyFont="1" applyFill="1" applyBorder="1" applyAlignment="1">
      <alignment horizontal="right" vertical="center"/>
    </xf>
    <xf numFmtId="10" fontId="62" fillId="26" borderId="16" xfId="0" applyNumberFormat="1" applyFont="1" applyFill="1" applyBorder="1" applyAlignment="1">
      <alignment horizontal="right" vertical="center"/>
    </xf>
    <xf numFmtId="175" fontId="45" fillId="0" borderId="0" xfId="0" applyFont="1" applyAlignment="1">
      <alignment horizontal="right"/>
    </xf>
    <xf numFmtId="13" fontId="0" fillId="0" borderId="0" xfId="0" applyNumberFormat="1" applyFont="1"/>
    <xf numFmtId="3" fontId="75" fillId="26" borderId="11" xfId="328" applyNumberFormat="1" applyFont="1" applyFill="1" applyBorder="1" applyAlignment="1">
      <alignment horizontal="center" vertical="center"/>
    </xf>
    <xf numFmtId="49" fontId="75" fillId="26" borderId="19" xfId="394" applyNumberFormat="1" applyFont="1" applyFill="1" applyBorder="1" applyAlignment="1">
      <alignment horizontal="center" vertical="center"/>
    </xf>
    <xf numFmtId="175" fontId="76" fillId="0" borderId="0" xfId="347" applyFont="1" applyBorder="1"/>
    <xf numFmtId="175" fontId="61" fillId="0" borderId="0" xfId="0" applyFont="1" applyFill="1" applyBorder="1"/>
    <xf numFmtId="175" fontId="75" fillId="26" borderId="17" xfId="388" applyNumberFormat="1" applyFont="1" applyFill="1" applyBorder="1" applyAlignment="1">
      <alignment horizontal="center" vertical="center"/>
    </xf>
    <xf numFmtId="175" fontId="75" fillId="26" borderId="12" xfId="388" applyNumberFormat="1" applyFont="1" applyFill="1" applyBorder="1" applyAlignment="1">
      <alignment horizontal="center" vertical="center" wrapText="1"/>
    </xf>
    <xf numFmtId="175" fontId="75" fillId="26" borderId="17" xfId="388" applyNumberFormat="1" applyFont="1" applyFill="1" applyBorder="1" applyAlignment="1">
      <alignment horizontal="center" vertical="center" wrapText="1"/>
    </xf>
    <xf numFmtId="3" fontId="76" fillId="26" borderId="12" xfId="325" applyNumberFormat="1" applyFont="1" applyFill="1" applyBorder="1" applyAlignment="1">
      <alignment horizontal="center" vertical="center"/>
    </xf>
    <xf numFmtId="172" fontId="75" fillId="26" borderId="17" xfId="388" applyNumberFormat="1" applyFont="1" applyFill="1" applyBorder="1" applyAlignment="1">
      <alignment horizontal="center" vertical="center"/>
    </xf>
    <xf numFmtId="0" fontId="75" fillId="26" borderId="19" xfId="388" applyNumberFormat="1" applyFont="1" applyFill="1" applyBorder="1" applyAlignment="1">
      <alignment horizontal="center" vertical="center"/>
    </xf>
    <xf numFmtId="3" fontId="76" fillId="26" borderId="0" xfId="325" applyNumberFormat="1" applyFont="1" applyFill="1" applyBorder="1" applyAlignment="1">
      <alignment horizontal="center" vertical="center"/>
    </xf>
    <xf numFmtId="172" fontId="75" fillId="26" borderId="19" xfId="388" applyNumberFormat="1" applyFont="1" applyFill="1" applyBorder="1" applyAlignment="1">
      <alignment horizontal="center" vertical="center"/>
    </xf>
    <xf numFmtId="3" fontId="76" fillId="26" borderId="0" xfId="325" applyNumberFormat="1" applyFont="1" applyFill="1" applyBorder="1" applyAlignment="1">
      <alignment horizontal="center" vertical="center" wrapText="1"/>
    </xf>
    <xf numFmtId="172" fontId="75" fillId="26" borderId="14" xfId="388" applyNumberFormat="1" applyFont="1" applyFill="1" applyBorder="1" applyAlignment="1">
      <alignment horizontal="center" vertical="center"/>
    </xf>
    <xf numFmtId="10" fontId="60" fillId="0" borderId="19" xfId="551" applyNumberFormat="1" applyFont="1" applyFill="1" applyBorder="1" applyAlignment="1">
      <alignment horizontal="center"/>
    </xf>
    <xf numFmtId="10" fontId="60" fillId="26" borderId="14" xfId="551" applyNumberFormat="1" applyFont="1" applyFill="1" applyBorder="1" applyAlignment="1">
      <alignment horizontal="center"/>
    </xf>
    <xf numFmtId="43" fontId="74" fillId="29" borderId="0" xfId="0" applyNumberFormat="1" applyFont="1" applyFill="1" applyBorder="1" applyAlignment="1">
      <alignment horizontal="right" vertical="center"/>
    </xf>
    <xf numFmtId="43" fontId="0" fillId="0" borderId="0" xfId="0" applyNumberFormat="1" applyAlignment="1"/>
    <xf numFmtId="43" fontId="51" fillId="26" borderId="19" xfId="0" applyNumberFormat="1" applyFont="1" applyFill="1" applyBorder="1" applyAlignment="1">
      <alignment horizontal="center" vertical="center"/>
    </xf>
    <xf numFmtId="43" fontId="51" fillId="26" borderId="14" xfId="0" applyNumberFormat="1" applyFont="1" applyFill="1" applyBorder="1" applyAlignment="1">
      <alignment horizontal="center" vertical="center"/>
    </xf>
    <xf numFmtId="43" fontId="61" fillId="0" borderId="0" xfId="0" applyNumberFormat="1" applyFont="1"/>
    <xf numFmtId="43" fontId="61" fillId="0" borderId="0" xfId="0" applyNumberFormat="1" applyFont="1" applyAlignment="1">
      <alignment vertical="center"/>
    </xf>
    <xf numFmtId="175" fontId="94" fillId="26" borderId="17" xfId="0" applyFont="1" applyFill="1" applyBorder="1" applyAlignment="1">
      <alignment horizontal="center" vertical="center"/>
    </xf>
    <xf numFmtId="49" fontId="94" fillId="26" borderId="12" xfId="0" applyNumberFormat="1" applyFont="1" applyFill="1" applyBorder="1" applyAlignment="1">
      <alignment horizontal="center" vertical="center" wrapText="1"/>
    </xf>
    <xf numFmtId="49" fontId="94" fillId="26" borderId="17" xfId="0" applyNumberFormat="1" applyFont="1" applyFill="1" applyBorder="1" applyAlignment="1">
      <alignment horizontal="center" vertical="center" wrapText="1"/>
    </xf>
    <xf numFmtId="49" fontId="94" fillId="26" borderId="25" xfId="0" applyNumberFormat="1" applyFont="1" applyFill="1" applyBorder="1" applyAlignment="1">
      <alignment horizontal="center" vertical="center" wrapText="1"/>
    </xf>
    <xf numFmtId="175" fontId="88" fillId="0" borderId="0" xfId="0" applyFont="1" applyAlignment="1">
      <alignment vertical="center"/>
    </xf>
    <xf numFmtId="49" fontId="94" fillId="26" borderId="17" xfId="0" applyNumberFormat="1" applyFont="1" applyFill="1" applyBorder="1" applyAlignment="1">
      <alignment horizontal="center" vertical="center"/>
    </xf>
    <xf numFmtId="168" fontId="85" fillId="26" borderId="12" xfId="323" applyNumberFormat="1" applyFont="1" applyFill="1" applyBorder="1" applyAlignment="1">
      <alignment horizontal="center" vertical="center"/>
    </xf>
    <xf numFmtId="168" fontId="85" fillId="26" borderId="0" xfId="323" applyNumberFormat="1" applyFont="1" applyFill="1" applyBorder="1" applyAlignment="1">
      <alignment horizontal="center" vertical="center"/>
    </xf>
    <xf numFmtId="168" fontId="94" fillId="26" borderId="19" xfId="323" applyNumberFormat="1" applyFont="1" applyFill="1" applyBorder="1" applyAlignment="1">
      <alignment horizontal="center" vertical="center"/>
    </xf>
    <xf numFmtId="168" fontId="85" fillId="26" borderId="11" xfId="323" applyNumberFormat="1" applyFont="1" applyFill="1" applyBorder="1" applyAlignment="1">
      <alignment horizontal="center" vertical="center"/>
    </xf>
    <xf numFmtId="168" fontId="94" fillId="26" borderId="14" xfId="323" applyNumberFormat="1" applyFont="1" applyFill="1" applyBorder="1" applyAlignment="1">
      <alignment horizontal="center" vertical="center"/>
    </xf>
    <xf numFmtId="168" fontId="94" fillId="26" borderId="0" xfId="323" applyNumberFormat="1" applyFont="1" applyFill="1" applyBorder="1" applyAlignment="1">
      <alignment horizontal="center" vertical="center"/>
    </xf>
    <xf numFmtId="175" fontId="88" fillId="0" borderId="0" xfId="0" applyFont="1"/>
    <xf numFmtId="168" fontId="61" fillId="26" borderId="0" xfId="323" applyNumberFormat="1" applyFont="1" applyFill="1" applyBorder="1" applyAlignment="1">
      <alignment horizontal="center"/>
    </xf>
    <xf numFmtId="49" fontId="47" fillId="26" borderId="17" xfId="0" applyNumberFormat="1" applyFont="1" applyFill="1" applyBorder="1" applyAlignment="1">
      <alignment horizontal="center"/>
    </xf>
    <xf numFmtId="49" fontId="47" fillId="26" borderId="19" xfId="0" applyNumberFormat="1" applyFont="1" applyFill="1" applyBorder="1" applyAlignment="1">
      <alignment horizontal="center"/>
    </xf>
    <xf numFmtId="168" fontId="47" fillId="26" borderId="13" xfId="0" applyNumberFormat="1" applyFont="1" applyFill="1" applyBorder="1" applyAlignment="1">
      <alignment horizontal="center" vertical="center" wrapText="1"/>
    </xf>
    <xf numFmtId="168" fontId="47" fillId="26" borderId="23" xfId="0" applyNumberFormat="1" applyFont="1" applyFill="1" applyBorder="1" applyAlignment="1">
      <alignment horizontal="center" vertical="center" wrapText="1"/>
    </xf>
    <xf numFmtId="168" fontId="61" fillId="26" borderId="0" xfId="323" applyNumberFormat="1" applyFont="1" applyFill="1" applyBorder="1" applyAlignment="1">
      <alignment horizontal="center" vertical="center"/>
    </xf>
    <xf numFmtId="175" fontId="0" fillId="0" borderId="0" xfId="0" applyAlignment="1">
      <alignment horizontal="center"/>
    </xf>
    <xf numFmtId="41" fontId="46" fillId="0" borderId="0" xfId="0" applyNumberFormat="1" applyFont="1" applyAlignment="1">
      <alignment vertical="center"/>
    </xf>
    <xf numFmtId="175" fontId="0" fillId="0" borderId="0" xfId="0" applyAlignment="1">
      <alignment horizontal="right" vertical="center"/>
    </xf>
    <xf numFmtId="41" fontId="46" fillId="0" borderId="0" xfId="0" applyNumberFormat="1" applyFont="1"/>
    <xf numFmtId="172" fontId="55" fillId="0" borderId="0" xfId="551" applyNumberFormat="1" applyFont="1"/>
    <xf numFmtId="10" fontId="55" fillId="0" borderId="0" xfId="551" applyNumberFormat="1" applyFont="1" applyAlignment="1">
      <alignment vertical="top"/>
    </xf>
    <xf numFmtId="43" fontId="62" fillId="0" borderId="0" xfId="0" applyNumberFormat="1" applyFont="1"/>
    <xf numFmtId="0" fontId="0" fillId="0" borderId="0" xfId="743" applyFont="1"/>
    <xf numFmtId="10" fontId="137" fillId="0" borderId="0" xfId="743" applyNumberFormat="1" applyFont="1" applyAlignment="1"/>
    <xf numFmtId="10" fontId="136" fillId="28" borderId="0" xfId="743" applyNumberFormat="1" applyFont="1" applyFill="1" applyAlignment="1"/>
    <xf numFmtId="175" fontId="62" fillId="0" borderId="0" xfId="0" applyFont="1" applyAlignment="1">
      <alignment horizontal="center"/>
    </xf>
    <xf numFmtId="172" fontId="62" fillId="0" borderId="0" xfId="551" applyNumberFormat="1" applyFont="1" applyAlignment="1">
      <alignment horizontal="center"/>
    </xf>
    <xf numFmtId="43" fontId="47" fillId="0" borderId="0" xfId="551" applyNumberFormat="1" applyFont="1" applyAlignment="1">
      <alignment vertical="center"/>
    </xf>
    <xf numFmtId="43" fontId="47" fillId="0" borderId="0" xfId="0" applyNumberFormat="1" applyFont="1" applyAlignment="1">
      <alignment vertical="center"/>
    </xf>
    <xf numFmtId="172" fontId="47" fillId="0" borderId="0" xfId="551" applyNumberFormat="1" applyFont="1" applyAlignment="1">
      <alignment vertical="center"/>
    </xf>
    <xf numFmtId="175" fontId="47" fillId="0" borderId="0" xfId="0" applyFont="1" applyAlignment="1">
      <alignment vertical="center"/>
    </xf>
    <xf numFmtId="172" fontId="58" fillId="0" borderId="0" xfId="0" applyNumberFormat="1" applyFont="1" applyFill="1" applyBorder="1" applyAlignment="1" applyProtection="1"/>
    <xf numFmtId="172" fontId="67" fillId="0" borderId="0" xfId="551" applyNumberFormat="1" applyFont="1"/>
    <xf numFmtId="10" fontId="50" fillId="0" borderId="0" xfId="551" applyNumberFormat="1" applyFont="1" applyAlignment="1">
      <alignment horizontal="center"/>
    </xf>
    <xf numFmtId="172" fontId="62" fillId="26" borderId="0" xfId="323" applyNumberFormat="1" applyFont="1" applyFill="1" applyBorder="1"/>
    <xf numFmtId="172" fontId="62" fillId="26" borderId="24" xfId="323" applyNumberFormat="1" applyFont="1" applyFill="1" applyBorder="1"/>
    <xf numFmtId="10" fontId="120" fillId="26" borderId="0" xfId="551" applyNumberFormat="1" applyFont="1" applyFill="1"/>
    <xf numFmtId="172" fontId="129" fillId="0" borderId="0" xfId="551" applyNumberFormat="1" applyFont="1"/>
    <xf numFmtId="49" fontId="110" fillId="26" borderId="13" xfId="0" applyNumberFormat="1" applyFont="1" applyFill="1" applyBorder="1" applyAlignment="1">
      <alignment horizontal="center" vertical="center" wrapText="1"/>
    </xf>
    <xf numFmtId="168" fontId="110" fillId="26" borderId="23" xfId="0" applyNumberFormat="1" applyFont="1" applyFill="1" applyBorder="1" applyAlignment="1">
      <alignment horizontal="center" vertical="center" wrapText="1"/>
    </xf>
    <xf numFmtId="168" fontId="110" fillId="26" borderId="13" xfId="0" applyNumberFormat="1" applyFont="1" applyFill="1" applyBorder="1" applyAlignment="1">
      <alignment horizontal="center" vertical="center" wrapText="1"/>
    </xf>
    <xf numFmtId="172" fontId="110" fillId="26" borderId="23" xfId="0" applyNumberFormat="1" applyFont="1" applyFill="1" applyBorder="1" applyAlignment="1">
      <alignment horizontal="center" vertical="center"/>
    </xf>
    <xf numFmtId="172" fontId="110" fillId="26" borderId="16" xfId="0" applyNumberFormat="1" applyFont="1" applyFill="1" applyBorder="1" applyAlignment="1">
      <alignment horizontal="center" vertical="center"/>
    </xf>
    <xf numFmtId="175" fontId="62" fillId="0" borderId="0" xfId="0" applyFont="1" applyAlignment="1">
      <alignment vertical="center"/>
    </xf>
    <xf numFmtId="49" fontId="110" fillId="26" borderId="13" xfId="0" applyNumberFormat="1" applyFont="1" applyFill="1" applyBorder="1" applyAlignment="1">
      <alignment horizontal="center" vertical="center"/>
    </xf>
    <xf numFmtId="49" fontId="110" fillId="26" borderId="23" xfId="0" applyNumberFormat="1" applyFont="1" applyFill="1" applyBorder="1" applyAlignment="1">
      <alignment horizontal="center" vertical="center" wrapText="1"/>
    </xf>
    <xf numFmtId="49" fontId="110" fillId="26" borderId="16" xfId="0" applyNumberFormat="1" applyFont="1" applyFill="1" applyBorder="1" applyAlignment="1">
      <alignment horizontal="center" vertical="center" wrapText="1"/>
    </xf>
    <xf numFmtId="49" fontId="110" fillId="26" borderId="19" xfId="0" applyNumberFormat="1" applyFont="1" applyFill="1" applyBorder="1" applyAlignment="1">
      <alignment horizontal="center"/>
    </xf>
    <xf numFmtId="168" fontId="88" fillId="26" borderId="0" xfId="323" applyNumberFormat="1" applyFont="1" applyFill="1" applyBorder="1" applyAlignment="1">
      <alignment horizontal="center"/>
    </xf>
    <xf numFmtId="168" fontId="110" fillId="26" borderId="19" xfId="323" applyNumberFormat="1" applyFont="1" applyFill="1" applyBorder="1" applyAlignment="1">
      <alignment horizontal="center"/>
    </xf>
    <xf numFmtId="172" fontId="110" fillId="26" borderId="0" xfId="323" applyNumberFormat="1" applyFont="1" applyFill="1" applyBorder="1" applyAlignment="1">
      <alignment horizontal="center"/>
    </xf>
    <xf numFmtId="168" fontId="94" fillId="26" borderId="19" xfId="323" applyNumberFormat="1" applyFont="1" applyFill="1" applyBorder="1" applyAlignment="1">
      <alignment horizontal="center"/>
    </xf>
    <xf numFmtId="49" fontId="47" fillId="26" borderId="19" xfId="0" applyNumberFormat="1" applyFont="1" applyFill="1" applyBorder="1" applyAlignment="1">
      <alignment horizontal="center" vertical="center" wrapText="1"/>
    </xf>
    <xf numFmtId="168" fontId="47" fillId="26" borderId="19" xfId="323" applyNumberFormat="1" applyFont="1" applyFill="1" applyBorder="1" applyAlignment="1">
      <alignment horizontal="center"/>
    </xf>
    <xf numFmtId="49" fontId="94" fillId="26" borderId="13" xfId="0" applyNumberFormat="1" applyFont="1" applyFill="1" applyBorder="1" applyAlignment="1">
      <alignment horizontal="center" vertical="center" wrapText="1"/>
    </xf>
    <xf numFmtId="49" fontId="94" fillId="26" borderId="16" xfId="0" applyNumberFormat="1" applyFont="1" applyFill="1" applyBorder="1" applyAlignment="1">
      <alignment horizontal="center" vertical="center" wrapText="1"/>
    </xf>
    <xf numFmtId="168" fontId="94" fillId="26" borderId="19" xfId="0" applyNumberFormat="1" applyFont="1" applyFill="1" applyBorder="1" applyAlignment="1">
      <alignment horizontal="left" vertical="center" wrapText="1"/>
    </xf>
    <xf numFmtId="168" fontId="94" fillId="26" borderId="19" xfId="0" applyNumberFormat="1" applyFont="1" applyFill="1" applyBorder="1" applyAlignment="1">
      <alignment horizontal="center" vertical="center" wrapText="1"/>
    </xf>
    <xf numFmtId="168" fontId="94" fillId="26" borderId="23" xfId="0" applyNumberFormat="1" applyFont="1" applyFill="1" applyBorder="1" applyAlignment="1">
      <alignment horizontal="center" vertical="center" wrapText="1"/>
    </xf>
    <xf numFmtId="168" fontId="94" fillId="26" borderId="13" xfId="0" applyNumberFormat="1" applyFont="1" applyFill="1" applyBorder="1" applyAlignment="1">
      <alignment horizontal="center" vertical="center" wrapText="1"/>
    </xf>
    <xf numFmtId="172" fontId="47" fillId="26" borderId="19" xfId="323" applyNumberFormat="1" applyFont="1" applyFill="1" applyBorder="1" applyAlignment="1">
      <alignment horizontal="right"/>
    </xf>
    <xf numFmtId="172" fontId="47" fillId="26" borderId="13" xfId="0" applyNumberFormat="1" applyFont="1" applyFill="1" applyBorder="1" applyAlignment="1">
      <alignment horizontal="right" vertical="center" wrapText="1"/>
    </xf>
    <xf numFmtId="3" fontId="58" fillId="26" borderId="24" xfId="328" applyNumberFormat="1" applyFont="1" applyFill="1" applyBorder="1" applyAlignment="1">
      <alignment horizontal="center" vertical="center"/>
    </xf>
    <xf numFmtId="175" fontId="78" fillId="0" borderId="0" xfId="0" applyFont="1" applyFill="1" applyBorder="1" applyAlignment="1">
      <alignment horizontal="center" vertical="center" wrapText="1"/>
    </xf>
    <xf numFmtId="175" fontId="0" fillId="0" borderId="0" xfId="0" applyAlignment="1">
      <alignment horizontal="left"/>
    </xf>
    <xf numFmtId="0" fontId="42" fillId="0" borderId="0" xfId="919" applyAlignment="1">
      <alignment horizontal="center"/>
    </xf>
    <xf numFmtId="168" fontId="42" fillId="0" borderId="0" xfId="919" applyNumberFormat="1" applyAlignment="1">
      <alignment horizontal="center"/>
    </xf>
    <xf numFmtId="172" fontId="42" fillId="0" borderId="0" xfId="1123" applyNumberFormat="1" applyAlignment="1">
      <alignment horizontal="center"/>
    </xf>
    <xf numFmtId="168" fontId="62" fillId="26" borderId="23" xfId="0" applyNumberFormat="1" applyFont="1" applyFill="1" applyBorder="1" applyAlignment="1">
      <alignment horizontal="right" vertical="center" wrapText="1"/>
    </xf>
    <xf numFmtId="168" fontId="58" fillId="26" borderId="0" xfId="0" applyNumberFormat="1" applyFont="1" applyFill="1" applyBorder="1" applyAlignment="1" applyProtection="1">
      <alignment horizontal="right" vertical="center"/>
    </xf>
    <xf numFmtId="2" fontId="61" fillId="26" borderId="0" xfId="0" applyNumberFormat="1" applyFont="1" applyFill="1"/>
    <xf numFmtId="175" fontId="68" fillId="26" borderId="0" xfId="0" applyFont="1" applyFill="1" applyBorder="1" applyAlignment="1">
      <alignment horizontal="right" vertical="center"/>
    </xf>
    <xf numFmtId="172" fontId="67" fillId="26" borderId="0" xfId="0" applyNumberFormat="1" applyFont="1" applyFill="1" applyBorder="1" applyAlignment="1">
      <alignment horizontal="right" vertical="center"/>
    </xf>
    <xf numFmtId="10" fontId="67" fillId="26" borderId="0" xfId="0" applyNumberFormat="1" applyFont="1" applyFill="1" applyBorder="1" applyAlignment="1">
      <alignment horizontal="right" vertical="center"/>
    </xf>
    <xf numFmtId="175" fontId="68" fillId="26" borderId="0" xfId="0" applyNumberFormat="1" applyFont="1" applyFill="1" applyBorder="1" applyAlignment="1">
      <alignment horizontal="right" vertical="center"/>
    </xf>
    <xf numFmtId="43" fontId="48" fillId="26" borderId="0" xfId="551" applyNumberFormat="1" applyFont="1" applyFill="1" applyBorder="1" applyAlignment="1">
      <alignment vertical="center"/>
    </xf>
    <xf numFmtId="43" fontId="136" fillId="0" borderId="0" xfId="0" applyNumberFormat="1" applyFont="1" applyAlignment="1">
      <alignment vertical="center"/>
    </xf>
    <xf numFmtId="181" fontId="46" fillId="0" borderId="0" xfId="0" applyNumberFormat="1" applyFont="1" applyAlignment="1">
      <alignment vertical="center"/>
    </xf>
    <xf numFmtId="43" fontId="46" fillId="0" borderId="0" xfId="0" applyNumberFormat="1" applyFont="1" applyAlignment="1">
      <alignment vertical="center"/>
    </xf>
    <xf numFmtId="43" fontId="0" fillId="0" borderId="0" xfId="0" applyNumberFormat="1" applyAlignment="1">
      <alignment horizontal="center"/>
    </xf>
    <xf numFmtId="43" fontId="136" fillId="0" borderId="0" xfId="0" applyNumberFormat="1" applyFont="1" applyAlignment="1">
      <alignment horizontal="center"/>
    </xf>
    <xf numFmtId="3" fontId="76" fillId="0" borderId="0" xfId="328" applyNumberFormat="1" applyFont="1" applyFill="1" applyBorder="1" applyAlignment="1">
      <alignment horizontal="center" vertical="center"/>
    </xf>
    <xf numFmtId="3" fontId="75" fillId="26" borderId="14" xfId="328" applyNumberFormat="1" applyFont="1" applyFill="1" applyBorder="1" applyAlignment="1">
      <alignment horizontal="center" vertical="center"/>
    </xf>
    <xf numFmtId="43" fontId="56" fillId="26" borderId="19" xfId="0" applyNumberFormat="1" applyFont="1" applyFill="1" applyBorder="1" applyAlignment="1">
      <alignment horizontal="right" vertical="center"/>
    </xf>
    <xf numFmtId="3" fontId="76" fillId="26" borderId="18" xfId="328" applyNumberFormat="1" applyFont="1" applyFill="1" applyBorder="1" applyAlignment="1">
      <alignment horizontal="center" vertical="center"/>
    </xf>
    <xf numFmtId="3" fontId="76" fillId="26" borderId="11" xfId="328" applyNumberFormat="1" applyFont="1" applyFill="1" applyBorder="1" applyAlignment="1">
      <alignment horizontal="center" vertical="center"/>
    </xf>
    <xf numFmtId="3" fontId="75" fillId="26" borderId="22" xfId="328" applyNumberFormat="1" applyFont="1" applyFill="1" applyBorder="1" applyAlignment="1">
      <alignment horizontal="center" vertical="center"/>
    </xf>
    <xf numFmtId="175" fontId="75" fillId="26" borderId="21" xfId="388" applyFont="1" applyFill="1" applyBorder="1" applyAlignment="1">
      <alignment horizontal="center" vertical="center" wrapText="1"/>
    </xf>
    <xf numFmtId="175" fontId="75" fillId="26" borderId="25" xfId="0" applyFont="1" applyFill="1" applyBorder="1" applyAlignment="1">
      <alignment horizontal="center" vertical="center" wrapText="1"/>
    </xf>
    <xf numFmtId="172" fontId="75" fillId="26" borderId="15" xfId="0" applyNumberFormat="1" applyFont="1" applyFill="1" applyBorder="1" applyAlignment="1"/>
    <xf numFmtId="172" fontId="75" fillId="26" borderId="16" xfId="0" applyNumberFormat="1" applyFont="1" applyFill="1" applyBorder="1" applyAlignment="1"/>
    <xf numFmtId="10" fontId="0" fillId="0" borderId="0" xfId="551" applyNumberFormat="1" applyFont="1" applyAlignment="1"/>
    <xf numFmtId="3" fontId="91" fillId="0" borderId="0" xfId="392" applyNumberFormat="1" applyFont="1" applyFill="1" applyBorder="1" applyAlignment="1">
      <alignment horizontal="center" vertical="center"/>
    </xf>
    <xf numFmtId="172" fontId="95" fillId="0" borderId="24" xfId="392" applyNumberFormat="1" applyFont="1" applyFill="1" applyBorder="1" applyAlignment="1">
      <alignment horizontal="center" vertical="center"/>
    </xf>
    <xf numFmtId="172" fontId="95" fillId="0" borderId="0" xfId="626" applyNumberFormat="1" applyFont="1" applyFill="1" applyBorder="1" applyAlignment="1">
      <alignment horizontal="center" vertical="center"/>
    </xf>
    <xf numFmtId="10" fontId="95" fillId="0" borderId="0" xfId="626" applyNumberFormat="1" applyFont="1" applyFill="1" applyBorder="1" applyAlignment="1">
      <alignment horizontal="center" vertical="center"/>
    </xf>
    <xf numFmtId="10" fontId="95" fillId="0" borderId="24" xfId="626" applyNumberFormat="1" applyFont="1" applyFill="1" applyBorder="1" applyAlignment="1">
      <alignment horizontal="center" vertical="center"/>
    </xf>
    <xf numFmtId="0" fontId="90" fillId="0" borderId="0" xfId="626" applyFont="1" applyAlignment="1">
      <alignment vertical="center"/>
    </xf>
    <xf numFmtId="172" fontId="90" fillId="0" borderId="0" xfId="551" applyNumberFormat="1" applyFont="1" applyAlignment="1">
      <alignment vertical="center"/>
    </xf>
    <xf numFmtId="172" fontId="90" fillId="0" borderId="0" xfId="626" applyNumberFormat="1" applyFont="1" applyAlignment="1">
      <alignment vertical="center"/>
    </xf>
    <xf numFmtId="10" fontId="90" fillId="0" borderId="0" xfId="626" applyNumberFormat="1" applyFont="1" applyAlignment="1">
      <alignment vertical="center"/>
    </xf>
    <xf numFmtId="172" fontId="95" fillId="0" borderId="22" xfId="392" applyNumberFormat="1" applyFont="1" applyFill="1" applyBorder="1" applyAlignment="1">
      <alignment horizontal="center" vertical="center"/>
    </xf>
    <xf numFmtId="172" fontId="95" fillId="0" borderId="11" xfId="626" applyNumberFormat="1" applyFont="1" applyFill="1" applyBorder="1" applyAlignment="1">
      <alignment horizontal="center" vertical="center"/>
    </xf>
    <xf numFmtId="10" fontId="95" fillId="0" borderId="11" xfId="626" applyNumberFormat="1" applyFont="1" applyFill="1" applyBorder="1" applyAlignment="1">
      <alignment horizontal="center" vertical="center"/>
    </xf>
    <xf numFmtId="10" fontId="95" fillId="0" borderId="22" xfId="626" applyNumberFormat="1" applyFont="1" applyFill="1" applyBorder="1" applyAlignment="1">
      <alignment horizontal="center" vertical="center"/>
    </xf>
    <xf numFmtId="172" fontId="69" fillId="0" borderId="0" xfId="551" applyNumberFormat="1" applyFont="1" applyAlignment="1">
      <alignment vertical="center"/>
    </xf>
    <xf numFmtId="174" fontId="76" fillId="0" borderId="12" xfId="0" applyNumberFormat="1" applyFont="1" applyFill="1" applyBorder="1" applyAlignment="1" applyProtection="1">
      <alignment horizontal="center" vertical="center"/>
    </xf>
    <xf numFmtId="174" fontId="76" fillId="0" borderId="25" xfId="0" applyNumberFormat="1" applyFont="1" applyFill="1" applyBorder="1" applyAlignment="1" applyProtection="1">
      <alignment horizontal="center" vertical="center"/>
    </xf>
    <xf numFmtId="174" fontId="76" fillId="0" borderId="0" xfId="0" applyNumberFormat="1" applyFont="1" applyFill="1" applyBorder="1" applyAlignment="1" applyProtection="1">
      <alignment horizontal="center" vertical="center"/>
    </xf>
    <xf numFmtId="174" fontId="76" fillId="0" borderId="24" xfId="0" applyNumberFormat="1" applyFont="1" applyFill="1" applyBorder="1" applyAlignment="1" applyProtection="1">
      <alignment horizontal="center" vertical="center"/>
    </xf>
    <xf numFmtId="174" fontId="76" fillId="26" borderId="0" xfId="0" applyNumberFormat="1" applyFont="1" applyFill="1" applyBorder="1" applyAlignment="1" applyProtection="1">
      <alignment horizontal="center" vertical="center"/>
    </xf>
    <xf numFmtId="174" fontId="76" fillId="26" borderId="24" xfId="0" applyNumberFormat="1" applyFont="1" applyFill="1" applyBorder="1" applyAlignment="1" applyProtection="1">
      <alignment horizontal="center" vertical="center"/>
    </xf>
    <xf numFmtId="168" fontId="76" fillId="26" borderId="12" xfId="323" applyNumberFormat="1" applyFont="1" applyFill="1" applyBorder="1" applyAlignment="1">
      <alignment horizontal="center" vertical="center"/>
    </xf>
    <xf numFmtId="168" fontId="75" fillId="26" borderId="17" xfId="323" applyNumberFormat="1" applyFont="1" applyFill="1" applyBorder="1" applyAlignment="1">
      <alignment horizontal="center" vertical="center"/>
    </xf>
    <xf numFmtId="10" fontId="126" fillId="28" borderId="0" xfId="551" applyNumberFormat="1" applyFont="1" applyFill="1"/>
    <xf numFmtId="172" fontId="77" fillId="0" borderId="21" xfId="336" applyNumberFormat="1" applyFont="1" applyFill="1" applyBorder="1" applyAlignment="1">
      <alignment horizontal="center"/>
    </xf>
    <xf numFmtId="172" fontId="77" fillId="0" borderId="20" xfId="336" applyNumberFormat="1" applyFont="1" applyFill="1" applyBorder="1" applyAlignment="1">
      <alignment horizontal="center"/>
    </xf>
    <xf numFmtId="172" fontId="77" fillId="0" borderId="18" xfId="336" applyNumberFormat="1" applyFont="1" applyFill="1" applyBorder="1" applyAlignment="1">
      <alignment horizontal="center"/>
    </xf>
    <xf numFmtId="172" fontId="67" fillId="0" borderId="22" xfId="0" applyNumberFormat="1" applyFont="1" applyFill="1" applyBorder="1" applyAlignment="1">
      <alignment horizontal="center"/>
    </xf>
    <xf numFmtId="175" fontId="0" fillId="0" borderId="0" xfId="0" applyAlignment="1">
      <alignment horizontal="center"/>
    </xf>
    <xf numFmtId="10" fontId="60" fillId="26" borderId="19" xfId="551" applyNumberFormat="1" applyFont="1" applyFill="1" applyBorder="1" applyAlignment="1">
      <alignment horizontal="center"/>
    </xf>
    <xf numFmtId="43" fontId="56" fillId="26" borderId="0" xfId="0" applyNumberFormat="1" applyFont="1" applyFill="1" applyBorder="1" applyAlignment="1">
      <alignment horizontal="right" vertical="center"/>
    </xf>
    <xf numFmtId="40" fontId="60" fillId="26" borderId="23" xfId="394" applyNumberFormat="1" applyFont="1" applyFill="1" applyBorder="1" applyAlignment="1">
      <alignment horizontal="center" vertical="center" wrapText="1"/>
    </xf>
    <xf numFmtId="40" fontId="50" fillId="26" borderId="0" xfId="394" applyNumberFormat="1" applyFont="1" applyFill="1" applyBorder="1" applyAlignment="1">
      <alignment horizontal="right" vertical="center" wrapText="1"/>
    </xf>
    <xf numFmtId="10" fontId="63" fillId="26" borderId="0" xfId="551" applyNumberFormat="1" applyFont="1" applyFill="1" applyBorder="1" applyAlignment="1">
      <alignment horizontal="right" vertical="center"/>
    </xf>
    <xf numFmtId="175" fontId="81" fillId="0" borderId="0" xfId="0" applyFont="1" applyFill="1" applyBorder="1" applyAlignment="1">
      <alignment horizontal="center" vertical="center" wrapText="1"/>
    </xf>
    <xf numFmtId="175" fontId="75" fillId="26" borderId="13" xfId="0" applyNumberFormat="1" applyFont="1" applyFill="1" applyBorder="1" applyAlignment="1">
      <alignment horizontal="center" vertical="center" wrapText="1"/>
    </xf>
    <xf numFmtId="175" fontId="75" fillId="26" borderId="17" xfId="0" applyFont="1" applyFill="1" applyBorder="1" applyAlignment="1">
      <alignment horizontal="center" vertical="center" wrapText="1"/>
    </xf>
    <xf numFmtId="49" fontId="62" fillId="0" borderId="13" xfId="0" applyNumberFormat="1" applyFont="1" applyFill="1" applyBorder="1" applyAlignment="1">
      <alignment horizontal="center" wrapText="1"/>
    </xf>
    <xf numFmtId="175" fontId="75" fillId="26" borderId="23" xfId="336" applyNumberFormat="1" applyFont="1" applyFill="1" applyBorder="1" applyAlignment="1">
      <alignment horizontal="center" vertical="center" wrapText="1"/>
    </xf>
    <xf numFmtId="172" fontId="62" fillId="26" borderId="0" xfId="323" applyNumberFormat="1" applyFont="1" applyFill="1" applyBorder="1" applyAlignment="1">
      <alignment horizontal="right"/>
    </xf>
    <xf numFmtId="172" fontId="62" fillId="26" borderId="24" xfId="323" applyNumberFormat="1" applyFont="1" applyFill="1" applyBorder="1" applyAlignment="1">
      <alignment horizontal="right"/>
    </xf>
    <xf numFmtId="168" fontId="58" fillId="26" borderId="0" xfId="323" applyNumberFormat="1" applyFont="1" applyFill="1" applyBorder="1" applyAlignment="1">
      <alignment horizontal="right" vertical="center"/>
    </xf>
    <xf numFmtId="172" fontId="0" fillId="0" borderId="0" xfId="551" applyNumberFormat="1" applyFont="1" applyAlignment="1">
      <alignment horizontal="left"/>
    </xf>
    <xf numFmtId="43" fontId="60" fillId="26" borderId="13" xfId="394" applyNumberFormat="1" applyFont="1" applyFill="1" applyBorder="1" applyAlignment="1">
      <alignment horizontal="center" vertical="center" wrapText="1"/>
    </xf>
    <xf numFmtId="2" fontId="60" fillId="26" borderId="19" xfId="394" applyNumberFormat="1" applyFont="1" applyFill="1" applyBorder="1" applyAlignment="1">
      <alignment horizontal="center"/>
    </xf>
    <xf numFmtId="172" fontId="0" fillId="0" borderId="0" xfId="551" applyNumberFormat="1" applyFont="1" applyAlignment="1">
      <alignment horizontal="right"/>
    </xf>
    <xf numFmtId="49" fontId="75" fillId="26" borderId="19" xfId="0" applyNumberFormat="1" applyFont="1" applyFill="1" applyBorder="1" applyAlignment="1">
      <alignment horizontal="center"/>
    </xf>
    <xf numFmtId="43" fontId="55" fillId="0" borderId="0" xfId="744" applyNumberFormat="1" applyFont="1" applyAlignment="1">
      <alignment vertical="center"/>
    </xf>
    <xf numFmtId="0" fontId="55" fillId="0" borderId="0" xfId="744" applyFont="1" applyAlignment="1">
      <alignment vertical="center"/>
    </xf>
    <xf numFmtId="43" fontId="48" fillId="0" borderId="0" xfId="323" applyFont="1" applyFill="1" applyBorder="1" applyAlignment="1">
      <alignment horizontal="right"/>
    </xf>
    <xf numFmtId="200" fontId="0" fillId="0" borderId="0" xfId="0" applyNumberFormat="1" applyBorder="1"/>
    <xf numFmtId="181" fontId="42" fillId="0" borderId="0" xfId="388" applyNumberFormat="1" applyFont="1"/>
    <xf numFmtId="172" fontId="63" fillId="26" borderId="22" xfId="446" applyNumberFormat="1" applyFont="1" applyFill="1" applyBorder="1" applyAlignment="1">
      <alignment horizontal="right" vertical="center"/>
    </xf>
    <xf numFmtId="43" fontId="48" fillId="26" borderId="11" xfId="323" applyNumberFormat="1" applyFont="1" applyFill="1" applyBorder="1" applyAlignment="1">
      <alignment horizontal="right" vertical="center"/>
    </xf>
    <xf numFmtId="172" fontId="63" fillId="26" borderId="24" xfId="446" applyNumberFormat="1" applyFont="1" applyFill="1" applyBorder="1" applyAlignment="1">
      <alignment horizontal="right" vertical="center"/>
    </xf>
    <xf numFmtId="43" fontId="48" fillId="26" borderId="0" xfId="323" applyNumberFormat="1" applyFont="1" applyFill="1" applyBorder="1" applyAlignment="1">
      <alignment horizontal="right" vertical="center"/>
    </xf>
    <xf numFmtId="10" fontId="63" fillId="26" borderId="0" xfId="446" applyNumberFormat="1" applyFont="1" applyFill="1" applyBorder="1" applyAlignment="1">
      <alignment horizontal="right" vertical="center"/>
    </xf>
    <xf numFmtId="181" fontId="66" fillId="0" borderId="0" xfId="0" applyNumberFormat="1" applyFont="1" applyAlignment="1">
      <alignment horizontal="center" vertical="center"/>
    </xf>
    <xf numFmtId="172" fontId="53" fillId="0" borderId="0" xfId="0" applyNumberFormat="1" applyFont="1"/>
    <xf numFmtId="49" fontId="63" fillId="26" borderId="23" xfId="394" applyNumberFormat="1" applyFont="1" applyFill="1" applyBorder="1" applyAlignment="1">
      <alignment horizontal="center" vertical="center"/>
    </xf>
    <xf numFmtId="49" fontId="63" fillId="26" borderId="13" xfId="394" applyNumberFormat="1" applyFont="1" applyFill="1" applyBorder="1" applyAlignment="1">
      <alignment horizontal="center" vertical="center"/>
    </xf>
    <xf numFmtId="175" fontId="75" fillId="26" borderId="13" xfId="0" applyNumberFormat="1" applyFont="1" applyFill="1" applyBorder="1" applyAlignment="1">
      <alignment horizontal="center" vertical="center"/>
    </xf>
    <xf numFmtId="168" fontId="75" fillId="26" borderId="17" xfId="323" applyNumberFormat="1" applyFont="1" applyFill="1" applyBorder="1" applyAlignment="1">
      <alignment vertical="center"/>
    </xf>
    <xf numFmtId="199" fontId="75" fillId="26" borderId="23" xfId="0" applyNumberFormat="1" applyFont="1" applyFill="1" applyBorder="1" applyAlignment="1">
      <alignment horizontal="center" vertical="center"/>
    </xf>
    <xf numFmtId="172" fontId="75" fillId="26" borderId="23" xfId="0" applyNumberFormat="1" applyFont="1" applyFill="1" applyBorder="1" applyAlignment="1">
      <alignment horizontal="center" vertical="center"/>
    </xf>
    <xf numFmtId="9" fontId="61" fillId="0" borderId="0" xfId="551" applyFont="1"/>
    <xf numFmtId="9" fontId="50" fillId="0" borderId="0" xfId="551" applyFont="1" applyFill="1" applyBorder="1" applyAlignment="1" applyProtection="1"/>
    <xf numFmtId="189" fontId="61" fillId="0" borderId="0" xfId="0" applyNumberFormat="1" applyFont="1"/>
    <xf numFmtId="43" fontId="75" fillId="26" borderId="0" xfId="336" applyFont="1" applyFill="1" applyBorder="1" applyAlignment="1">
      <alignment horizontal="center" vertical="center" wrapText="1"/>
    </xf>
    <xf numFmtId="43" fontId="76" fillId="0" borderId="0" xfId="328" applyFont="1" applyFill="1" applyBorder="1" applyAlignment="1">
      <alignment horizontal="center" vertical="center"/>
    </xf>
    <xf numFmtId="43" fontId="76" fillId="26" borderId="20" xfId="328" applyFont="1" applyFill="1" applyBorder="1" applyAlignment="1">
      <alignment horizontal="center" vertical="center"/>
    </xf>
    <xf numFmtId="43" fontId="76" fillId="26" borderId="0" xfId="328" applyFont="1" applyFill="1" applyBorder="1" applyAlignment="1">
      <alignment horizontal="center" vertical="center"/>
    </xf>
    <xf numFmtId="43" fontId="76" fillId="0" borderId="20" xfId="328" applyFont="1" applyFill="1" applyBorder="1" applyAlignment="1">
      <alignment horizontal="center" vertical="center"/>
    </xf>
    <xf numFmtId="43" fontId="76" fillId="26" borderId="0" xfId="328" applyNumberFormat="1" applyFont="1" applyFill="1" applyBorder="1" applyAlignment="1">
      <alignment horizontal="center" vertical="center"/>
    </xf>
    <xf numFmtId="43" fontId="76" fillId="26" borderId="11" xfId="328" applyFont="1" applyFill="1" applyBorder="1" applyAlignment="1">
      <alignment horizontal="center" vertical="center"/>
    </xf>
    <xf numFmtId="175" fontId="57" fillId="0" borderId="0" xfId="0" applyFont="1" applyBorder="1" applyAlignment="1">
      <alignment vertical="center"/>
    </xf>
    <xf numFmtId="175" fontId="57" fillId="0" borderId="0" xfId="0" applyFont="1" applyAlignment="1">
      <alignment vertical="center"/>
    </xf>
    <xf numFmtId="0" fontId="59" fillId="0" borderId="0" xfId="579" applyFont="1" applyBorder="1" applyAlignment="1">
      <alignment horizontal="center"/>
    </xf>
    <xf numFmtId="0" fontId="57" fillId="0" borderId="0" xfId="579" applyFont="1" applyAlignment="1"/>
    <xf numFmtId="0" fontId="42" fillId="0" borderId="0" xfId="579" applyAlignment="1"/>
    <xf numFmtId="43" fontId="42" fillId="0" borderId="0" xfId="579" applyNumberFormat="1" applyAlignment="1"/>
    <xf numFmtId="43" fontId="57" fillId="0" borderId="0" xfId="579" applyNumberFormat="1" applyFont="1" applyAlignment="1"/>
    <xf numFmtId="172" fontId="75" fillId="26" borderId="19" xfId="551" applyNumberFormat="1" applyFont="1" applyFill="1" applyBorder="1" applyAlignment="1">
      <alignment horizontal="right" vertical="center"/>
    </xf>
    <xf numFmtId="41" fontId="75" fillId="0" borderId="23" xfId="361" applyNumberFormat="1" applyFont="1" applyFill="1" applyBorder="1" applyAlignment="1">
      <alignment horizontal="right" vertical="center"/>
    </xf>
    <xf numFmtId="9" fontId="75" fillId="26" borderId="13" xfId="551" applyFont="1" applyFill="1" applyBorder="1" applyAlignment="1">
      <alignment horizontal="right" vertical="center"/>
    </xf>
    <xf numFmtId="3" fontId="76" fillId="0" borderId="0" xfId="0" applyNumberFormat="1" applyFont="1" applyFill="1" applyBorder="1" applyAlignment="1">
      <alignment horizontal="right" vertical="center"/>
    </xf>
    <xf numFmtId="175" fontId="58" fillId="0" borderId="0" xfId="0" applyNumberFormat="1" applyFont="1" applyFill="1" applyBorder="1" applyAlignment="1" applyProtection="1"/>
    <xf numFmtId="175" fontId="61" fillId="0" borderId="0" xfId="0" applyFont="1" applyBorder="1" applyAlignment="1">
      <alignment vertical="center"/>
    </xf>
    <xf numFmtId="43" fontId="31" fillId="0" borderId="0" xfId="328" applyFont="1" applyAlignment="1">
      <alignment vertical="center"/>
    </xf>
    <xf numFmtId="168" fontId="85" fillId="26" borderId="0" xfId="0" applyNumberFormat="1" applyFont="1" applyFill="1" applyBorder="1" applyAlignment="1">
      <alignment horizontal="center" vertical="center" wrapText="1"/>
    </xf>
    <xf numFmtId="175" fontId="61" fillId="0" borderId="0" xfId="0" applyFont="1" applyAlignment="1">
      <alignment horizontal="center" vertical="center"/>
    </xf>
    <xf numFmtId="49" fontId="75" fillId="26" borderId="17" xfId="394" applyNumberFormat="1" applyFont="1" applyFill="1" applyBorder="1" applyAlignment="1">
      <alignment horizontal="center" vertical="center"/>
    </xf>
    <xf numFmtId="10" fontId="61" fillId="0" borderId="0" xfId="0" applyNumberFormat="1" applyFont="1" applyAlignment="1">
      <alignment horizontal="center" vertical="center"/>
    </xf>
    <xf numFmtId="181" fontId="61" fillId="0" borderId="0" xfId="0" applyNumberFormat="1" applyFont="1" applyAlignment="1">
      <alignment horizontal="center" vertical="center"/>
    </xf>
    <xf numFmtId="2" fontId="60" fillId="26" borderId="24" xfId="394" applyNumberFormat="1" applyFont="1" applyFill="1" applyBorder="1" applyAlignment="1">
      <alignment horizontal="right"/>
    </xf>
    <xf numFmtId="2" fontId="60" fillId="26" borderId="22" xfId="394" applyNumberFormat="1" applyFont="1" applyFill="1" applyBorder="1" applyAlignment="1">
      <alignment horizontal="right"/>
    </xf>
    <xf numFmtId="173" fontId="55" fillId="0" borderId="0" xfId="0" applyNumberFormat="1" applyFont="1" applyFill="1" applyBorder="1" applyAlignment="1">
      <alignment vertical="center"/>
    </xf>
    <xf numFmtId="175" fontId="55" fillId="0" borderId="0" xfId="0" applyFont="1" applyAlignment="1">
      <alignment vertical="center"/>
    </xf>
    <xf numFmtId="0" fontId="62" fillId="0" borderId="0" xfId="743" applyFont="1" applyBorder="1" applyAlignment="1">
      <alignment horizontal="center"/>
    </xf>
    <xf numFmtId="0" fontId="63" fillId="0" borderId="19" xfId="323" applyNumberFormat="1" applyFont="1" applyFill="1" applyBorder="1" applyAlignment="1">
      <alignment horizontal="center" vertical="center"/>
    </xf>
    <xf numFmtId="40" fontId="63" fillId="0" borderId="0" xfId="323" applyNumberFormat="1" applyFont="1" applyFill="1" applyBorder="1" applyAlignment="1"/>
    <xf numFmtId="40" fontId="63" fillId="0" borderId="24" xfId="323" applyNumberFormat="1" applyFont="1" applyFill="1" applyBorder="1" applyAlignment="1"/>
    <xf numFmtId="10" fontId="0" fillId="0" borderId="0" xfId="551" applyNumberFormat="1" applyFont="1" applyFill="1" applyAlignment="1"/>
    <xf numFmtId="175" fontId="55" fillId="0" borderId="0" xfId="0" applyFont="1" applyFill="1" applyAlignment="1"/>
    <xf numFmtId="43" fontId="50" fillId="0" borderId="18" xfId="323" applyFont="1" applyFill="1" applyBorder="1" applyAlignment="1">
      <alignment horizontal="center"/>
    </xf>
    <xf numFmtId="175" fontId="68" fillId="0" borderId="0" xfId="442" applyFont="1" applyAlignment="1">
      <alignment vertical="center"/>
    </xf>
    <xf numFmtId="175" fontId="75" fillId="26" borderId="13" xfId="388" applyNumberFormat="1" applyFont="1" applyFill="1" applyBorder="1" applyAlignment="1">
      <alignment horizontal="center" vertical="center"/>
    </xf>
    <xf numFmtId="175" fontId="75" fillId="26" borderId="16" xfId="388" applyFont="1" applyFill="1" applyBorder="1" applyAlignment="1">
      <alignment horizontal="center" vertical="center" wrapText="1"/>
    </xf>
    <xf numFmtId="175" fontId="61" fillId="0" borderId="0" xfId="388" applyFont="1" applyBorder="1"/>
    <xf numFmtId="49" fontId="75" fillId="26" borderId="19" xfId="388" applyNumberFormat="1" applyFont="1" applyFill="1" applyBorder="1" applyAlignment="1">
      <alignment horizontal="center"/>
    </xf>
    <xf numFmtId="4" fontId="76" fillId="26" borderId="24" xfId="323" applyNumberFormat="1" applyFont="1" applyFill="1" applyBorder="1" applyAlignment="1">
      <alignment horizontal="right"/>
    </xf>
    <xf numFmtId="183" fontId="61" fillId="0" borderId="0" xfId="388" applyNumberFormat="1" applyFont="1" applyBorder="1"/>
    <xf numFmtId="181" fontId="61" fillId="0" borderId="0" xfId="0" applyNumberFormat="1" applyFont="1" applyBorder="1"/>
    <xf numFmtId="200" fontId="61" fillId="0" borderId="0" xfId="388" applyNumberFormat="1" applyFont="1" applyBorder="1"/>
    <xf numFmtId="200" fontId="61" fillId="0" borderId="0" xfId="0" applyNumberFormat="1" applyFont="1" applyBorder="1"/>
    <xf numFmtId="181" fontId="61" fillId="0" borderId="0" xfId="388" applyNumberFormat="1" applyFont="1" applyBorder="1"/>
    <xf numFmtId="183" fontId="61" fillId="0" borderId="0" xfId="0" applyNumberFormat="1" applyFont="1"/>
    <xf numFmtId="49" fontId="75" fillId="26" borderId="13" xfId="388" applyNumberFormat="1" applyFont="1" applyFill="1" applyBorder="1" applyAlignment="1">
      <alignment horizontal="center" vertical="center"/>
    </xf>
    <xf numFmtId="4" fontId="75" fillId="26" borderId="16" xfId="323" applyNumberFormat="1" applyFont="1" applyFill="1" applyBorder="1" applyAlignment="1">
      <alignment horizontal="right" vertical="center"/>
    </xf>
    <xf numFmtId="181" fontId="61" fillId="0" borderId="0" xfId="388" applyNumberFormat="1" applyFont="1"/>
    <xf numFmtId="175" fontId="55" fillId="0" borderId="0" xfId="0" applyFont="1" applyAlignment="1">
      <alignment horizontal="right"/>
    </xf>
    <xf numFmtId="175" fontId="0" fillId="26" borderId="0" xfId="448" applyFont="1" applyFill="1" applyAlignment="1">
      <alignment vertical="center"/>
    </xf>
    <xf numFmtId="43" fontId="42" fillId="26" borderId="0" xfId="323" applyFont="1" applyFill="1" applyAlignment="1">
      <alignment vertical="center"/>
    </xf>
    <xf numFmtId="175" fontId="42" fillId="26" borderId="0" xfId="448" applyFont="1" applyFill="1" applyAlignment="1">
      <alignment horizontal="center" vertical="center"/>
    </xf>
    <xf numFmtId="175" fontId="42" fillId="0" borderId="0" xfId="448" applyFont="1" applyAlignment="1">
      <alignment vertical="center"/>
    </xf>
    <xf numFmtId="175" fontId="47" fillId="0" borderId="13" xfId="0" applyFont="1" applyFill="1" applyBorder="1" applyAlignment="1">
      <alignment horizontal="center" vertical="center"/>
    </xf>
    <xf numFmtId="0" fontId="47" fillId="0" borderId="19" xfId="0" applyNumberFormat="1" applyFont="1" applyFill="1" applyBorder="1" applyAlignment="1">
      <alignment horizontal="center"/>
    </xf>
    <xf numFmtId="49" fontId="47" fillId="0" borderId="19" xfId="0" applyNumberFormat="1" applyFont="1" applyFill="1" applyBorder="1" applyAlignment="1">
      <alignment horizontal="center"/>
    </xf>
    <xf numFmtId="49" fontId="75" fillId="0" borderId="19" xfId="0" applyNumberFormat="1" applyFont="1" applyFill="1" applyBorder="1" applyAlignment="1">
      <alignment horizontal="center"/>
    </xf>
    <xf numFmtId="10" fontId="63" fillId="26" borderId="24" xfId="0" applyNumberFormat="1" applyFont="1" applyFill="1" applyBorder="1" applyAlignment="1">
      <alignment horizontal="right" vertical="center"/>
    </xf>
    <xf numFmtId="168" fontId="63" fillId="26" borderId="15" xfId="0" applyNumberFormat="1" applyFont="1" applyFill="1" applyBorder="1" applyAlignment="1">
      <alignment horizontal="right" wrapText="1"/>
    </xf>
    <xf numFmtId="10" fontId="63" fillId="26" borderId="23" xfId="0" applyNumberFormat="1" applyFont="1" applyFill="1" applyBorder="1" applyAlignment="1">
      <alignment horizontal="right" vertical="center"/>
    </xf>
    <xf numFmtId="10" fontId="63" fillId="26" borderId="16" xfId="0" applyNumberFormat="1" applyFont="1" applyFill="1" applyBorder="1" applyAlignment="1">
      <alignment horizontal="right" vertical="center"/>
    </xf>
    <xf numFmtId="175" fontId="77" fillId="0" borderId="12" xfId="0" applyNumberFormat="1" applyFont="1" applyFill="1" applyBorder="1" applyAlignment="1">
      <alignment horizontal="center" vertical="center" wrapText="1"/>
    </xf>
    <xf numFmtId="3" fontId="36" fillId="26" borderId="0" xfId="0" applyNumberFormat="1" applyFont="1" applyFill="1" applyBorder="1" applyAlignment="1">
      <alignment horizontal="center"/>
    </xf>
    <xf numFmtId="168" fontId="48" fillId="26" borderId="0" xfId="323" applyNumberFormat="1" applyFont="1" applyFill="1" applyBorder="1" applyAlignment="1">
      <alignment horizontal="center"/>
    </xf>
    <xf numFmtId="0" fontId="56" fillId="26" borderId="17" xfId="793" applyFont="1" applyFill="1" applyBorder="1" applyAlignment="1">
      <alignment horizontal="left" vertical="center"/>
    </xf>
    <xf numFmtId="41" fontId="50" fillId="26" borderId="0" xfId="793" applyNumberFormat="1" applyFont="1" applyFill="1" applyBorder="1" applyAlignment="1">
      <alignment horizontal="left"/>
    </xf>
    <xf numFmtId="41" fontId="60" fillId="26" borderId="19" xfId="793" applyNumberFormat="1" applyFont="1" applyFill="1" applyBorder="1" applyAlignment="1">
      <alignment horizontal="left"/>
    </xf>
    <xf numFmtId="0" fontId="42" fillId="0" borderId="0" xfId="793" applyAlignment="1">
      <alignment horizontal="left"/>
    </xf>
    <xf numFmtId="0" fontId="56" fillId="26" borderId="19" xfId="793" applyFont="1" applyFill="1" applyBorder="1" applyAlignment="1">
      <alignment horizontal="left" vertical="center"/>
    </xf>
    <xf numFmtId="41" fontId="42" fillId="0" borderId="0" xfId="793" applyNumberFormat="1" applyAlignment="1">
      <alignment horizontal="left"/>
    </xf>
    <xf numFmtId="0" fontId="56" fillId="26" borderId="14" xfId="793" applyFont="1" applyFill="1" applyBorder="1" applyAlignment="1">
      <alignment horizontal="left" vertical="center"/>
    </xf>
    <xf numFmtId="3" fontId="139" fillId="0" borderId="0" xfId="0" applyNumberFormat="1" applyFont="1" applyFill="1" applyBorder="1" applyAlignment="1">
      <alignment horizontal="center"/>
    </xf>
    <xf numFmtId="175" fontId="50" fillId="0" borderId="0" xfId="0" applyNumberFormat="1" applyFont="1"/>
    <xf numFmtId="175" fontId="50" fillId="0" borderId="0" xfId="0" applyFont="1" applyFill="1" applyBorder="1"/>
    <xf numFmtId="175" fontId="60" fillId="0" borderId="0" xfId="0" applyFont="1"/>
    <xf numFmtId="3" fontId="91" fillId="26" borderId="0" xfId="392" applyNumberFormat="1" applyFont="1" applyFill="1" applyBorder="1" applyAlignment="1">
      <alignment horizontal="center" vertical="center"/>
    </xf>
    <xf numFmtId="3" fontId="91" fillId="26" borderId="11" xfId="392" applyNumberFormat="1" applyFont="1" applyFill="1" applyBorder="1" applyAlignment="1">
      <alignment horizontal="center" vertical="center"/>
    </xf>
    <xf numFmtId="43" fontId="76" fillId="26" borderId="18" xfId="328" applyFont="1" applyFill="1" applyBorder="1" applyAlignment="1">
      <alignment horizontal="center" vertical="center"/>
    </xf>
    <xf numFmtId="175" fontId="42" fillId="0" borderId="0" xfId="442" applyFont="1" applyAlignment="1">
      <alignment horizontal="center" vertical="center"/>
    </xf>
    <xf numFmtId="43" fontId="31" fillId="26" borderId="0" xfId="336" applyFont="1" applyFill="1" applyBorder="1" applyAlignment="1">
      <alignment horizontal="center" vertical="center"/>
    </xf>
    <xf numFmtId="175" fontId="42" fillId="0" borderId="0" xfId="442" applyFont="1" applyAlignment="1">
      <alignment vertical="center"/>
    </xf>
    <xf numFmtId="10" fontId="77" fillId="26" borderId="19" xfId="391" applyNumberFormat="1" applyFont="1" applyFill="1" applyBorder="1" applyAlignment="1">
      <alignment horizontal="center" vertical="center"/>
    </xf>
    <xf numFmtId="43" fontId="140" fillId="26" borderId="20" xfId="336" applyFont="1" applyFill="1" applyBorder="1" applyAlignment="1">
      <alignment horizontal="left" vertical="center"/>
    </xf>
    <xf numFmtId="43" fontId="140" fillId="26" borderId="13" xfId="336" applyFont="1" applyFill="1" applyBorder="1" applyAlignment="1">
      <alignment horizontal="left" vertical="center"/>
    </xf>
    <xf numFmtId="43" fontId="140" fillId="26" borderId="15" xfId="336" applyFont="1" applyFill="1" applyBorder="1" applyAlignment="1">
      <alignment horizontal="center" vertical="center"/>
    </xf>
    <xf numFmtId="43" fontId="140" fillId="26" borderId="13" xfId="336" applyFont="1" applyFill="1" applyBorder="1" applyAlignment="1">
      <alignment horizontal="center" vertical="center"/>
    </xf>
    <xf numFmtId="168" fontId="75" fillId="26" borderId="13" xfId="336" applyNumberFormat="1" applyFont="1" applyFill="1" applyBorder="1" applyAlignment="1">
      <alignment horizontal="center" vertical="center" wrapText="1"/>
    </xf>
    <xf numFmtId="168" fontId="48" fillId="26" borderId="20" xfId="323" applyNumberFormat="1" applyFont="1" applyFill="1" applyBorder="1" applyAlignment="1">
      <alignment horizontal="center" vertical="center"/>
    </xf>
    <xf numFmtId="43" fontId="63" fillId="26" borderId="13" xfId="394" applyNumberFormat="1" applyFont="1" applyFill="1" applyBorder="1" applyAlignment="1">
      <alignment horizontal="center" vertical="center" wrapText="1"/>
    </xf>
    <xf numFmtId="2" fontId="63" fillId="26" borderId="19" xfId="394" applyNumberFormat="1" applyFont="1" applyFill="1" applyBorder="1" applyAlignment="1">
      <alignment horizontal="center"/>
    </xf>
    <xf numFmtId="17" fontId="63" fillId="26" borderId="0" xfId="394" applyNumberFormat="1" applyFont="1" applyFill="1" applyBorder="1" applyAlignment="1">
      <alignment horizontal="center"/>
    </xf>
    <xf numFmtId="41" fontId="0" fillId="0" borderId="0" xfId="0" applyNumberFormat="1" applyFont="1" applyAlignment="1">
      <alignment horizontal="right"/>
    </xf>
    <xf numFmtId="175" fontId="0" fillId="0" borderId="0" xfId="0" applyFont="1" applyAlignment="1">
      <alignment horizontal="right" indent="1"/>
    </xf>
    <xf numFmtId="184" fontId="0" fillId="0" borderId="0" xfId="0" applyNumberFormat="1" applyFont="1" applyAlignment="1">
      <alignment horizontal="right"/>
    </xf>
    <xf numFmtId="181" fontId="0" fillId="0" borderId="0" xfId="0" applyNumberFormat="1" applyFont="1" applyAlignment="1">
      <alignment horizontal="right" indent="1"/>
    </xf>
    <xf numFmtId="0" fontId="55" fillId="0" borderId="0" xfId="579" applyFont="1" applyAlignment="1">
      <alignment vertical="center"/>
    </xf>
    <xf numFmtId="9" fontId="46" fillId="0" borderId="0" xfId="551" applyNumberFormat="1" applyFont="1"/>
    <xf numFmtId="168" fontId="47" fillId="0" borderId="19" xfId="323" applyNumberFormat="1" applyFont="1" applyFill="1" applyBorder="1" applyAlignment="1">
      <alignment horizontal="center"/>
    </xf>
    <xf numFmtId="168" fontId="75" fillId="0" borderId="13" xfId="323" applyNumberFormat="1" applyFont="1" applyFill="1" applyBorder="1" applyAlignment="1">
      <alignment horizontal="center" vertical="center"/>
    </xf>
    <xf numFmtId="172" fontId="47" fillId="0" borderId="0" xfId="0" applyNumberFormat="1" applyFont="1" applyFill="1" applyBorder="1" applyAlignment="1">
      <alignment horizontal="right"/>
    </xf>
    <xf numFmtId="172" fontId="47" fillId="0" borderId="24" xfId="0" applyNumberFormat="1" applyFont="1" applyFill="1" applyBorder="1" applyAlignment="1">
      <alignment horizontal="right"/>
    </xf>
    <xf numFmtId="172" fontId="47" fillId="26" borderId="0" xfId="0" applyNumberFormat="1" applyFont="1" applyFill="1" applyBorder="1" applyAlignment="1">
      <alignment horizontal="right"/>
    </xf>
    <xf numFmtId="172" fontId="47" fillId="26" borderId="24" xfId="0" applyNumberFormat="1" applyFont="1" applyFill="1" applyBorder="1" applyAlignment="1">
      <alignment horizontal="right"/>
    </xf>
    <xf numFmtId="3" fontId="48" fillId="26" borderId="24" xfId="0" applyNumberFormat="1" applyFont="1" applyFill="1" applyBorder="1" applyAlignment="1" applyProtection="1">
      <alignment horizontal="center"/>
    </xf>
    <xf numFmtId="175" fontId="46" fillId="0" borderId="0" xfId="0" applyNumberFormat="1" applyFont="1" applyBorder="1"/>
    <xf numFmtId="10" fontId="76" fillId="26" borderId="24" xfId="450" applyNumberFormat="1" applyFont="1" applyFill="1" applyBorder="1" applyAlignment="1">
      <alignment horizontal="center" vertical="center"/>
    </xf>
    <xf numFmtId="10" fontId="76" fillId="26" borderId="22" xfId="450" applyNumberFormat="1" applyFont="1" applyFill="1" applyBorder="1" applyAlignment="1">
      <alignment horizontal="center" vertical="center"/>
    </xf>
    <xf numFmtId="168" fontId="62" fillId="26" borderId="19" xfId="0" applyNumberFormat="1" applyFont="1" applyFill="1" applyBorder="1" applyAlignment="1">
      <alignment horizontal="right" vertical="center" wrapText="1"/>
    </xf>
    <xf numFmtId="168" fontId="62" fillId="26" borderId="13" xfId="0" applyNumberFormat="1" applyFont="1" applyFill="1" applyBorder="1" applyAlignment="1">
      <alignment horizontal="right" vertical="center" wrapText="1"/>
    </xf>
    <xf numFmtId="10" fontId="62" fillId="26" borderId="23" xfId="0" applyNumberFormat="1" applyFont="1" applyFill="1" applyBorder="1" applyAlignment="1">
      <alignment horizontal="right" vertical="center"/>
    </xf>
    <xf numFmtId="175" fontId="78" fillId="0" borderId="0" xfId="0" applyFont="1" applyFill="1" applyBorder="1" applyAlignment="1">
      <alignment horizontal="center" vertical="center" wrapText="1"/>
    </xf>
    <xf numFmtId="3" fontId="48" fillId="26" borderId="18" xfId="0" applyNumberFormat="1" applyFont="1" applyFill="1" applyBorder="1" applyAlignment="1" applyProtection="1">
      <alignment horizontal="center"/>
    </xf>
    <xf numFmtId="3" fontId="48" fillId="26" borderId="11" xfId="0" applyNumberFormat="1" applyFont="1" applyFill="1" applyBorder="1" applyAlignment="1" applyProtection="1">
      <alignment horizontal="center"/>
    </xf>
    <xf numFmtId="3" fontId="63" fillId="26" borderId="14" xfId="0" applyNumberFormat="1" applyFont="1" applyFill="1" applyBorder="1" applyAlignment="1" applyProtection="1">
      <alignment horizontal="center"/>
    </xf>
    <xf numFmtId="3" fontId="48" fillId="26" borderId="22" xfId="0" applyNumberFormat="1" applyFont="1" applyFill="1" applyBorder="1" applyAlignment="1" applyProtection="1">
      <alignment horizontal="center"/>
    </xf>
    <xf numFmtId="175" fontId="0" fillId="26" borderId="0" xfId="0" applyFont="1" applyFill="1" applyBorder="1"/>
    <xf numFmtId="3" fontId="58" fillId="26" borderId="24" xfId="336" applyNumberFormat="1" applyFont="1" applyFill="1" applyBorder="1" applyAlignment="1">
      <alignment horizontal="center"/>
    </xf>
    <xf numFmtId="3" fontId="58" fillId="26" borderId="18" xfId="336" applyNumberFormat="1" applyFont="1" applyFill="1" applyBorder="1" applyAlignment="1">
      <alignment horizontal="center"/>
    </xf>
    <xf numFmtId="3" fontId="58" fillId="26" borderId="22" xfId="336" applyNumberFormat="1" applyFont="1" applyFill="1" applyBorder="1" applyAlignment="1">
      <alignment horizontal="center"/>
    </xf>
    <xf numFmtId="168" fontId="76" fillId="26" borderId="21" xfId="323" applyNumberFormat="1" applyFont="1" applyFill="1" applyBorder="1" applyAlignment="1">
      <alignment horizontal="right" vertical="center"/>
    </xf>
    <xf numFmtId="168" fontId="76" fillId="26" borderId="12" xfId="323" applyNumberFormat="1" applyFont="1" applyFill="1" applyBorder="1" applyAlignment="1">
      <alignment horizontal="right" vertical="center"/>
    </xf>
    <xf numFmtId="168" fontId="76" fillId="26" borderId="25" xfId="323" applyNumberFormat="1" applyFont="1" applyFill="1" applyBorder="1" applyAlignment="1">
      <alignment horizontal="right" vertical="center"/>
    </xf>
    <xf numFmtId="175" fontId="42" fillId="26" borderId="0" xfId="388" applyFont="1" applyFill="1" applyBorder="1"/>
    <xf numFmtId="168" fontId="91" fillId="26" borderId="18" xfId="323" applyNumberFormat="1" applyFont="1" applyFill="1" applyBorder="1" applyAlignment="1">
      <alignment horizontal="center" vertical="center"/>
    </xf>
    <xf numFmtId="172" fontId="75" fillId="26" borderId="0" xfId="551" applyNumberFormat="1" applyFont="1" applyFill="1" applyBorder="1" applyAlignment="1" applyProtection="1">
      <alignment horizontal="center"/>
    </xf>
    <xf numFmtId="172" fontId="75" fillId="26" borderId="24" xfId="551" applyNumberFormat="1" applyFont="1" applyFill="1" applyBorder="1" applyAlignment="1" applyProtection="1">
      <alignment horizontal="center"/>
    </xf>
    <xf numFmtId="17" fontId="60" fillId="0" borderId="19" xfId="0" applyNumberFormat="1" applyFont="1" applyFill="1" applyBorder="1" applyAlignment="1">
      <alignment horizontal="center"/>
    </xf>
    <xf numFmtId="3" fontId="50" fillId="0" borderId="20" xfId="0" applyNumberFormat="1" applyFont="1" applyFill="1" applyBorder="1" applyAlignment="1">
      <alignment horizontal="center"/>
    </xf>
    <xf numFmtId="3" fontId="50" fillId="0" borderId="0" xfId="0" applyNumberFormat="1" applyFont="1" applyFill="1" applyBorder="1" applyAlignment="1">
      <alignment horizontal="center"/>
    </xf>
    <xf numFmtId="3" fontId="60" fillId="0" borderId="19" xfId="0" applyNumberFormat="1" applyFont="1" applyFill="1" applyBorder="1" applyAlignment="1">
      <alignment horizontal="center"/>
    </xf>
    <xf numFmtId="3" fontId="60" fillId="0" borderId="14" xfId="0" applyNumberFormat="1" applyFont="1" applyFill="1" applyBorder="1" applyAlignment="1">
      <alignment horizontal="center"/>
    </xf>
    <xf numFmtId="175" fontId="63" fillId="26" borderId="19" xfId="0" applyNumberFormat="1" applyFont="1" applyFill="1" applyBorder="1" applyAlignment="1">
      <alignment horizontal="left" vertical="center"/>
    </xf>
    <xf numFmtId="43" fontId="63" fillId="26" borderId="15" xfId="0" applyNumberFormat="1" applyFont="1" applyFill="1" applyBorder="1" applyAlignment="1">
      <alignment horizontal="center" vertical="center"/>
    </xf>
    <xf numFmtId="172" fontId="63" fillId="26" borderId="13" xfId="551" applyNumberFormat="1" applyFont="1" applyFill="1" applyBorder="1" applyAlignment="1">
      <alignment horizontal="center" vertical="center"/>
    </xf>
    <xf numFmtId="41" fontId="58" fillId="0" borderId="0" xfId="336" applyNumberFormat="1" applyFont="1" applyFill="1" applyBorder="1" applyAlignment="1">
      <alignment horizontal="center" vertical="center"/>
    </xf>
    <xf numFmtId="175" fontId="51" fillId="0" borderId="13" xfId="0" applyNumberFormat="1" applyFont="1" applyFill="1" applyBorder="1" applyAlignment="1">
      <alignment horizontal="center" vertical="center"/>
    </xf>
    <xf numFmtId="175" fontId="51" fillId="0" borderId="15" xfId="0" applyNumberFormat="1" applyFont="1" applyFill="1" applyBorder="1" applyAlignment="1">
      <alignment horizontal="center" vertical="center" wrapText="1"/>
    </xf>
    <xf numFmtId="49" fontId="53" fillId="26" borderId="21" xfId="0" applyNumberFormat="1" applyFont="1" applyFill="1" applyBorder="1" applyAlignment="1">
      <alignment horizontal="center" vertical="center"/>
    </xf>
    <xf numFmtId="49" fontId="53" fillId="26" borderId="20" xfId="0" applyNumberFormat="1" applyFont="1" applyFill="1" applyBorder="1" applyAlignment="1">
      <alignment horizontal="center" vertical="center"/>
    </xf>
    <xf numFmtId="175" fontId="80" fillId="0" borderId="0" xfId="0" applyFont="1" applyAlignment="1">
      <alignment horizontal="center" vertical="justify" wrapText="1"/>
    </xf>
    <xf numFmtId="49" fontId="62" fillId="0" borderId="0" xfId="0" applyNumberFormat="1" applyFont="1" applyFill="1" applyBorder="1" applyAlignment="1">
      <alignment horizontal="center" vertical="center" wrapText="1"/>
    </xf>
    <xf numFmtId="49" fontId="62" fillId="0" borderId="15" xfId="0" applyNumberFormat="1" applyFont="1" applyFill="1" applyBorder="1" applyAlignment="1">
      <alignment horizontal="center" vertical="center" wrapText="1"/>
    </xf>
    <xf numFmtId="10" fontId="46" fillId="0" borderId="0" xfId="551" applyNumberFormat="1" applyFont="1"/>
    <xf numFmtId="3" fontId="75" fillId="26" borderId="23" xfId="328" applyNumberFormat="1" applyFont="1" applyFill="1" applyBorder="1" applyAlignment="1">
      <alignment horizontal="center" vertical="center"/>
    </xf>
    <xf numFmtId="3" fontId="75" fillId="26" borderId="13" xfId="328" applyNumberFormat="1" applyFont="1" applyFill="1" applyBorder="1" applyAlignment="1">
      <alignment horizontal="center" vertical="center"/>
    </xf>
    <xf numFmtId="4" fontId="76" fillId="26" borderId="0" xfId="323" applyNumberFormat="1" applyFont="1" applyFill="1" applyBorder="1" applyAlignment="1">
      <alignment horizontal="center"/>
    </xf>
    <xf numFmtId="43" fontId="76" fillId="26" borderId="0" xfId="323" applyNumberFormat="1" applyFont="1" applyFill="1" applyBorder="1" applyAlignment="1"/>
    <xf numFmtId="17" fontId="63" fillId="0" borderId="14" xfId="0" applyNumberFormat="1" applyFont="1" applyFill="1" applyBorder="1" applyAlignment="1" applyProtection="1">
      <alignment horizontal="center" vertical="center"/>
    </xf>
    <xf numFmtId="0" fontId="60" fillId="26" borderId="19" xfId="743" applyFont="1" applyFill="1" applyBorder="1" applyAlignment="1">
      <alignment horizontal="center" vertical="center"/>
    </xf>
    <xf numFmtId="43" fontId="50" fillId="26" borderId="0" xfId="323" applyFont="1" applyFill="1" applyBorder="1" applyAlignment="1">
      <alignment vertical="center"/>
    </xf>
    <xf numFmtId="43" fontId="60" fillId="26" borderId="19" xfId="323" applyFont="1" applyFill="1" applyBorder="1" applyAlignment="1">
      <alignment vertical="center"/>
    </xf>
    <xf numFmtId="0" fontId="60" fillId="26" borderId="20" xfId="743" applyFont="1" applyFill="1" applyBorder="1" applyAlignment="1">
      <alignment horizontal="center" vertical="center"/>
    </xf>
    <xf numFmtId="0" fontId="60" fillId="26" borderId="15" xfId="743" applyFont="1" applyFill="1" applyBorder="1" applyAlignment="1">
      <alignment horizontal="center" vertical="center"/>
    </xf>
    <xf numFmtId="0" fontId="42" fillId="0" borderId="0" xfId="743" applyAlignment="1">
      <alignment vertical="center"/>
    </xf>
    <xf numFmtId="175" fontId="0" fillId="0" borderId="0" xfId="0" applyBorder="1" applyAlignment="1">
      <alignment horizontal="center"/>
    </xf>
    <xf numFmtId="175" fontId="0" fillId="0" borderId="0" xfId="0" applyAlignment="1">
      <alignment horizontal="center"/>
    </xf>
    <xf numFmtId="175" fontId="50" fillId="26" borderId="0" xfId="0" applyFont="1" applyFill="1" applyBorder="1" applyAlignment="1">
      <alignment horizontal="center"/>
    </xf>
    <xf numFmtId="175" fontId="75" fillId="26" borderId="15" xfId="0" applyFont="1" applyFill="1" applyBorder="1" applyAlignment="1">
      <alignment horizontal="center" vertical="center"/>
    </xf>
    <xf numFmtId="49" fontId="75" fillId="26" borderId="13" xfId="0" applyNumberFormat="1" applyFont="1" applyFill="1" applyBorder="1" applyAlignment="1">
      <alignment horizontal="center" vertical="center" wrapText="1"/>
    </xf>
    <xf numFmtId="49" fontId="75" fillId="26" borderId="20" xfId="0" applyNumberFormat="1" applyFont="1" applyFill="1" applyBorder="1" applyAlignment="1">
      <alignment horizontal="left"/>
    </xf>
    <xf numFmtId="168" fontId="75" fillId="26" borderId="20" xfId="0" applyNumberFormat="1" applyFont="1" applyFill="1" applyBorder="1" applyAlignment="1">
      <alignment horizontal="center" wrapText="1"/>
    </xf>
    <xf numFmtId="49" fontId="75" fillId="26" borderId="20" xfId="0" applyNumberFormat="1" applyFont="1" applyFill="1" applyBorder="1" applyAlignment="1">
      <alignment horizontal="left" vertical="center"/>
    </xf>
    <xf numFmtId="49" fontId="75" fillId="26" borderId="15" xfId="0" applyNumberFormat="1" applyFont="1" applyFill="1" applyBorder="1" applyAlignment="1">
      <alignment horizontal="center" vertical="center" wrapText="1"/>
    </xf>
    <xf numFmtId="168" fontId="55" fillId="0" borderId="0" xfId="323" applyNumberFormat="1" applyFont="1" applyFill="1" applyBorder="1" applyAlignment="1">
      <alignment horizontal="center" vertical="center"/>
    </xf>
    <xf numFmtId="172" fontId="55" fillId="0" borderId="0" xfId="0" applyNumberFormat="1" applyFont="1" applyFill="1" applyBorder="1" applyAlignment="1">
      <alignment horizontal="center" vertical="center"/>
    </xf>
    <xf numFmtId="172" fontId="55" fillId="0" borderId="24" xfId="0" applyNumberFormat="1" applyFont="1" applyFill="1" applyBorder="1" applyAlignment="1">
      <alignment horizontal="center" vertical="center"/>
    </xf>
    <xf numFmtId="172" fontId="62" fillId="0" borderId="23" xfId="0" applyNumberFormat="1" applyFont="1" applyFill="1" applyBorder="1" applyAlignment="1">
      <alignment horizontal="center" vertical="center"/>
    </xf>
    <xf numFmtId="172" fontId="62" fillId="0" borderId="16" xfId="0" applyNumberFormat="1" applyFont="1" applyFill="1" applyBorder="1" applyAlignment="1">
      <alignment horizontal="center" vertical="center"/>
    </xf>
    <xf numFmtId="10" fontId="62" fillId="26" borderId="24" xfId="0" applyNumberFormat="1" applyFont="1" applyFill="1" applyBorder="1" applyAlignment="1">
      <alignment horizontal="center" vertical="center"/>
    </xf>
    <xf numFmtId="181" fontId="0" fillId="0" borderId="0" xfId="0" applyNumberFormat="1" applyFill="1" applyBorder="1" applyAlignment="1">
      <alignment horizontal="center"/>
    </xf>
    <xf numFmtId="168" fontId="63" fillId="26" borderId="13" xfId="0" applyNumberFormat="1" applyFont="1" applyFill="1" applyBorder="1" applyAlignment="1">
      <alignment horizontal="center" vertical="center" wrapText="1"/>
    </xf>
    <xf numFmtId="10" fontId="62" fillId="26" borderId="16" xfId="0" applyNumberFormat="1" applyFont="1" applyFill="1" applyBorder="1" applyAlignment="1">
      <alignment horizontal="center" vertical="center"/>
    </xf>
    <xf numFmtId="172" fontId="61" fillId="26" borderId="20" xfId="0" applyNumberFormat="1" applyFont="1" applyFill="1" applyBorder="1" applyAlignment="1">
      <alignment vertical="center"/>
    </xf>
    <xf numFmtId="172" fontId="61" fillId="26" borderId="24" xfId="0" applyNumberFormat="1" applyFont="1" applyFill="1" applyBorder="1" applyAlignment="1">
      <alignment vertical="center"/>
    </xf>
    <xf numFmtId="172" fontId="47" fillId="26" borderId="15" xfId="0" applyNumberFormat="1" applyFont="1" applyFill="1" applyBorder="1" applyAlignment="1">
      <alignment vertical="center" wrapText="1"/>
    </xf>
    <xf numFmtId="172" fontId="47" fillId="26" borderId="16" xfId="0" applyNumberFormat="1" applyFont="1" applyFill="1" applyBorder="1" applyAlignment="1">
      <alignment vertical="center" wrapText="1"/>
    </xf>
    <xf numFmtId="175" fontId="68" fillId="0" borderId="0" xfId="0" applyNumberFormat="1" applyFont="1" applyBorder="1" applyAlignment="1">
      <alignment vertical="center"/>
    </xf>
    <xf numFmtId="191" fontId="51" fillId="26" borderId="19" xfId="336" applyNumberFormat="1" applyFont="1" applyFill="1" applyBorder="1" applyAlignment="1">
      <alignment horizontal="right" vertical="center"/>
    </xf>
    <xf numFmtId="191" fontId="51" fillId="26" borderId="14" xfId="336" applyNumberFormat="1" applyFont="1" applyFill="1" applyBorder="1" applyAlignment="1">
      <alignment horizontal="right" vertical="center"/>
    </xf>
    <xf numFmtId="43" fontId="0" fillId="26" borderId="0" xfId="0" applyNumberFormat="1" applyFill="1" applyAlignment="1"/>
    <xf numFmtId="175" fontId="47" fillId="26" borderId="13" xfId="0" applyNumberFormat="1" applyFont="1" applyFill="1" applyBorder="1" applyAlignment="1">
      <alignment horizontal="center" vertical="center" wrapText="1"/>
    </xf>
    <xf numFmtId="2" fontId="75" fillId="0" borderId="19" xfId="328" applyNumberFormat="1" applyFont="1" applyFill="1" applyBorder="1" applyAlignment="1">
      <alignment horizontal="center"/>
    </xf>
    <xf numFmtId="175" fontId="0" fillId="0" borderId="0" xfId="0" applyAlignment="1">
      <alignment horizontal="center"/>
    </xf>
    <xf numFmtId="175" fontId="0" fillId="0" borderId="0" xfId="0" applyAlignment="1">
      <alignment horizontal="center"/>
    </xf>
    <xf numFmtId="3" fontId="95" fillId="26" borderId="18" xfId="626" applyNumberFormat="1" applyFont="1" applyFill="1" applyBorder="1" applyAlignment="1">
      <alignment horizontal="center" vertical="center"/>
    </xf>
    <xf numFmtId="168" fontId="91" fillId="0" borderId="24" xfId="323" applyNumberFormat="1" applyFont="1" applyFill="1" applyBorder="1" applyAlignment="1">
      <alignment horizontal="center" vertical="center"/>
    </xf>
    <xf numFmtId="168" fontId="91" fillId="26" borderId="24" xfId="323" applyNumberFormat="1" applyFont="1" applyFill="1" applyBorder="1" applyAlignment="1">
      <alignment horizontal="center" vertical="center"/>
    </xf>
    <xf numFmtId="168" fontId="91" fillId="26" borderId="22" xfId="323" applyNumberFormat="1" applyFont="1" applyFill="1" applyBorder="1" applyAlignment="1">
      <alignment horizontal="center" vertical="center"/>
    </xf>
    <xf numFmtId="9" fontId="47" fillId="26" borderId="19" xfId="0" applyNumberFormat="1" applyFont="1" applyFill="1" applyBorder="1" applyAlignment="1">
      <alignment horizontal="center" vertical="center"/>
    </xf>
    <xf numFmtId="43" fontId="75" fillId="26" borderId="19" xfId="336" applyFont="1" applyFill="1" applyBorder="1" applyAlignment="1">
      <alignment horizontal="center" vertical="center"/>
    </xf>
    <xf numFmtId="43" fontId="75" fillId="26" borderId="14" xfId="336" applyFont="1" applyFill="1" applyBorder="1" applyAlignment="1">
      <alignment horizontal="center" vertical="center"/>
    </xf>
    <xf numFmtId="10" fontId="46" fillId="28" borderId="0" xfId="551" applyNumberFormat="1" applyFont="1" applyFill="1"/>
    <xf numFmtId="168" fontId="63" fillId="26" borderId="12" xfId="0" applyNumberFormat="1" applyFont="1" applyFill="1" applyBorder="1" applyAlignment="1">
      <alignment horizontal="center" vertical="center" wrapText="1"/>
    </xf>
    <xf numFmtId="168" fontId="63" fillId="26" borderId="0" xfId="0" applyNumberFormat="1" applyFont="1" applyFill="1" applyBorder="1" applyAlignment="1">
      <alignment horizontal="center" vertical="center" wrapText="1"/>
    </xf>
    <xf numFmtId="168" fontId="48" fillId="26" borderId="24" xfId="323" applyNumberFormat="1" applyFont="1" applyFill="1" applyBorder="1" applyAlignment="1">
      <alignment horizontal="center" vertical="center"/>
    </xf>
    <xf numFmtId="168" fontId="94" fillId="26" borderId="17" xfId="0" applyNumberFormat="1" applyFont="1" applyFill="1" applyBorder="1" applyAlignment="1">
      <alignment horizontal="center" vertical="center" wrapText="1"/>
    </xf>
    <xf numFmtId="168" fontId="47" fillId="26" borderId="19" xfId="0" applyNumberFormat="1" applyFont="1" applyFill="1" applyBorder="1" applyAlignment="1">
      <alignment horizontal="center" vertical="center" wrapText="1"/>
    </xf>
    <xf numFmtId="175" fontId="73" fillId="0" borderId="0" xfId="0" applyFont="1" applyAlignment="1">
      <alignment horizontal="center"/>
    </xf>
    <xf numFmtId="40" fontId="63" fillId="26" borderId="13" xfId="323" applyNumberFormat="1" applyFont="1" applyFill="1" applyBorder="1" applyAlignment="1">
      <alignment horizontal="right" vertical="center"/>
    </xf>
    <xf numFmtId="43" fontId="50" fillId="0" borderId="19" xfId="323" applyFont="1" applyFill="1" applyBorder="1"/>
    <xf numFmtId="43" fontId="50" fillId="26" borderId="19" xfId="323" applyFont="1" applyFill="1" applyBorder="1"/>
    <xf numFmtId="43" fontId="50" fillId="26" borderId="14" xfId="323" applyFont="1" applyFill="1" applyBorder="1"/>
    <xf numFmtId="43" fontId="75" fillId="26" borderId="13" xfId="336" applyFont="1" applyFill="1" applyBorder="1" applyAlignment="1">
      <alignment horizontal="center" vertical="center" wrapText="1"/>
    </xf>
    <xf numFmtId="43" fontId="75" fillId="26" borderId="15" xfId="336" applyFont="1" applyFill="1" applyBorder="1" applyAlignment="1">
      <alignment horizontal="center" vertical="center" wrapText="1"/>
    </xf>
    <xf numFmtId="43" fontId="75" fillId="26" borderId="23" xfId="336" applyFont="1" applyFill="1" applyBorder="1" applyAlignment="1">
      <alignment horizontal="center" vertical="center" wrapText="1"/>
    </xf>
    <xf numFmtId="170" fontId="63" fillId="26" borderId="23" xfId="323" applyNumberFormat="1" applyFont="1" applyFill="1" applyBorder="1" applyAlignment="1">
      <alignment vertical="center"/>
    </xf>
    <xf numFmtId="10" fontId="63" fillId="26" borderId="19" xfId="448" applyNumberFormat="1" applyFont="1" applyFill="1" applyBorder="1" applyAlignment="1">
      <alignment horizontal="center" vertical="center"/>
    </xf>
    <xf numFmtId="9" fontId="75" fillId="26" borderId="13" xfId="551" applyNumberFormat="1" applyFont="1" applyFill="1" applyBorder="1" applyAlignment="1">
      <alignment horizontal="right" vertical="center"/>
    </xf>
    <xf numFmtId="0" fontId="42" fillId="0" borderId="0" xfId="919" applyAlignment="1">
      <alignment horizontal="center" vertical="center"/>
    </xf>
    <xf numFmtId="172" fontId="50" fillId="26" borderId="0" xfId="551" applyNumberFormat="1" applyFont="1" applyFill="1" applyBorder="1" applyAlignment="1">
      <alignment vertical="center"/>
    </xf>
    <xf numFmtId="0" fontId="62" fillId="0" borderId="0" xfId="743" applyFont="1" applyBorder="1" applyAlignment="1">
      <alignment horizontal="center" wrapText="1"/>
    </xf>
    <xf numFmtId="43" fontId="48" fillId="26" borderId="20" xfId="0" applyNumberFormat="1" applyFont="1" applyFill="1" applyBorder="1" applyAlignment="1">
      <alignment horizontal="center" vertical="center"/>
    </xf>
    <xf numFmtId="172" fontId="63" fillId="26" borderId="19" xfId="551" applyNumberFormat="1" applyFont="1" applyFill="1" applyBorder="1" applyAlignment="1">
      <alignment horizontal="center" vertical="center"/>
    </xf>
    <xf numFmtId="172" fontId="47" fillId="26" borderId="14" xfId="0" applyNumberFormat="1" applyFont="1" applyFill="1" applyBorder="1" applyAlignment="1">
      <alignment horizontal="center" vertical="center"/>
    </xf>
    <xf numFmtId="9" fontId="47" fillId="26" borderId="14" xfId="0" applyNumberFormat="1" applyFont="1" applyFill="1" applyBorder="1" applyAlignment="1">
      <alignment horizontal="center" vertical="center"/>
    </xf>
    <xf numFmtId="201" fontId="58" fillId="0" borderId="0" xfId="336" applyNumberFormat="1" applyFont="1" applyFill="1" applyBorder="1" applyAlignment="1">
      <alignment horizontal="center" vertical="center"/>
    </xf>
    <xf numFmtId="175" fontId="77" fillId="0" borderId="25" xfId="0" applyNumberFormat="1" applyFont="1" applyFill="1" applyBorder="1" applyAlignment="1">
      <alignment horizontal="center" vertical="center" wrapText="1"/>
    </xf>
    <xf numFmtId="4" fontId="48" fillId="26" borderId="0" xfId="323" applyNumberFormat="1" applyFont="1" applyFill="1" applyBorder="1" applyAlignment="1">
      <alignment horizontal="right"/>
    </xf>
    <xf numFmtId="10" fontId="0" fillId="0" borderId="0" xfId="551" applyNumberFormat="1" applyFont="1" applyAlignment="1">
      <alignment horizontal="right"/>
    </xf>
    <xf numFmtId="168" fontId="61" fillId="0" borderId="0" xfId="551" applyNumberFormat="1" applyFont="1"/>
    <xf numFmtId="175" fontId="75" fillId="0" borderId="0" xfId="347" applyFont="1" applyBorder="1" applyAlignment="1">
      <alignment vertical="center"/>
    </xf>
    <xf numFmtId="175" fontId="63" fillId="0" borderId="0" xfId="347" applyFont="1" applyBorder="1" applyAlignment="1">
      <alignment vertical="center"/>
    </xf>
    <xf numFmtId="175" fontId="46" fillId="0" borderId="0" xfId="0" applyFont="1" applyAlignment="1">
      <alignment vertical="center"/>
    </xf>
    <xf numFmtId="176" fontId="87" fillId="24" borderId="0" xfId="0" applyNumberFormat="1" applyFont="1" applyFill="1" applyBorder="1" applyAlignment="1">
      <alignment horizontal="right"/>
    </xf>
    <xf numFmtId="172" fontId="46" fillId="0" borderId="0" xfId="551" applyNumberFormat="1" applyFont="1" applyAlignment="1">
      <alignment horizontal="center" vertical="center"/>
    </xf>
    <xf numFmtId="175" fontId="46" fillId="26" borderId="13" xfId="0" applyFont="1" applyFill="1" applyBorder="1" applyAlignment="1">
      <alignment horizontal="center" vertical="center"/>
    </xf>
    <xf numFmtId="0" fontId="42" fillId="26" borderId="0" xfId="919" applyFill="1"/>
    <xf numFmtId="10" fontId="138" fillId="0" borderId="0" xfId="551" applyNumberFormat="1" applyFont="1"/>
    <xf numFmtId="193" fontId="55" fillId="0" borderId="0" xfId="0" applyNumberFormat="1" applyFont="1" applyAlignment="1">
      <alignment horizontal="right"/>
    </xf>
    <xf numFmtId="189" fontId="55" fillId="0" borderId="0" xfId="0" applyNumberFormat="1" applyFont="1" applyAlignment="1">
      <alignment horizontal="right"/>
    </xf>
    <xf numFmtId="172" fontId="62" fillId="0" borderId="0" xfId="551" applyNumberFormat="1" applyFont="1" applyAlignment="1">
      <alignment vertical="center"/>
    </xf>
    <xf numFmtId="175" fontId="50" fillId="0" borderId="0" xfId="0" applyNumberFormat="1" applyFont="1" applyFill="1" applyBorder="1" applyAlignment="1" applyProtection="1">
      <alignment horizontal="right"/>
    </xf>
    <xf numFmtId="9" fontId="50" fillId="0" borderId="0" xfId="551" applyFont="1" applyFill="1" applyBorder="1" applyAlignment="1" applyProtection="1">
      <alignment horizontal="right"/>
    </xf>
    <xf numFmtId="9" fontId="61" fillId="0" borderId="0" xfId="551" applyFont="1" applyAlignment="1">
      <alignment horizontal="right"/>
    </xf>
    <xf numFmtId="189" fontId="61" fillId="0" borderId="0" xfId="0" applyNumberFormat="1" applyFont="1" applyAlignment="1">
      <alignment horizontal="right"/>
    </xf>
    <xf numFmtId="175" fontId="61" fillId="0" borderId="0" xfId="0" applyFont="1" applyAlignment="1">
      <alignment horizontal="right"/>
    </xf>
    <xf numFmtId="10" fontId="75" fillId="0" borderId="17" xfId="551" applyNumberFormat="1" applyFont="1" applyFill="1" applyBorder="1" applyAlignment="1">
      <alignment horizontal="center"/>
    </xf>
    <xf numFmtId="10" fontId="75" fillId="0" borderId="19" xfId="551" applyNumberFormat="1" applyFont="1" applyFill="1" applyBorder="1" applyAlignment="1">
      <alignment horizontal="center"/>
    </xf>
    <xf numFmtId="10" fontId="75" fillId="0" borderId="14" xfId="551" applyNumberFormat="1" applyFont="1" applyFill="1" applyBorder="1" applyAlignment="1">
      <alignment horizontal="center"/>
    </xf>
    <xf numFmtId="2" fontId="75" fillId="0" borderId="14" xfId="328" applyNumberFormat="1" applyFont="1" applyFill="1" applyBorder="1" applyAlignment="1">
      <alignment horizontal="center"/>
    </xf>
    <xf numFmtId="3" fontId="75" fillId="0" borderId="11" xfId="328" applyNumberFormat="1" applyFont="1" applyFill="1" applyBorder="1" applyAlignment="1">
      <alignment horizontal="center"/>
    </xf>
    <xf numFmtId="3" fontId="76" fillId="0" borderId="18" xfId="328" applyNumberFormat="1" applyFont="1" applyFill="1" applyBorder="1" applyAlignment="1">
      <alignment horizontal="center"/>
    </xf>
    <xf numFmtId="3" fontId="76" fillId="0" borderId="11" xfId="328" applyNumberFormat="1" applyFont="1" applyFill="1" applyBorder="1" applyAlignment="1">
      <alignment horizontal="center"/>
    </xf>
    <xf numFmtId="3" fontId="75" fillId="0" borderId="11" xfId="328" applyNumberFormat="1" applyFont="1" applyFill="1" applyBorder="1" applyAlignment="1">
      <alignment horizontal="center" vertical="center"/>
    </xf>
    <xf numFmtId="175" fontId="0" fillId="0" borderId="0" xfId="0" applyFill="1" applyAlignment="1">
      <alignment horizontal="center" vertical="center"/>
    </xf>
    <xf numFmtId="17" fontId="75" fillId="26" borderId="20" xfId="0" applyNumberFormat="1" applyFont="1" applyFill="1" applyBorder="1" applyAlignment="1">
      <alignment horizontal="center" vertical="center"/>
    </xf>
    <xf numFmtId="17" fontId="75" fillId="26" borderId="18" xfId="0" applyNumberFormat="1" applyFont="1" applyFill="1" applyBorder="1" applyAlignment="1">
      <alignment horizontal="center" vertical="center"/>
    </xf>
    <xf numFmtId="4" fontId="76" fillId="26" borderId="11" xfId="323" applyNumberFormat="1" applyFont="1" applyFill="1" applyBorder="1" applyAlignment="1">
      <alignment horizontal="center"/>
    </xf>
    <xf numFmtId="43" fontId="76" fillId="26" borderId="11" xfId="323" applyNumberFormat="1" applyFont="1" applyFill="1" applyBorder="1" applyAlignment="1"/>
    <xf numFmtId="3" fontId="75" fillId="0" borderId="0" xfId="328" applyNumberFormat="1" applyFont="1" applyFill="1" applyBorder="1" applyAlignment="1">
      <alignment horizontal="center" vertical="center"/>
    </xf>
    <xf numFmtId="2" fontId="63" fillId="26" borderId="14" xfId="394" applyNumberFormat="1" applyFont="1" applyFill="1" applyBorder="1" applyAlignment="1">
      <alignment horizontal="center"/>
    </xf>
    <xf numFmtId="9" fontId="0" fillId="0" borderId="0" xfId="551" applyNumberFormat="1" applyFont="1" applyAlignment="1">
      <alignment horizontal="right"/>
    </xf>
    <xf numFmtId="175" fontId="60" fillId="26" borderId="19" xfId="0" applyNumberFormat="1" applyFont="1" applyFill="1" applyBorder="1" applyAlignment="1">
      <alignment horizontal="left" vertical="center"/>
    </xf>
    <xf numFmtId="43" fontId="97" fillId="26" borderId="0" xfId="336" applyNumberFormat="1" applyFont="1" applyFill="1" applyBorder="1" applyAlignment="1">
      <alignment horizontal="right" vertical="center"/>
    </xf>
    <xf numFmtId="43" fontId="75" fillId="26" borderId="19" xfId="0" applyNumberFormat="1" applyFont="1" applyFill="1" applyBorder="1" applyAlignment="1">
      <alignment horizontal="center"/>
    </xf>
    <xf numFmtId="43" fontId="75" fillId="26" borderId="14" xfId="0" applyNumberFormat="1" applyFont="1" applyFill="1" applyBorder="1" applyAlignment="1">
      <alignment horizontal="center"/>
    </xf>
    <xf numFmtId="175" fontId="159" fillId="0" borderId="0" xfId="0" applyFont="1" applyFill="1" applyBorder="1" applyAlignment="1">
      <alignment horizontal="center" vertical="center" wrapText="1"/>
    </xf>
    <xf numFmtId="41" fontId="114" fillId="0" borderId="0" xfId="0" applyNumberFormat="1" applyFont="1" applyFill="1" applyBorder="1" applyAlignment="1">
      <alignment horizontal="center" vertical="center" wrapText="1"/>
    </xf>
    <xf numFmtId="41" fontId="159" fillId="0" borderId="0" xfId="0" applyNumberFormat="1" applyFont="1" applyFill="1" applyBorder="1" applyAlignment="1">
      <alignment horizontal="center" vertical="center" wrapText="1"/>
    </xf>
    <xf numFmtId="41" fontId="0" fillId="0" borderId="0" xfId="0" applyNumberFormat="1" applyBorder="1" applyAlignment="1">
      <alignment horizontal="left"/>
    </xf>
    <xf numFmtId="184" fontId="0" fillId="0" borderId="0" xfId="0" applyNumberFormat="1" applyAlignment="1">
      <alignment vertical="center"/>
    </xf>
    <xf numFmtId="184" fontId="67" fillId="0" borderId="0" xfId="0" applyNumberFormat="1" applyFont="1" applyFill="1" applyBorder="1" applyAlignment="1">
      <alignment vertical="center"/>
    </xf>
    <xf numFmtId="168" fontId="48" fillId="26" borderId="0" xfId="323" applyNumberFormat="1" applyFont="1" applyFill="1" applyBorder="1" applyAlignment="1">
      <alignment horizontal="right" vertical="center"/>
    </xf>
    <xf numFmtId="168" fontId="55" fillId="26" borderId="0" xfId="323" applyNumberFormat="1" applyFont="1" applyFill="1" applyBorder="1" applyAlignment="1">
      <alignment horizontal="center"/>
    </xf>
    <xf numFmtId="41" fontId="56" fillId="26" borderId="19" xfId="0" applyNumberFormat="1" applyFont="1" applyFill="1" applyBorder="1" applyAlignment="1">
      <alignment horizontal="center" vertical="center"/>
    </xf>
    <xf numFmtId="175" fontId="125" fillId="0" borderId="0" xfId="0" applyFont="1" applyAlignment="1">
      <alignment horizontal="left" wrapText="1"/>
    </xf>
    <xf numFmtId="168" fontId="48" fillId="0" borderId="0" xfId="323" applyNumberFormat="1" applyFont="1" applyFill="1" applyBorder="1" applyAlignment="1">
      <alignment vertical="center"/>
    </xf>
    <xf numFmtId="168" fontId="63" fillId="0" borderId="19" xfId="323" applyNumberFormat="1" applyFont="1" applyFill="1" applyBorder="1" applyAlignment="1">
      <alignment horizontal="right" vertical="center"/>
    </xf>
    <xf numFmtId="10" fontId="62" fillId="0" borderId="20" xfId="323" applyNumberFormat="1" applyFont="1" applyFill="1" applyBorder="1" applyAlignment="1">
      <alignment horizontal="right" vertical="center"/>
    </xf>
    <xf numFmtId="10" fontId="62" fillId="0" borderId="0" xfId="323" applyNumberFormat="1" applyFont="1" applyFill="1" applyBorder="1" applyAlignment="1">
      <alignment horizontal="right" vertical="center"/>
    </xf>
    <xf numFmtId="10" fontId="62" fillId="0" borderId="24" xfId="323" applyNumberFormat="1" applyFont="1" applyFill="1" applyBorder="1" applyAlignment="1">
      <alignment horizontal="right" vertical="center"/>
    </xf>
    <xf numFmtId="3" fontId="77" fillId="26" borderId="14" xfId="336" applyNumberFormat="1" applyFont="1" applyFill="1" applyBorder="1" applyAlignment="1">
      <alignment horizontal="center"/>
    </xf>
    <xf numFmtId="9" fontId="160" fillId="0" borderId="0" xfId="551" applyFont="1" applyAlignment="1">
      <alignment horizontal="center"/>
    </xf>
    <xf numFmtId="181" fontId="76" fillId="0" borderId="0" xfId="347" applyNumberFormat="1" applyFont="1" applyBorder="1"/>
    <xf numFmtId="43" fontId="50" fillId="0" borderId="0" xfId="323" applyFont="1" applyFill="1" applyBorder="1" applyAlignment="1">
      <alignment horizontal="center"/>
    </xf>
    <xf numFmtId="43" fontId="50" fillId="26" borderId="0" xfId="323" applyFont="1" applyFill="1" applyBorder="1" applyAlignment="1">
      <alignment horizontal="center"/>
    </xf>
    <xf numFmtId="168" fontId="75" fillId="26" borderId="14" xfId="394" applyNumberFormat="1" applyFont="1" applyFill="1" applyBorder="1" applyAlignment="1">
      <alignment horizontal="center" vertical="center"/>
    </xf>
    <xf numFmtId="10" fontId="62" fillId="26" borderId="0" xfId="0" applyNumberFormat="1" applyFont="1" applyFill="1" applyBorder="1" applyAlignment="1">
      <alignment horizontal="center"/>
    </xf>
    <xf numFmtId="10" fontId="62" fillId="26" borderId="24" xfId="0" applyNumberFormat="1" applyFont="1" applyFill="1" applyBorder="1" applyAlignment="1">
      <alignment horizontal="center"/>
    </xf>
    <xf numFmtId="175" fontId="55" fillId="0" borderId="0" xfId="0" applyFont="1" applyFill="1" applyBorder="1" applyAlignment="1">
      <alignment horizontal="right"/>
    </xf>
    <xf numFmtId="168" fontId="48" fillId="26" borderId="18" xfId="323" applyNumberFormat="1" applyFont="1" applyFill="1" applyBorder="1" applyAlignment="1">
      <alignment horizontal="center" vertical="center"/>
    </xf>
    <xf numFmtId="168" fontId="48" fillId="26" borderId="22" xfId="323" applyNumberFormat="1" applyFont="1" applyFill="1" applyBorder="1" applyAlignment="1">
      <alignment horizontal="center" vertical="center"/>
    </xf>
    <xf numFmtId="41" fontId="55" fillId="26" borderId="11" xfId="323" applyNumberFormat="1" applyFont="1" applyFill="1" applyBorder="1" applyAlignment="1">
      <alignment horizontal="center" vertical="center"/>
    </xf>
    <xf numFmtId="168" fontId="62" fillId="26" borderId="14" xfId="323" applyNumberFormat="1" applyFont="1" applyFill="1" applyBorder="1" applyAlignment="1">
      <alignment horizontal="center" vertical="center"/>
    </xf>
    <xf numFmtId="10" fontId="62" fillId="26" borderId="22" xfId="0" applyNumberFormat="1" applyFont="1" applyFill="1" applyBorder="1" applyAlignment="1">
      <alignment horizontal="center" vertical="center"/>
    </xf>
    <xf numFmtId="49" fontId="94" fillId="26" borderId="13" xfId="0" applyNumberFormat="1" applyFont="1" applyFill="1" applyBorder="1" applyAlignment="1">
      <alignment horizontal="center" vertical="center"/>
    </xf>
    <xf numFmtId="168" fontId="94" fillId="26" borderId="23" xfId="323" applyNumberFormat="1" applyFont="1" applyFill="1" applyBorder="1" applyAlignment="1">
      <alignment horizontal="center" vertical="center"/>
    </xf>
    <xf numFmtId="168" fontId="94" fillId="26" borderId="13" xfId="323" applyNumberFormat="1" applyFont="1" applyFill="1" applyBorder="1" applyAlignment="1">
      <alignment horizontal="center" vertical="center"/>
    </xf>
    <xf numFmtId="3" fontId="94" fillId="0" borderId="0" xfId="0" applyNumberFormat="1" applyFont="1" applyFill="1" applyBorder="1" applyAlignment="1" applyProtection="1">
      <alignment vertical="center"/>
    </xf>
    <xf numFmtId="175" fontId="110" fillId="0" borderId="0" xfId="0" applyFont="1" applyAlignment="1">
      <alignment vertical="center"/>
    </xf>
    <xf numFmtId="168" fontId="85" fillId="26" borderId="21" xfId="323" applyNumberFormat="1" applyFont="1" applyFill="1" applyBorder="1" applyAlignment="1">
      <alignment horizontal="center" vertical="center"/>
    </xf>
    <xf numFmtId="168" fontId="85" fillId="26" borderId="25" xfId="323" applyNumberFormat="1" applyFont="1" applyFill="1" applyBorder="1" applyAlignment="1">
      <alignment horizontal="center" vertical="center"/>
    </xf>
    <xf numFmtId="168" fontId="85" fillId="26" borderId="20" xfId="323" applyNumberFormat="1" applyFont="1" applyFill="1" applyBorder="1" applyAlignment="1">
      <alignment horizontal="center" vertical="center"/>
    </xf>
    <xf numFmtId="168" fontId="85" fillId="26" borderId="24" xfId="323" applyNumberFormat="1" applyFont="1" applyFill="1" applyBorder="1" applyAlignment="1">
      <alignment horizontal="center" vertical="center"/>
    </xf>
    <xf numFmtId="168" fontId="85" fillId="26" borderId="22" xfId="323" applyNumberFormat="1" applyFont="1" applyFill="1" applyBorder="1" applyAlignment="1">
      <alignment horizontal="center" vertical="center"/>
    </xf>
    <xf numFmtId="175" fontId="162" fillId="0" borderId="0" xfId="1117" quotePrefix="1" applyFont="1" applyAlignment="1" applyProtection="1"/>
    <xf numFmtId="175" fontId="42" fillId="0" borderId="0" xfId="0" applyFont="1"/>
    <xf numFmtId="175" fontId="162" fillId="0" borderId="0" xfId="1117" applyFont="1" applyAlignment="1" applyProtection="1">
      <alignment horizontal="left" indent="5"/>
    </xf>
    <xf numFmtId="175" fontId="42" fillId="0" borderId="0" xfId="0" applyFont="1" applyAlignment="1">
      <alignment horizontal="left" indent="5"/>
    </xf>
    <xf numFmtId="175" fontId="162" fillId="0" borderId="0" xfId="1117" applyFont="1" applyAlignment="1" applyProtection="1">
      <alignment horizontal="left" indent="8"/>
    </xf>
    <xf numFmtId="175" fontId="42" fillId="0" borderId="0" xfId="0" applyFont="1" applyAlignment="1">
      <alignment horizontal="left" indent="8"/>
    </xf>
    <xf numFmtId="175" fontId="162" fillId="26" borderId="0" xfId="1117" applyFont="1" applyFill="1" applyAlignment="1" applyProtection="1">
      <alignment horizontal="left" indent="8"/>
    </xf>
    <xf numFmtId="17" fontId="75" fillId="26" borderId="13" xfId="336" applyNumberFormat="1" applyFont="1" applyFill="1" applyBorder="1" applyAlignment="1">
      <alignment horizontal="center" vertical="center"/>
    </xf>
    <xf numFmtId="3" fontId="75" fillId="26" borderId="19" xfId="328" applyNumberFormat="1" applyFont="1" applyFill="1" applyBorder="1" applyAlignment="1">
      <alignment horizontal="left" vertical="center"/>
    </xf>
    <xf numFmtId="172" fontId="75" fillId="26" borderId="19" xfId="0" applyNumberFormat="1" applyFont="1" applyFill="1" applyBorder="1" applyAlignment="1">
      <alignment horizontal="center"/>
    </xf>
    <xf numFmtId="10" fontId="161" fillId="0" borderId="0" xfId="551" applyNumberFormat="1" applyFont="1" applyAlignment="1">
      <alignment horizontal="right" vertical="center"/>
    </xf>
    <xf numFmtId="174" fontId="76" fillId="0" borderId="39" xfId="0" applyNumberFormat="1" applyFont="1" applyFill="1" applyBorder="1" applyAlignment="1" applyProtection="1">
      <alignment horizontal="center" vertical="center"/>
    </xf>
    <xf numFmtId="49" fontId="75" fillId="0" borderId="36" xfId="0" applyNumberFormat="1" applyFont="1" applyFill="1" applyBorder="1" applyAlignment="1">
      <alignment horizontal="center" vertical="center" wrapText="1"/>
    </xf>
    <xf numFmtId="49" fontId="75" fillId="0" borderId="36" xfId="0" applyNumberFormat="1" applyFont="1" applyFill="1" applyBorder="1" applyAlignment="1" applyProtection="1">
      <alignment horizontal="center" vertical="center"/>
    </xf>
    <xf numFmtId="38" fontId="61" fillId="26" borderId="24" xfId="0" applyNumberFormat="1" applyFont="1" applyFill="1" applyBorder="1" applyAlignment="1">
      <alignment horizontal="center" vertical="center"/>
    </xf>
    <xf numFmtId="38" fontId="76" fillId="26" borderId="24" xfId="0" applyNumberFormat="1" applyFont="1" applyFill="1" applyBorder="1" applyAlignment="1">
      <alignment horizontal="center" vertical="center"/>
    </xf>
    <xf numFmtId="38" fontId="61" fillId="0" borderId="24" xfId="0" applyNumberFormat="1" applyFont="1" applyFill="1" applyBorder="1" applyAlignment="1">
      <alignment horizontal="center" vertical="center"/>
    </xf>
    <xf numFmtId="175" fontId="63" fillId="26" borderId="35" xfId="388" applyNumberFormat="1" applyFont="1" applyFill="1" applyBorder="1" applyAlignment="1">
      <alignment horizontal="center" vertical="center" wrapText="1"/>
    </xf>
    <xf numFmtId="0" fontId="60" fillId="0" borderId="20" xfId="744" applyFont="1" applyFill="1" applyBorder="1" applyAlignment="1">
      <alignment horizontal="center"/>
    </xf>
    <xf numFmtId="0" fontId="60" fillId="26" borderId="20" xfId="744" applyFont="1" applyFill="1" applyBorder="1" applyAlignment="1">
      <alignment horizontal="center"/>
    </xf>
    <xf numFmtId="0" fontId="42" fillId="0" borderId="0" xfId="744" applyFont="1" applyBorder="1" applyAlignment="1">
      <alignment vertical="center"/>
    </xf>
    <xf numFmtId="43" fontId="60" fillId="0" borderId="13" xfId="323" applyFont="1" applyFill="1" applyBorder="1" applyAlignment="1">
      <alignment horizontal="center" vertical="center"/>
    </xf>
    <xf numFmtId="49" fontId="62" fillId="0" borderId="0" xfId="0" applyNumberFormat="1" applyFont="1" applyFill="1" applyBorder="1" applyAlignment="1">
      <alignment horizontal="center" vertical="center" wrapText="1"/>
    </xf>
    <xf numFmtId="40" fontId="75" fillId="26" borderId="24" xfId="0" applyNumberFormat="1" applyFont="1" applyFill="1" applyBorder="1" applyAlignment="1">
      <alignment vertical="center"/>
    </xf>
    <xf numFmtId="40" fontId="76" fillId="26" borderId="24" xfId="0" applyNumberFormat="1" applyFont="1" applyFill="1" applyBorder="1" applyAlignment="1">
      <alignment vertical="center"/>
    </xf>
    <xf numFmtId="43" fontId="75" fillId="26" borderId="15" xfId="0" applyNumberFormat="1" applyFont="1" applyFill="1" applyBorder="1" applyAlignment="1">
      <alignment vertical="center"/>
    </xf>
    <xf numFmtId="43" fontId="75" fillId="26" borderId="16" xfId="0" applyNumberFormat="1" applyFont="1" applyFill="1" applyBorder="1" applyAlignment="1">
      <alignment vertical="center"/>
    </xf>
    <xf numFmtId="40" fontId="75" fillId="26" borderId="13" xfId="0" applyNumberFormat="1" applyFont="1" applyFill="1" applyBorder="1" applyAlignment="1">
      <alignment vertical="center"/>
    </xf>
    <xf numFmtId="168" fontId="47" fillId="0" borderId="35" xfId="323" applyNumberFormat="1" applyFont="1" applyFill="1" applyBorder="1" applyAlignment="1">
      <alignment horizontal="center" vertical="center"/>
    </xf>
    <xf numFmtId="172" fontId="47" fillId="0" borderId="35" xfId="0" applyNumberFormat="1" applyFont="1" applyFill="1" applyBorder="1" applyAlignment="1">
      <alignment horizontal="right" vertical="center"/>
    </xf>
    <xf numFmtId="172" fontId="47" fillId="0" borderId="16" xfId="0" applyNumberFormat="1" applyFont="1" applyFill="1" applyBorder="1" applyAlignment="1">
      <alignment horizontal="right" vertical="center"/>
    </xf>
    <xf numFmtId="175" fontId="47" fillId="0" borderId="36" xfId="0" applyFont="1" applyFill="1" applyBorder="1" applyAlignment="1">
      <alignment horizontal="center" vertical="center"/>
    </xf>
    <xf numFmtId="175" fontId="47" fillId="0" borderId="39" xfId="0" applyFont="1" applyFill="1" applyBorder="1" applyAlignment="1">
      <alignment horizontal="center" vertical="center" wrapText="1"/>
    </xf>
    <xf numFmtId="175" fontId="47" fillId="0" borderId="38" xfId="0" applyFont="1" applyFill="1" applyBorder="1" applyAlignment="1">
      <alignment horizontal="center" vertical="center" wrapText="1"/>
    </xf>
    <xf numFmtId="172" fontId="47" fillId="0" borderId="39" xfId="0" applyNumberFormat="1" applyFont="1" applyFill="1" applyBorder="1" applyAlignment="1">
      <alignment horizontal="right"/>
    </xf>
    <xf numFmtId="172" fontId="47" fillId="0" borderId="38" xfId="0" applyNumberFormat="1" applyFont="1" applyFill="1" applyBorder="1" applyAlignment="1">
      <alignment horizontal="right"/>
    </xf>
    <xf numFmtId="168" fontId="47" fillId="0" borderId="36" xfId="323" applyNumberFormat="1" applyFont="1" applyFill="1" applyBorder="1" applyAlignment="1">
      <alignment horizontal="center"/>
    </xf>
    <xf numFmtId="0" fontId="47" fillId="0" borderId="36" xfId="0" applyNumberFormat="1" applyFont="1" applyFill="1" applyBorder="1" applyAlignment="1">
      <alignment horizontal="center"/>
    </xf>
    <xf numFmtId="168" fontId="62" fillId="0" borderId="15" xfId="0" applyNumberFormat="1" applyFont="1" applyFill="1" applyBorder="1" applyAlignment="1">
      <alignment horizontal="center" vertical="center" wrapText="1"/>
    </xf>
    <xf numFmtId="168" fontId="62" fillId="0" borderId="35" xfId="0" applyNumberFormat="1" applyFont="1" applyFill="1" applyBorder="1" applyAlignment="1">
      <alignment horizontal="center" vertical="center" wrapText="1"/>
    </xf>
    <xf numFmtId="41" fontId="55" fillId="26" borderId="0" xfId="323" applyNumberFormat="1" applyFont="1" applyFill="1" applyBorder="1" applyAlignment="1">
      <alignment horizontal="center" vertical="center"/>
    </xf>
    <xf numFmtId="10" fontId="62" fillId="26" borderId="0" xfId="0" applyNumberFormat="1" applyFont="1" applyFill="1" applyBorder="1" applyAlignment="1">
      <alignment horizontal="center" vertical="center"/>
    </xf>
    <xf numFmtId="10" fontId="62" fillId="26" borderId="11" xfId="0" applyNumberFormat="1" applyFont="1" applyFill="1" applyBorder="1" applyAlignment="1">
      <alignment horizontal="center" vertical="center"/>
    </xf>
    <xf numFmtId="175" fontId="63" fillId="26" borderId="18" xfId="0" applyFont="1" applyFill="1" applyBorder="1" applyAlignment="1">
      <alignment horizontal="center" vertical="center"/>
    </xf>
    <xf numFmtId="175" fontId="63" fillId="26" borderId="35" xfId="0" applyFont="1" applyFill="1" applyBorder="1" applyAlignment="1">
      <alignment horizontal="center" vertical="center" wrapText="1"/>
    </xf>
    <xf numFmtId="175" fontId="63" fillId="26" borderId="15" xfId="0" applyFont="1" applyFill="1" applyBorder="1" applyAlignment="1">
      <alignment horizontal="center" vertical="center" wrapText="1"/>
    </xf>
    <xf numFmtId="168" fontId="63" fillId="26" borderId="15" xfId="323" applyNumberFormat="1" applyFont="1" applyFill="1" applyBorder="1" applyAlignment="1">
      <alignment horizontal="center" vertical="center"/>
    </xf>
    <xf numFmtId="168" fontId="63" fillId="26" borderId="16" xfId="323" applyNumberFormat="1" applyFont="1" applyFill="1" applyBorder="1" applyAlignment="1">
      <alignment horizontal="center" vertical="center"/>
    </xf>
    <xf numFmtId="175" fontId="63" fillId="26" borderId="13" xfId="0" applyFont="1" applyFill="1" applyBorder="1" applyAlignment="1">
      <alignment horizontal="center" vertical="center" wrapText="1"/>
    </xf>
    <xf numFmtId="168" fontId="94" fillId="26" borderId="36" xfId="323" applyNumberFormat="1" applyFont="1" applyFill="1" applyBorder="1" applyAlignment="1">
      <alignment horizontal="center" vertical="center"/>
    </xf>
    <xf numFmtId="49" fontId="63" fillId="26" borderId="15" xfId="0" applyNumberFormat="1" applyFont="1" applyFill="1" applyBorder="1" applyAlignment="1">
      <alignment horizontal="center" wrapText="1"/>
    </xf>
    <xf numFmtId="168" fontId="63" fillId="26" borderId="16" xfId="0" applyNumberFormat="1" applyFont="1" applyFill="1" applyBorder="1" applyAlignment="1">
      <alignment horizontal="right" wrapText="1"/>
    </xf>
    <xf numFmtId="168" fontId="47" fillId="26" borderId="20" xfId="323" applyNumberFormat="1" applyFont="1" applyFill="1" applyBorder="1" applyAlignment="1">
      <alignment horizontal="center"/>
    </xf>
    <xf numFmtId="49" fontId="47" fillId="26" borderId="39" xfId="0" applyNumberFormat="1" applyFont="1" applyFill="1" applyBorder="1" applyAlignment="1">
      <alignment horizontal="center" vertical="center" wrapText="1"/>
    </xf>
    <xf numFmtId="49" fontId="47" fillId="26" borderId="38" xfId="0" applyNumberFormat="1" applyFont="1" applyFill="1" applyBorder="1" applyAlignment="1">
      <alignment horizontal="center" vertical="center" wrapText="1"/>
    </xf>
    <xf numFmtId="172" fontId="62" fillId="26" borderId="23" xfId="0" applyNumberFormat="1" applyFont="1" applyFill="1" applyBorder="1" applyAlignment="1">
      <alignment vertical="center"/>
    </xf>
    <xf numFmtId="172" fontId="62" fillId="26" borderId="16" xfId="0" applyNumberFormat="1" applyFont="1" applyFill="1" applyBorder="1" applyAlignment="1">
      <alignment vertical="center"/>
    </xf>
    <xf numFmtId="168" fontId="76" fillId="0" borderId="0" xfId="323" applyNumberFormat="1" applyFont="1" applyFill="1" applyBorder="1" applyAlignment="1">
      <alignment horizontal="right" vertical="center"/>
    </xf>
    <xf numFmtId="168" fontId="75" fillId="0" borderId="23" xfId="919" applyNumberFormat="1" applyFont="1" applyFill="1" applyBorder="1" applyAlignment="1">
      <alignment horizontal="right" vertical="center"/>
    </xf>
    <xf numFmtId="41" fontId="42" fillId="0" borderId="0" xfId="919" applyNumberFormat="1"/>
    <xf numFmtId="0" fontId="60" fillId="26" borderId="15" xfId="919" applyFont="1" applyFill="1" applyBorder="1" applyAlignment="1">
      <alignment horizontal="center" vertical="center"/>
    </xf>
    <xf numFmtId="41" fontId="50" fillId="26" borderId="20" xfId="919" applyNumberFormat="1" applyFont="1" applyFill="1" applyBorder="1" applyAlignment="1">
      <alignment horizontal="center" vertical="center"/>
    </xf>
    <xf numFmtId="0" fontId="60" fillId="26" borderId="13" xfId="919" applyFont="1" applyFill="1" applyBorder="1" applyAlignment="1">
      <alignment horizontal="left" vertical="center"/>
    </xf>
    <xf numFmtId="41" fontId="46" fillId="0" borderId="15" xfId="919" applyNumberFormat="1" applyFont="1" applyBorder="1" applyAlignment="1">
      <alignment horizontal="center"/>
    </xf>
    <xf numFmtId="2" fontId="138" fillId="0" borderId="0" xfId="551" applyNumberFormat="1" applyFont="1" applyBorder="1"/>
    <xf numFmtId="172" fontId="46" fillId="0" borderId="0" xfId="551" applyNumberFormat="1" applyFont="1" applyAlignment="1"/>
    <xf numFmtId="175" fontId="51" fillId="0" borderId="35" xfId="0" applyNumberFormat="1" applyFont="1" applyFill="1" applyBorder="1" applyAlignment="1">
      <alignment horizontal="center" vertical="center" wrapText="1"/>
    </xf>
    <xf numFmtId="175" fontId="51" fillId="0" borderId="37" xfId="0" applyNumberFormat="1" applyFont="1" applyFill="1" applyBorder="1" applyAlignment="1">
      <alignment horizontal="center" vertical="center" wrapText="1"/>
    </xf>
    <xf numFmtId="175" fontId="51" fillId="0" borderId="16" xfId="0" applyNumberFormat="1" applyFont="1" applyFill="1" applyBorder="1" applyAlignment="1">
      <alignment horizontal="center" vertical="center" wrapText="1"/>
    </xf>
    <xf numFmtId="172" fontId="53" fillId="26" borderId="20" xfId="551" applyNumberFormat="1" applyFont="1" applyFill="1" applyBorder="1" applyAlignment="1">
      <alignment horizontal="right" vertical="center" wrapText="1"/>
    </xf>
    <xf numFmtId="172" fontId="53" fillId="26" borderId="0" xfId="551" applyNumberFormat="1" applyFont="1" applyFill="1" applyBorder="1" applyAlignment="1">
      <alignment horizontal="right" vertical="center" wrapText="1"/>
    </xf>
    <xf numFmtId="172" fontId="53" fillId="26" borderId="18" xfId="551" applyNumberFormat="1" applyFont="1" applyFill="1" applyBorder="1" applyAlignment="1">
      <alignment horizontal="right" vertical="center" wrapText="1"/>
    </xf>
    <xf numFmtId="172" fontId="53" fillId="26" borderId="11" xfId="551" applyNumberFormat="1" applyFont="1" applyFill="1" applyBorder="1" applyAlignment="1">
      <alignment horizontal="right" vertical="center" wrapText="1"/>
    </xf>
    <xf numFmtId="172" fontId="53" fillId="26" borderId="24" xfId="551" applyNumberFormat="1" applyFont="1" applyFill="1" applyBorder="1" applyAlignment="1">
      <alignment horizontal="right" vertical="center"/>
    </xf>
    <xf numFmtId="172" fontId="53" fillId="26" borderId="22" xfId="551" applyNumberFormat="1" applyFont="1" applyFill="1" applyBorder="1" applyAlignment="1">
      <alignment horizontal="right" vertical="center"/>
    </xf>
    <xf numFmtId="175" fontId="0" fillId="0" borderId="0" xfId="0" applyAlignment="1">
      <alignment horizontal="center"/>
    </xf>
    <xf numFmtId="190" fontId="88" fillId="0" borderId="0" xfId="0" applyNumberFormat="1" applyFont="1"/>
    <xf numFmtId="43" fontId="75" fillId="0" borderId="0" xfId="0" applyNumberFormat="1" applyFont="1" applyAlignment="1">
      <alignment vertical="center"/>
    </xf>
    <xf numFmtId="172" fontId="75" fillId="0" borderId="0" xfId="551" applyNumberFormat="1" applyFont="1" applyAlignment="1">
      <alignment vertical="center"/>
    </xf>
    <xf numFmtId="175" fontId="75" fillId="0" borderId="0" xfId="0" applyFont="1" applyAlignment="1">
      <alignment vertical="center"/>
    </xf>
    <xf numFmtId="3" fontId="80" fillId="26" borderId="0" xfId="328" applyNumberFormat="1" applyFont="1" applyFill="1" applyBorder="1" applyAlignment="1">
      <alignment vertical="center"/>
    </xf>
    <xf numFmtId="3" fontId="80" fillId="26" borderId="18" xfId="328" applyNumberFormat="1" applyFont="1" applyFill="1" applyBorder="1" applyAlignment="1">
      <alignment vertical="center"/>
    </xf>
    <xf numFmtId="3" fontId="80" fillId="26" borderId="11" xfId="328" applyNumberFormat="1" applyFont="1" applyFill="1" applyBorder="1" applyAlignment="1">
      <alignment vertical="center"/>
    </xf>
    <xf numFmtId="172" fontId="75" fillId="26" borderId="20" xfId="394" applyNumberFormat="1" applyFont="1" applyFill="1" applyBorder="1" applyAlignment="1">
      <alignment horizontal="center" vertical="center"/>
    </xf>
    <xf numFmtId="172" fontId="75" fillId="26" borderId="0" xfId="394" applyNumberFormat="1" applyFont="1" applyFill="1" applyBorder="1" applyAlignment="1">
      <alignment horizontal="center" vertical="center"/>
    </xf>
    <xf numFmtId="43" fontId="75" fillId="26" borderId="24" xfId="394" applyNumberFormat="1" applyFont="1" applyFill="1" applyBorder="1" applyAlignment="1">
      <alignment horizontal="center" vertical="center"/>
    </xf>
    <xf numFmtId="168" fontId="76" fillId="26" borderId="0" xfId="394" applyNumberFormat="1" applyFont="1" applyFill="1" applyBorder="1" applyAlignment="1">
      <alignment horizontal="center" vertical="center"/>
    </xf>
    <xf numFmtId="168" fontId="76" fillId="0" borderId="0" xfId="394" applyNumberFormat="1" applyFont="1" applyFill="1" applyBorder="1" applyAlignment="1">
      <alignment horizontal="center" vertical="center"/>
    </xf>
    <xf numFmtId="168" fontId="76" fillId="26" borderId="11" xfId="394" applyNumberFormat="1" applyFont="1" applyFill="1" applyBorder="1" applyAlignment="1">
      <alignment horizontal="center" vertical="center"/>
    </xf>
    <xf numFmtId="172" fontId="75" fillId="26" borderId="18" xfId="394" applyNumberFormat="1" applyFont="1" applyFill="1" applyBorder="1" applyAlignment="1">
      <alignment horizontal="center" vertical="center"/>
    </xf>
    <xf numFmtId="172" fontId="75" fillId="26" borderId="11" xfId="394" applyNumberFormat="1" applyFont="1" applyFill="1" applyBorder="1" applyAlignment="1">
      <alignment horizontal="center" vertical="center"/>
    </xf>
    <xf numFmtId="43" fontId="75" fillId="26" borderId="22" xfId="394" applyNumberFormat="1" applyFont="1" applyFill="1" applyBorder="1" applyAlignment="1">
      <alignment horizontal="center" vertical="center"/>
    </xf>
    <xf numFmtId="172" fontId="75" fillId="26" borderId="37" xfId="394" applyNumberFormat="1" applyFont="1" applyFill="1" applyBorder="1" applyAlignment="1">
      <alignment horizontal="center" vertical="center"/>
    </xf>
    <xf numFmtId="172" fontId="75" fillId="26" borderId="39" xfId="394" applyNumberFormat="1" applyFont="1" applyFill="1" applyBorder="1" applyAlignment="1">
      <alignment horizontal="center" vertical="center"/>
    </xf>
    <xf numFmtId="43" fontId="75" fillId="26" borderId="38" xfId="394" applyNumberFormat="1" applyFont="1" applyFill="1" applyBorder="1" applyAlignment="1">
      <alignment horizontal="center" vertical="center"/>
    </xf>
    <xf numFmtId="175" fontId="47" fillId="0" borderId="0" xfId="0" applyFont="1"/>
    <xf numFmtId="175" fontId="47" fillId="0" borderId="0" xfId="0" applyFont="1" applyAlignment="1">
      <alignment horizontal="right"/>
    </xf>
    <xf numFmtId="9" fontId="47" fillId="0" borderId="0" xfId="551" applyFont="1"/>
    <xf numFmtId="3" fontId="76" fillId="26" borderId="0" xfId="0" applyNumberFormat="1" applyFont="1" applyFill="1" applyBorder="1" applyAlignment="1" applyProtection="1">
      <alignment horizontal="right"/>
    </xf>
    <xf numFmtId="172" fontId="61" fillId="0" borderId="0" xfId="551" applyNumberFormat="1" applyFont="1" applyAlignment="1">
      <alignment horizontal="right"/>
    </xf>
    <xf numFmtId="175" fontId="76" fillId="0" borderId="0" xfId="0" applyNumberFormat="1" applyFont="1" applyFill="1" applyBorder="1" applyAlignment="1" applyProtection="1"/>
    <xf numFmtId="9" fontId="76" fillId="0" borderId="0" xfId="551" applyFont="1" applyFill="1" applyBorder="1" applyAlignment="1" applyProtection="1">
      <alignment horizontal="right"/>
    </xf>
    <xf numFmtId="9" fontId="76" fillId="0" borderId="0" xfId="551" applyFont="1" applyFill="1" applyBorder="1" applyAlignment="1" applyProtection="1"/>
    <xf numFmtId="0" fontId="60" fillId="26" borderId="13" xfId="742" applyFont="1" applyFill="1" applyBorder="1" applyAlignment="1">
      <alignment horizontal="center" vertical="center"/>
    </xf>
    <xf numFmtId="43" fontId="60" fillId="26" borderId="11" xfId="742" applyNumberFormat="1" applyFont="1" applyFill="1" applyBorder="1" applyAlignment="1">
      <alignment horizontal="center" vertical="center"/>
    </xf>
    <xf numFmtId="43" fontId="60" fillId="26" borderId="13" xfId="742" applyNumberFormat="1" applyFont="1" applyFill="1" applyBorder="1" applyAlignment="1">
      <alignment horizontal="center" vertical="center"/>
    </xf>
    <xf numFmtId="0" fontId="75" fillId="26" borderId="13" xfId="743" applyFont="1" applyFill="1" applyBorder="1" applyAlignment="1">
      <alignment horizontal="center" vertical="center" wrapText="1"/>
    </xf>
    <xf numFmtId="0" fontId="75" fillId="26" borderId="23" xfId="743" applyFont="1" applyFill="1" applyBorder="1" applyAlignment="1">
      <alignment horizontal="center" vertical="center" wrapText="1"/>
    </xf>
    <xf numFmtId="0" fontId="75" fillId="26" borderId="36" xfId="743" applyFont="1" applyFill="1" applyBorder="1" applyAlignment="1">
      <alignment horizontal="center" vertical="center" wrapText="1"/>
    </xf>
    <xf numFmtId="172" fontId="47" fillId="0" borderId="0" xfId="551" applyNumberFormat="1" applyFont="1" applyAlignment="1">
      <alignment horizontal="right" vertical="center"/>
    </xf>
    <xf numFmtId="10" fontId="47" fillId="0" borderId="0" xfId="551" applyNumberFormat="1" applyFont="1" applyAlignment="1">
      <alignment horizontal="right" vertical="center"/>
    </xf>
    <xf numFmtId="175" fontId="76" fillId="0" borderId="0" xfId="0" applyFont="1" applyAlignment="1">
      <alignment horizontal="right"/>
    </xf>
    <xf numFmtId="43" fontId="61" fillId="0" borderId="0" xfId="551" applyNumberFormat="1" applyFont="1"/>
    <xf numFmtId="43" fontId="75" fillId="26" borderId="19" xfId="336" applyNumberFormat="1" applyFont="1" applyFill="1" applyBorder="1" applyAlignment="1">
      <alignment horizontal="left" wrapText="1"/>
    </xf>
    <xf numFmtId="43" fontId="76" fillId="26" borderId="0" xfId="336" applyNumberFormat="1" applyFont="1" applyFill="1" applyBorder="1" applyAlignment="1">
      <alignment horizontal="center" wrapText="1"/>
    </xf>
    <xf numFmtId="43" fontId="75" fillId="26" borderId="19" xfId="336" applyNumberFormat="1" applyFont="1" applyFill="1" applyBorder="1" applyAlignment="1">
      <alignment horizontal="center"/>
    </xf>
    <xf numFmtId="175" fontId="76" fillId="0" borderId="0" xfId="0" applyFont="1" applyBorder="1"/>
    <xf numFmtId="199" fontId="61" fillId="0" borderId="0" xfId="551" applyNumberFormat="1" applyFont="1"/>
    <xf numFmtId="43" fontId="75" fillId="26" borderId="13" xfId="0" applyNumberFormat="1" applyFont="1" applyFill="1" applyBorder="1" applyAlignment="1">
      <alignment vertical="center"/>
    </xf>
    <xf numFmtId="43" fontId="75" fillId="26" borderId="23" xfId="0" applyNumberFormat="1" applyFont="1" applyFill="1" applyBorder="1" applyAlignment="1">
      <alignment horizontal="center" vertical="center"/>
    </xf>
    <xf numFmtId="43" fontId="75" fillId="26" borderId="13" xfId="0" applyNumberFormat="1" applyFont="1" applyFill="1" applyBorder="1" applyAlignment="1">
      <alignment horizontal="center" vertical="center"/>
    </xf>
    <xf numFmtId="43" fontId="47" fillId="0" borderId="0" xfId="0" applyNumberFormat="1" applyFont="1" applyFill="1" applyBorder="1" applyAlignment="1">
      <alignment vertical="center"/>
    </xf>
    <xf numFmtId="43" fontId="55" fillId="0" borderId="0" xfId="323" applyFont="1" applyAlignment="1">
      <alignment vertical="center"/>
    </xf>
    <xf numFmtId="175" fontId="51" fillId="0" borderId="39" xfId="0" applyNumberFormat="1" applyFont="1" applyFill="1" applyBorder="1" applyAlignment="1">
      <alignment horizontal="center" vertical="center"/>
    </xf>
    <xf numFmtId="175" fontId="51" fillId="0" borderId="39" xfId="0" applyNumberFormat="1" applyFont="1" applyFill="1" applyBorder="1" applyAlignment="1">
      <alignment horizontal="center" vertical="center" wrapText="1"/>
    </xf>
    <xf numFmtId="41" fontId="80" fillId="26" borderId="24" xfId="328" applyNumberFormat="1" applyFont="1" applyFill="1" applyBorder="1" applyAlignment="1">
      <alignment vertical="center"/>
    </xf>
    <xf numFmtId="3" fontId="80" fillId="26" borderId="24" xfId="328" applyNumberFormat="1" applyFont="1" applyFill="1" applyBorder="1" applyAlignment="1">
      <alignment vertical="center"/>
    </xf>
    <xf numFmtId="3" fontId="80" fillId="26" borderId="22" xfId="328" applyNumberFormat="1" applyFont="1" applyFill="1" applyBorder="1" applyAlignment="1">
      <alignment vertical="center"/>
    </xf>
    <xf numFmtId="3" fontId="75" fillId="26" borderId="19" xfId="323" applyNumberFormat="1" applyFont="1" applyFill="1" applyBorder="1" applyAlignment="1">
      <alignment horizontal="center" vertical="center"/>
    </xf>
    <xf numFmtId="175" fontId="61" fillId="0" borderId="0" xfId="0" applyFont="1" applyFill="1" applyBorder="1" applyAlignment="1">
      <alignment horizontal="center"/>
    </xf>
    <xf numFmtId="175" fontId="61" fillId="26" borderId="0" xfId="0" applyFont="1" applyFill="1" applyBorder="1"/>
    <xf numFmtId="3" fontId="75" fillId="26" borderId="0" xfId="323" applyNumberFormat="1" applyFont="1" applyFill="1" applyBorder="1" applyAlignment="1">
      <alignment horizontal="center" vertical="center"/>
    </xf>
    <xf numFmtId="49" fontId="75" fillId="26" borderId="35" xfId="0" applyNumberFormat="1" applyFont="1" applyFill="1" applyBorder="1" applyAlignment="1">
      <alignment horizontal="center" vertical="center" wrapText="1"/>
    </xf>
    <xf numFmtId="41" fontId="58" fillId="0" borderId="0" xfId="336" applyNumberFormat="1" applyFont="1" applyFill="1" applyBorder="1" applyAlignment="1">
      <alignment horizontal="right" vertical="center"/>
    </xf>
    <xf numFmtId="3" fontId="76" fillId="26" borderId="11" xfId="325" applyNumberFormat="1" applyFont="1" applyFill="1" applyBorder="1" applyAlignment="1">
      <alignment horizontal="center" vertical="center"/>
    </xf>
    <xf numFmtId="172" fontId="75" fillId="26" borderId="13" xfId="0" applyNumberFormat="1" applyFont="1" applyFill="1" applyBorder="1" applyAlignment="1">
      <alignment horizontal="center"/>
    </xf>
    <xf numFmtId="43" fontId="68" fillId="0" borderId="0" xfId="0" applyNumberFormat="1" applyFont="1"/>
    <xf numFmtId="191" fontId="0" fillId="0" borderId="0" xfId="0" applyNumberFormat="1" applyBorder="1"/>
    <xf numFmtId="191" fontId="0" fillId="0" borderId="0" xfId="0" applyNumberFormat="1"/>
    <xf numFmtId="191" fontId="68" fillId="0" borderId="0" xfId="0" applyNumberFormat="1" applyFont="1"/>
    <xf numFmtId="191" fontId="43" fillId="0" borderId="0" xfId="0" applyNumberFormat="1" applyFont="1" applyFill="1" applyBorder="1" applyAlignment="1"/>
    <xf numFmtId="204" fontId="68" fillId="0" borderId="0" xfId="0" applyNumberFormat="1" applyFont="1"/>
    <xf numFmtId="38" fontId="61" fillId="26" borderId="18" xfId="0" applyNumberFormat="1" applyFont="1" applyFill="1" applyBorder="1" applyAlignment="1">
      <alignment horizontal="center" vertical="center"/>
    </xf>
    <xf numFmtId="38" fontId="61" fillId="26" borderId="22" xfId="0" applyNumberFormat="1" applyFont="1" applyFill="1" applyBorder="1" applyAlignment="1">
      <alignment horizontal="center" vertical="center"/>
    </xf>
    <xf numFmtId="175" fontId="51" fillId="26" borderId="13" xfId="0" applyFont="1" applyFill="1" applyBorder="1" applyAlignment="1">
      <alignment horizontal="center" vertical="center" wrapText="1"/>
    </xf>
    <xf numFmtId="175" fontId="51" fillId="26" borderId="42" xfId="0" applyFont="1" applyFill="1" applyBorder="1" applyAlignment="1">
      <alignment horizontal="center" vertical="center"/>
    </xf>
    <xf numFmtId="175" fontId="51" fillId="26" borderId="19" xfId="0" applyFont="1" applyFill="1" applyBorder="1" applyAlignment="1">
      <alignment horizontal="left" vertical="center"/>
    </xf>
    <xf numFmtId="175" fontId="51" fillId="26" borderId="14" xfId="0" applyFont="1" applyFill="1" applyBorder="1" applyAlignment="1">
      <alignment horizontal="left" vertical="center"/>
    </xf>
    <xf numFmtId="168" fontId="62" fillId="26" borderId="15" xfId="0" applyNumberFormat="1" applyFont="1" applyFill="1" applyBorder="1" applyAlignment="1">
      <alignment horizontal="center" vertical="center" wrapText="1"/>
    </xf>
    <xf numFmtId="168" fontId="62" fillId="26" borderId="35" xfId="0" applyNumberFormat="1" applyFont="1" applyFill="1" applyBorder="1" applyAlignment="1">
      <alignment horizontal="center" vertical="center" wrapText="1"/>
    </xf>
    <xf numFmtId="189" fontId="55" fillId="0" borderId="0" xfId="0" applyNumberFormat="1" applyFont="1" applyAlignment="1">
      <alignment horizontal="center" wrapText="1"/>
    </xf>
    <xf numFmtId="43" fontId="0" fillId="26" borderId="0" xfId="0" applyNumberFormat="1" applyFill="1" applyBorder="1" applyAlignment="1">
      <alignment horizontal="center" vertical="center"/>
    </xf>
    <xf numFmtId="43" fontId="2" fillId="26" borderId="0" xfId="0" applyNumberFormat="1" applyFont="1" applyFill="1" applyBorder="1" applyAlignment="1">
      <alignment horizontal="center" vertical="center"/>
    </xf>
    <xf numFmtId="175" fontId="0" fillId="26" borderId="0" xfId="0" applyFill="1" applyBorder="1" applyAlignment="1">
      <alignment horizontal="center" vertical="center"/>
    </xf>
    <xf numFmtId="175" fontId="0" fillId="0" borderId="0" xfId="0" applyAlignment="1">
      <alignment horizontal="center"/>
    </xf>
    <xf numFmtId="172" fontId="46" fillId="0" borderId="0" xfId="551" applyNumberFormat="1" applyFont="1" applyAlignment="1">
      <alignment vertical="top"/>
    </xf>
    <xf numFmtId="189" fontId="55" fillId="0" borderId="0" xfId="0" applyNumberFormat="1" applyFont="1" applyAlignment="1">
      <alignment horizontal="center" vertical="top" wrapText="1"/>
    </xf>
    <xf numFmtId="0" fontId="81" fillId="0" borderId="0" xfId="744" applyFont="1" applyFill="1" applyBorder="1" applyAlignment="1">
      <alignment horizontal="center" vertical="center" wrapText="1"/>
    </xf>
    <xf numFmtId="0" fontId="78" fillId="26" borderId="0" xfId="437" applyFont="1" applyFill="1" applyBorder="1" applyAlignment="1">
      <alignment horizontal="center" vertical="center" wrapText="1"/>
    </xf>
    <xf numFmtId="0" fontId="46" fillId="0" borderId="0" xfId="919" applyFont="1" applyAlignment="1">
      <alignment horizontal="center"/>
    </xf>
    <xf numFmtId="0" fontId="61" fillId="0" borderId="12" xfId="919" applyFont="1" applyBorder="1" applyAlignment="1">
      <alignment horizontal="left" vertical="center"/>
    </xf>
    <xf numFmtId="191" fontId="51" fillId="26" borderId="43" xfId="336" applyNumberFormat="1" applyFont="1" applyFill="1" applyBorder="1" applyAlignment="1">
      <alignment horizontal="right" vertical="center"/>
    </xf>
    <xf numFmtId="43" fontId="97" fillId="26" borderId="24" xfId="336" applyNumberFormat="1" applyFont="1" applyFill="1" applyBorder="1" applyAlignment="1">
      <alignment horizontal="right" vertical="center"/>
    </xf>
    <xf numFmtId="0" fontId="60" fillId="0" borderId="0" xfId="744" applyFont="1" applyFill="1" applyBorder="1" applyAlignment="1">
      <alignment horizontal="center" vertical="center"/>
    </xf>
    <xf numFmtId="10" fontId="60" fillId="0" borderId="0" xfId="551" applyNumberFormat="1" applyFont="1" applyFill="1" applyBorder="1" applyAlignment="1">
      <alignment horizontal="center"/>
    </xf>
    <xf numFmtId="175" fontId="47" fillId="0" borderId="0" xfId="0" applyFont="1" applyAlignment="1">
      <alignment horizontal="right" vertical="center"/>
    </xf>
    <xf numFmtId="41" fontId="42" fillId="0" borderId="0" xfId="450" applyNumberFormat="1" applyFont="1"/>
    <xf numFmtId="41" fontId="42" fillId="0" borderId="0" xfId="450" applyNumberFormat="1" applyFont="1" applyBorder="1"/>
    <xf numFmtId="41" fontId="0" fillId="0" borderId="0" xfId="450" applyNumberFormat="1" applyFont="1" applyBorder="1" applyAlignment="1">
      <alignment vertical="center" wrapText="1"/>
    </xf>
    <xf numFmtId="41" fontId="0" fillId="0" borderId="0" xfId="0" applyNumberFormat="1" applyBorder="1"/>
    <xf numFmtId="41" fontId="42" fillId="0" borderId="0" xfId="450" applyNumberFormat="1" applyFont="1" applyBorder="1" applyAlignment="1"/>
    <xf numFmtId="41" fontId="68" fillId="0" borderId="0" xfId="450" applyNumberFormat="1" applyFont="1" applyBorder="1" applyAlignment="1">
      <alignment vertical="center" wrapText="1"/>
    </xf>
    <xf numFmtId="41" fontId="68" fillId="0" borderId="0" xfId="450" applyNumberFormat="1" applyFont="1" applyBorder="1"/>
    <xf numFmtId="41" fontId="68" fillId="0" borderId="0" xfId="450" applyNumberFormat="1" applyFont="1"/>
    <xf numFmtId="41" fontId="68" fillId="0" borderId="0" xfId="0" applyNumberFormat="1" applyFont="1" applyBorder="1"/>
    <xf numFmtId="41" fontId="68" fillId="0" borderId="0" xfId="450" applyNumberFormat="1" applyFont="1" applyBorder="1" applyAlignment="1"/>
    <xf numFmtId="41" fontId="68" fillId="0" borderId="0" xfId="0" applyNumberFormat="1" applyFont="1"/>
    <xf numFmtId="175" fontId="62" fillId="0" borderId="0" xfId="0" applyFont="1" applyAlignment="1">
      <alignment horizontal="center" vertical="center"/>
    </xf>
    <xf numFmtId="41" fontId="63" fillId="0" borderId="0" xfId="0" applyNumberFormat="1" applyFont="1" applyAlignment="1">
      <alignment horizontal="center" vertical="center"/>
    </xf>
    <xf numFmtId="172" fontId="62" fillId="0" borderId="0" xfId="551" applyNumberFormat="1" applyFont="1" applyAlignment="1">
      <alignment horizontal="center" vertical="center"/>
    </xf>
    <xf numFmtId="41" fontId="161" fillId="0" borderId="0" xfId="0" applyNumberFormat="1" applyFont="1" applyAlignment="1">
      <alignment horizontal="center" vertical="center"/>
    </xf>
    <xf numFmtId="172" fontId="63" fillId="0" borderId="0" xfId="551" applyNumberFormat="1" applyFont="1" applyAlignment="1">
      <alignment horizontal="center" vertical="center"/>
    </xf>
    <xf numFmtId="181" fontId="62" fillId="0" borderId="0" xfId="0" applyNumberFormat="1" applyFont="1" applyAlignment="1">
      <alignment horizontal="center" vertical="center"/>
    </xf>
    <xf numFmtId="0" fontId="75" fillId="26" borderId="0" xfId="919" applyFont="1" applyFill="1" applyBorder="1" applyAlignment="1">
      <alignment horizontal="center" vertical="center" wrapText="1"/>
    </xf>
    <xf numFmtId="168" fontId="75" fillId="26" borderId="0" xfId="323" applyNumberFormat="1" applyFont="1" applyFill="1" applyBorder="1" applyAlignment="1">
      <alignment vertical="center"/>
    </xf>
    <xf numFmtId="9" fontId="46" fillId="0" borderId="13" xfId="551" applyFont="1" applyBorder="1" applyAlignment="1">
      <alignment horizontal="center"/>
    </xf>
    <xf numFmtId="9" fontId="50" fillId="26" borderId="19" xfId="551" applyFont="1" applyFill="1" applyBorder="1" applyAlignment="1">
      <alignment horizontal="center" vertical="center"/>
    </xf>
    <xf numFmtId="0" fontId="46" fillId="0" borderId="0" xfId="919" applyFont="1" applyAlignment="1"/>
    <xf numFmtId="168" fontId="48" fillId="0" borderId="0" xfId="323" applyNumberFormat="1" applyFont="1" applyFill="1" applyBorder="1" applyAlignment="1">
      <alignment horizontal="right" vertical="center"/>
    </xf>
    <xf numFmtId="175" fontId="0" fillId="0" borderId="0" xfId="0" applyAlignment="1">
      <alignment horizontal="center"/>
    </xf>
    <xf numFmtId="175" fontId="0" fillId="0" borderId="0" xfId="0" applyAlignment="1">
      <alignment horizontal="center"/>
    </xf>
    <xf numFmtId="41" fontId="76" fillId="26" borderId="0" xfId="323" applyNumberFormat="1" applyFont="1" applyFill="1" applyBorder="1" applyAlignment="1">
      <alignment horizontal="center" vertical="center"/>
    </xf>
    <xf numFmtId="172" fontId="75" fillId="26" borderId="17" xfId="0" applyNumberFormat="1" applyFont="1" applyFill="1" applyBorder="1" applyAlignment="1">
      <alignment horizontal="center"/>
    </xf>
    <xf numFmtId="168" fontId="75" fillId="26" borderId="15" xfId="0" applyNumberFormat="1" applyFont="1" applyFill="1" applyBorder="1" applyAlignment="1">
      <alignment horizontal="center" vertical="center" wrapText="1"/>
    </xf>
    <xf numFmtId="49" fontId="75" fillId="26" borderId="16" xfId="0" applyNumberFormat="1" applyFont="1" applyFill="1" applyBorder="1" applyAlignment="1">
      <alignment horizontal="center" vertical="center" wrapText="1"/>
    </xf>
    <xf numFmtId="172" fontId="63" fillId="26" borderId="0" xfId="0" applyNumberFormat="1" applyFont="1" applyFill="1" applyBorder="1" applyAlignment="1">
      <alignment horizontal="right"/>
    </xf>
    <xf numFmtId="172" fontId="63" fillId="26" borderId="24" xfId="0" applyNumberFormat="1" applyFont="1" applyFill="1" applyBorder="1" applyAlignment="1">
      <alignment horizontal="right"/>
    </xf>
    <xf numFmtId="175" fontId="73" fillId="0" borderId="0" xfId="0" applyFont="1" applyAlignment="1">
      <alignment horizontal="right"/>
    </xf>
    <xf numFmtId="172" fontId="94" fillId="26" borderId="24" xfId="0" applyNumberFormat="1" applyFont="1" applyFill="1" applyBorder="1" applyAlignment="1">
      <alignment horizontal="center" vertical="center"/>
    </xf>
    <xf numFmtId="172" fontId="94" fillId="26" borderId="16" xfId="0" applyNumberFormat="1" applyFont="1" applyFill="1" applyBorder="1" applyAlignment="1">
      <alignment horizontal="center" vertical="center"/>
    </xf>
    <xf numFmtId="173" fontId="0" fillId="0" borderId="0" xfId="0" applyNumberFormat="1" applyFill="1" applyBorder="1" applyAlignment="1"/>
    <xf numFmtId="10" fontId="57" fillId="0" borderId="0" xfId="551" applyNumberFormat="1" applyFont="1" applyFill="1" applyBorder="1" applyAlignment="1"/>
    <xf numFmtId="10" fontId="57" fillId="0" borderId="0" xfId="551" applyNumberFormat="1" applyFont="1" applyAlignment="1"/>
    <xf numFmtId="3" fontId="77" fillId="0" borderId="0" xfId="336" applyNumberFormat="1" applyFont="1" applyFill="1" applyBorder="1" applyAlignment="1">
      <alignment horizontal="center"/>
    </xf>
    <xf numFmtId="3" fontId="77" fillId="0" borderId="12" xfId="336" applyNumberFormat="1" applyFont="1" applyFill="1" applyBorder="1" applyAlignment="1">
      <alignment horizontal="center"/>
    </xf>
    <xf numFmtId="3" fontId="77" fillId="26" borderId="11" xfId="336" applyNumberFormat="1" applyFont="1" applyFill="1" applyBorder="1" applyAlignment="1">
      <alignment horizontal="center"/>
    </xf>
    <xf numFmtId="175" fontId="47" fillId="26" borderId="40" xfId="0" applyNumberFormat="1" applyFont="1" applyFill="1" applyBorder="1" applyAlignment="1">
      <alignment horizontal="center" vertical="center"/>
    </xf>
    <xf numFmtId="175" fontId="47" fillId="26" borderId="40" xfId="0" applyNumberFormat="1" applyFont="1" applyFill="1" applyBorder="1" applyAlignment="1">
      <alignment horizontal="center" vertical="center" wrapText="1"/>
    </xf>
    <xf numFmtId="175" fontId="47" fillId="26" borderId="41" xfId="0" applyNumberFormat="1" applyFont="1" applyFill="1" applyBorder="1" applyAlignment="1">
      <alignment horizontal="center" vertical="center" wrapText="1"/>
    </xf>
    <xf numFmtId="172" fontId="76" fillId="26" borderId="19" xfId="551" applyNumberFormat="1" applyFont="1" applyFill="1" applyBorder="1" applyAlignment="1">
      <alignment horizontal="right" vertical="center"/>
    </xf>
    <xf numFmtId="168" fontId="75" fillId="26" borderId="40" xfId="338" applyNumberFormat="1" applyFont="1" applyFill="1" applyBorder="1" applyAlignment="1">
      <alignment horizontal="center" vertical="center" wrapText="1"/>
    </xf>
    <xf numFmtId="171" fontId="75" fillId="26" borderId="43" xfId="361" applyNumberFormat="1" applyFont="1" applyFill="1" applyBorder="1" applyAlignment="1">
      <alignment horizontal="left" vertical="center"/>
    </xf>
    <xf numFmtId="172" fontId="76" fillId="26" borderId="43" xfId="551" applyNumberFormat="1" applyFont="1" applyFill="1" applyBorder="1" applyAlignment="1">
      <alignment horizontal="right" vertical="center"/>
    </xf>
    <xf numFmtId="172" fontId="76" fillId="26" borderId="14" xfId="551" applyNumberFormat="1" applyFont="1" applyFill="1" applyBorder="1" applyAlignment="1">
      <alignment horizontal="right" vertical="center"/>
    </xf>
    <xf numFmtId="175" fontId="75" fillId="26" borderId="13" xfId="361" applyFont="1" applyFill="1" applyBorder="1" applyAlignment="1">
      <alignment horizontal="left" vertical="center"/>
    </xf>
    <xf numFmtId="172" fontId="75" fillId="26" borderId="13" xfId="361" applyNumberFormat="1" applyFont="1" applyFill="1" applyBorder="1" applyAlignment="1">
      <alignment horizontal="right" vertical="center"/>
    </xf>
    <xf numFmtId="49" fontId="75" fillId="26" borderId="14" xfId="361" applyNumberFormat="1" applyFont="1" applyFill="1" applyBorder="1" applyAlignment="1">
      <alignment horizontal="left" vertical="center"/>
    </xf>
    <xf numFmtId="181" fontId="42" fillId="0" borderId="0" xfId="442" applyNumberFormat="1" applyFont="1" applyAlignment="1">
      <alignment vertical="center"/>
    </xf>
    <xf numFmtId="4" fontId="75" fillId="26" borderId="24" xfId="323" applyNumberFormat="1" applyFont="1" applyFill="1" applyBorder="1" applyAlignment="1">
      <alignment horizontal="center"/>
    </xf>
    <xf numFmtId="43" fontId="76" fillId="26" borderId="18" xfId="323" applyNumberFormat="1" applyFont="1" applyFill="1" applyBorder="1" applyAlignment="1"/>
    <xf numFmtId="181" fontId="61" fillId="0" borderId="0" xfId="0" applyNumberFormat="1" applyFont="1" applyAlignment="1">
      <alignment horizontal="right"/>
    </xf>
    <xf numFmtId="181" fontId="70" fillId="0" borderId="0" xfId="0" applyNumberFormat="1" applyFont="1" applyAlignment="1">
      <alignment horizontal="center"/>
    </xf>
    <xf numFmtId="175" fontId="0" fillId="0" borderId="0" xfId="0" applyAlignment="1">
      <alignment horizontal="center"/>
    </xf>
    <xf numFmtId="10" fontId="76" fillId="26" borderId="0" xfId="450" applyNumberFormat="1" applyFont="1" applyFill="1" applyBorder="1" applyAlignment="1">
      <alignment horizontal="center" vertical="center"/>
    </xf>
    <xf numFmtId="10" fontId="76" fillId="26" borderId="44" xfId="450" applyNumberFormat="1" applyFont="1" applyFill="1" applyBorder="1" applyAlignment="1">
      <alignment horizontal="center" vertical="center"/>
    </xf>
    <xf numFmtId="10" fontId="76" fillId="26" borderId="45" xfId="450" applyNumberFormat="1" applyFont="1" applyFill="1" applyBorder="1" applyAlignment="1">
      <alignment horizontal="center" vertical="center"/>
    </xf>
    <xf numFmtId="10" fontId="76" fillId="26" borderId="11" xfId="450" applyNumberFormat="1" applyFont="1" applyFill="1" applyBorder="1" applyAlignment="1">
      <alignment horizontal="center" vertical="center"/>
    </xf>
    <xf numFmtId="175" fontId="75" fillId="26" borderId="44" xfId="450" applyFont="1" applyFill="1" applyBorder="1" applyAlignment="1">
      <alignment horizontal="center" vertical="center" wrapText="1"/>
    </xf>
    <xf numFmtId="175" fontId="75" fillId="26" borderId="43" xfId="450" applyFont="1" applyFill="1" applyBorder="1" applyAlignment="1">
      <alignment horizontal="center" vertical="center"/>
    </xf>
    <xf numFmtId="17" fontId="75" fillId="26" borderId="43" xfId="450" applyNumberFormat="1" applyFont="1" applyFill="1" applyBorder="1" applyAlignment="1">
      <alignment horizontal="left" vertical="center"/>
    </xf>
    <xf numFmtId="17" fontId="75" fillId="26" borderId="19" xfId="450" applyNumberFormat="1" applyFont="1" applyFill="1" applyBorder="1" applyAlignment="1">
      <alignment horizontal="left" vertical="center"/>
    </xf>
    <xf numFmtId="17" fontId="75" fillId="26" borderId="14" xfId="450" applyNumberFormat="1" applyFont="1" applyFill="1" applyBorder="1" applyAlignment="1">
      <alignment horizontal="left" vertical="center"/>
    </xf>
    <xf numFmtId="10" fontId="76" fillId="26" borderId="11" xfId="633" applyNumberFormat="1" applyFont="1" applyFill="1" applyBorder="1" applyAlignment="1">
      <alignment horizontal="center"/>
    </xf>
    <xf numFmtId="175" fontId="0" fillId="0" borderId="0" xfId="0" applyAlignment="1">
      <alignment horizontal="right" indent="2"/>
    </xf>
    <xf numFmtId="175" fontId="118" fillId="0" borderId="0" xfId="0" applyFont="1" applyAlignment="1">
      <alignment horizontal="right" vertical="center" indent="2"/>
    </xf>
    <xf numFmtId="175" fontId="61" fillId="0" borderId="0" xfId="0" applyFont="1" applyAlignment="1">
      <alignment horizontal="right" indent="2"/>
    </xf>
    <xf numFmtId="175" fontId="61" fillId="0" borderId="0" xfId="0" applyFont="1" applyAlignment="1">
      <alignment horizontal="right" vertical="center" indent="2"/>
    </xf>
    <xf numFmtId="175" fontId="119" fillId="0" borderId="0" xfId="0" applyFont="1" applyAlignment="1">
      <alignment horizontal="right" vertical="center" indent="2"/>
    </xf>
    <xf numFmtId="182" fontId="47" fillId="0" borderId="0" xfId="0" applyNumberFormat="1" applyFont="1" applyAlignment="1">
      <alignment vertical="center"/>
    </xf>
    <xf numFmtId="10" fontId="47" fillId="0" borderId="0" xfId="551" applyNumberFormat="1" applyFont="1" applyAlignment="1">
      <alignment horizontal="right" indent="2"/>
    </xf>
    <xf numFmtId="172" fontId="47" fillId="0" borderId="0" xfId="551" applyNumberFormat="1" applyFont="1" applyAlignment="1">
      <alignment horizontal="right" indent="2"/>
    </xf>
    <xf numFmtId="182" fontId="119" fillId="0" borderId="0" xfId="0" applyNumberFormat="1" applyFont="1" applyAlignment="1">
      <alignment vertical="center"/>
    </xf>
    <xf numFmtId="181" fontId="61" fillId="0" borderId="0" xfId="0" applyNumberFormat="1" applyFont="1" applyAlignment="1">
      <alignment vertical="center"/>
    </xf>
    <xf numFmtId="172" fontId="61" fillId="0" borderId="0" xfId="551" applyNumberFormat="1" applyFont="1" applyAlignment="1">
      <alignment vertical="center"/>
    </xf>
    <xf numFmtId="184" fontId="61" fillId="0" borderId="0" xfId="0" applyNumberFormat="1" applyFont="1" applyAlignment="1">
      <alignment vertical="center"/>
    </xf>
    <xf numFmtId="172" fontId="61" fillId="0" borderId="0" xfId="551" applyNumberFormat="1" applyFont="1" applyAlignment="1">
      <alignment horizontal="right" indent="2"/>
    </xf>
    <xf numFmtId="43" fontId="61" fillId="0" borderId="0" xfId="0" applyNumberFormat="1" applyFont="1" applyAlignment="1">
      <alignment horizontal="right" indent="2"/>
    </xf>
    <xf numFmtId="10" fontId="47" fillId="0" borderId="0" xfId="551" applyNumberFormat="1" applyFont="1" applyAlignment="1">
      <alignment vertical="center"/>
    </xf>
    <xf numFmtId="175" fontId="0" fillId="0" borderId="0" xfId="0" applyAlignment="1">
      <alignment horizontal="center"/>
    </xf>
    <xf numFmtId="10" fontId="61" fillId="0" borderId="0" xfId="551" applyNumberFormat="1" applyFont="1" applyAlignment="1">
      <alignment horizontal="right" indent="2"/>
    </xf>
    <xf numFmtId="0" fontId="63" fillId="26" borderId="18" xfId="0" applyNumberFormat="1" applyFont="1" applyFill="1" applyBorder="1" applyAlignment="1">
      <alignment horizontal="center"/>
    </xf>
    <xf numFmtId="0" fontId="60" fillId="26" borderId="13" xfId="0" applyNumberFormat="1" applyFont="1" applyFill="1" applyBorder="1" applyAlignment="1">
      <alignment horizontal="center" vertical="center"/>
    </xf>
    <xf numFmtId="175" fontId="60" fillId="26" borderId="19" xfId="0" applyFont="1" applyFill="1" applyBorder="1" applyAlignment="1">
      <alignment vertical="center"/>
    </xf>
    <xf numFmtId="0" fontId="60" fillId="26" borderId="23" xfId="0" applyNumberFormat="1" applyFont="1" applyFill="1" applyBorder="1" applyAlignment="1">
      <alignment horizontal="center" vertical="center"/>
    </xf>
    <xf numFmtId="0" fontId="60" fillId="26" borderId="35" xfId="0" applyNumberFormat="1" applyFont="1" applyFill="1" applyBorder="1" applyAlignment="1">
      <alignment horizontal="center" vertical="center"/>
    </xf>
    <xf numFmtId="41" fontId="60" fillId="26" borderId="13" xfId="0" applyNumberFormat="1" applyFont="1" applyFill="1" applyBorder="1" applyAlignment="1">
      <alignment horizontal="center" vertical="center"/>
    </xf>
    <xf numFmtId="175" fontId="0" fillId="0" borderId="0" xfId="0" applyAlignment="1">
      <alignment horizontal="center"/>
    </xf>
    <xf numFmtId="175" fontId="65" fillId="0" borderId="0" xfId="0" applyFont="1" applyFill="1" applyBorder="1" applyAlignment="1">
      <alignment horizontal="center" vertical="center" wrapText="1"/>
    </xf>
    <xf numFmtId="175" fontId="0" fillId="0" borderId="0" xfId="0" applyAlignment="1">
      <alignment horizontal="center" vertical="center"/>
    </xf>
    <xf numFmtId="175" fontId="61" fillId="0" borderId="0" xfId="0" applyFont="1" applyAlignment="1">
      <alignment horizontal="left" vertical="top" wrapText="1" indent="1"/>
    </xf>
    <xf numFmtId="10" fontId="94" fillId="26" borderId="37" xfId="0" applyNumberFormat="1" applyFont="1" applyFill="1" applyBorder="1" applyAlignment="1">
      <alignment horizontal="center" vertical="center"/>
    </xf>
    <xf numFmtId="10" fontId="94" fillId="26" borderId="39" xfId="0" applyNumberFormat="1" applyFont="1" applyFill="1" applyBorder="1" applyAlignment="1">
      <alignment horizontal="center" vertical="center"/>
    </xf>
    <xf numFmtId="10" fontId="94" fillId="26" borderId="38" xfId="0" applyNumberFormat="1" applyFont="1" applyFill="1" applyBorder="1" applyAlignment="1">
      <alignment horizontal="center" vertical="center"/>
    </xf>
    <xf numFmtId="10" fontId="94" fillId="26" borderId="20" xfId="0" applyNumberFormat="1" applyFont="1" applyFill="1" applyBorder="1" applyAlignment="1">
      <alignment horizontal="center" vertical="center"/>
    </xf>
    <xf numFmtId="10" fontId="94" fillId="26" borderId="0" xfId="0" applyNumberFormat="1" applyFont="1" applyFill="1" applyBorder="1" applyAlignment="1">
      <alignment horizontal="center" vertical="center"/>
    </xf>
    <xf numFmtId="10" fontId="94" fillId="26" borderId="24" xfId="0" applyNumberFormat="1" applyFont="1" applyFill="1" applyBorder="1" applyAlignment="1">
      <alignment horizontal="center" vertical="center"/>
    </xf>
    <xf numFmtId="10" fontId="94" fillId="26" borderId="18" xfId="0" applyNumberFormat="1" applyFont="1" applyFill="1" applyBorder="1" applyAlignment="1">
      <alignment horizontal="center" vertical="center"/>
    </xf>
    <xf numFmtId="10" fontId="94" fillId="26" borderId="11" xfId="0" applyNumberFormat="1" applyFont="1" applyFill="1" applyBorder="1" applyAlignment="1">
      <alignment horizontal="center" vertical="center"/>
    </xf>
    <xf numFmtId="10" fontId="94" fillId="26" borderId="22" xfId="0" applyNumberFormat="1" applyFont="1" applyFill="1" applyBorder="1" applyAlignment="1">
      <alignment horizontal="center" vertical="center"/>
    </xf>
    <xf numFmtId="10" fontId="48" fillId="26" borderId="0" xfId="551" applyNumberFormat="1" applyFont="1" applyFill="1" applyBorder="1" applyAlignment="1">
      <alignment horizontal="center"/>
    </xf>
    <xf numFmtId="10" fontId="63" fillId="26" borderId="0" xfId="0" applyNumberFormat="1" applyFont="1" applyFill="1" applyBorder="1" applyAlignment="1">
      <alignment horizontal="center" vertical="center"/>
    </xf>
    <xf numFmtId="175" fontId="48" fillId="0" borderId="0" xfId="0" applyNumberFormat="1" applyFont="1" applyFill="1" applyBorder="1" applyAlignment="1" applyProtection="1">
      <alignment horizontal="center"/>
    </xf>
    <xf numFmtId="3" fontId="50" fillId="0" borderId="0" xfId="0" applyNumberFormat="1" applyFont="1" applyFill="1" applyBorder="1" applyAlignment="1" applyProtection="1">
      <alignment horizontal="center"/>
    </xf>
    <xf numFmtId="175" fontId="0" fillId="0" borderId="0" xfId="0" applyAlignment="1">
      <alignment horizontal="center"/>
    </xf>
    <xf numFmtId="175" fontId="65" fillId="0" borderId="0" xfId="0" applyFont="1" applyFill="1" applyBorder="1" applyAlignment="1">
      <alignment horizontal="center" vertical="center" wrapText="1"/>
    </xf>
    <xf numFmtId="41" fontId="58" fillId="26" borderId="0" xfId="336" applyNumberFormat="1" applyFont="1" applyFill="1" applyBorder="1" applyAlignment="1">
      <alignment horizontal="center" vertical="center"/>
    </xf>
    <xf numFmtId="0" fontId="76" fillId="0" borderId="0" xfId="362" applyFont="1" applyAlignment="1">
      <alignment vertical="center"/>
    </xf>
    <xf numFmtId="0" fontId="165" fillId="26" borderId="0" xfId="772" applyFont="1" applyFill="1" applyAlignment="1">
      <alignment vertical="center"/>
    </xf>
    <xf numFmtId="172" fontId="136" fillId="0" borderId="0" xfId="551" applyNumberFormat="1" applyFont="1" applyAlignment="1">
      <alignment vertical="center"/>
    </xf>
    <xf numFmtId="41" fontId="161" fillId="0" borderId="0" xfId="0" applyNumberFormat="1" applyFont="1" applyAlignment="1">
      <alignment vertical="center"/>
    </xf>
    <xf numFmtId="175" fontId="0" fillId="0" borderId="0" xfId="0" applyAlignment="1">
      <alignment wrapText="1"/>
    </xf>
    <xf numFmtId="175" fontId="75" fillId="26" borderId="41" xfId="388" applyFont="1" applyFill="1" applyBorder="1" applyAlignment="1">
      <alignment horizontal="center" vertical="center" wrapText="1"/>
    </xf>
    <xf numFmtId="43" fontId="51" fillId="26" borderId="13" xfId="0" applyNumberFormat="1" applyFont="1" applyFill="1" applyBorder="1" applyAlignment="1">
      <alignment horizontal="center" vertical="center"/>
    </xf>
    <xf numFmtId="43" fontId="51" fillId="26" borderId="41" xfId="0" applyNumberFormat="1" applyFont="1" applyFill="1" applyBorder="1" applyAlignment="1">
      <alignment horizontal="center" vertical="center"/>
    </xf>
    <xf numFmtId="43" fontId="51" fillId="26" borderId="41" xfId="0" applyNumberFormat="1" applyFont="1" applyFill="1" applyBorder="1" applyAlignment="1">
      <alignment horizontal="center" vertical="center" wrapText="1"/>
    </xf>
    <xf numFmtId="43" fontId="51" fillId="26" borderId="13" xfId="0" applyNumberFormat="1" applyFont="1" applyFill="1" applyBorder="1" applyAlignment="1">
      <alignment horizontal="center" vertical="center" wrapText="1"/>
    </xf>
    <xf numFmtId="175" fontId="75" fillId="0" borderId="0" xfId="0" applyFont="1" applyFill="1" applyBorder="1" applyAlignment="1">
      <alignment horizontal="left" vertical="center" wrapText="1" indent="2"/>
    </xf>
    <xf numFmtId="175" fontId="0" fillId="0" borderId="0" xfId="0" applyAlignment="1">
      <alignment horizontal="left" indent="2"/>
    </xf>
    <xf numFmtId="168" fontId="76" fillId="26" borderId="0" xfId="323" applyNumberFormat="1" applyFont="1" applyFill="1" applyBorder="1" applyAlignment="1">
      <alignment horizontal="left" indent="2"/>
    </xf>
    <xf numFmtId="168" fontId="75" fillId="26" borderId="23" xfId="0" applyNumberFormat="1" applyFont="1" applyFill="1" applyBorder="1" applyAlignment="1">
      <alignment horizontal="left" vertical="center" wrapText="1" indent="2"/>
    </xf>
    <xf numFmtId="175" fontId="0" fillId="0" borderId="0" xfId="0" applyFill="1" applyBorder="1" applyAlignment="1">
      <alignment horizontal="left" indent="2"/>
    </xf>
    <xf numFmtId="175" fontId="0" fillId="0" borderId="0" xfId="0" applyAlignment="1">
      <alignment horizontal="center"/>
    </xf>
    <xf numFmtId="205" fontId="0" fillId="0" borderId="0" xfId="0" applyNumberFormat="1"/>
    <xf numFmtId="0" fontId="57" fillId="0" borderId="0" xfId="919" applyFont="1"/>
    <xf numFmtId="168" fontId="57" fillId="0" borderId="0" xfId="919" applyNumberFormat="1" applyFont="1"/>
    <xf numFmtId="0" fontId="77" fillId="26" borderId="13" xfId="919" applyFont="1" applyFill="1" applyBorder="1" applyAlignment="1">
      <alignment horizontal="center" vertical="center"/>
    </xf>
    <xf numFmtId="0" fontId="77" fillId="0" borderId="35" xfId="919" applyFont="1" applyFill="1" applyBorder="1" applyAlignment="1">
      <alignment horizontal="center" vertical="center" wrapText="1"/>
    </xf>
    <xf numFmtId="0" fontId="77" fillId="26" borderId="13" xfId="919" applyFont="1" applyFill="1" applyBorder="1" applyAlignment="1">
      <alignment horizontal="center" vertical="center" wrapText="1"/>
    </xf>
    <xf numFmtId="0" fontId="77" fillId="26" borderId="19" xfId="919" applyFont="1" applyFill="1" applyBorder="1" applyAlignment="1">
      <alignment horizontal="left" vertical="center"/>
    </xf>
    <xf numFmtId="172" fontId="58" fillId="26" borderId="19" xfId="551" applyNumberFormat="1" applyFont="1" applyFill="1" applyBorder="1" applyAlignment="1"/>
    <xf numFmtId="168" fontId="77" fillId="0" borderId="13" xfId="323" applyNumberFormat="1" applyFont="1" applyFill="1" applyBorder="1" applyAlignment="1">
      <alignment vertical="center"/>
    </xf>
    <xf numFmtId="172" fontId="58" fillId="26" borderId="13" xfId="551" applyNumberFormat="1" applyFont="1" applyFill="1" applyBorder="1" applyAlignment="1"/>
    <xf numFmtId="9" fontId="75" fillId="26" borderId="19" xfId="551" applyNumberFormat="1" applyFont="1" applyFill="1" applyBorder="1" applyAlignment="1">
      <alignment horizontal="right" vertical="center"/>
    </xf>
    <xf numFmtId="3" fontId="75" fillId="0" borderId="40" xfId="0" applyNumberFormat="1" applyFont="1" applyFill="1" applyBorder="1" applyAlignment="1" applyProtection="1">
      <alignment vertical="center"/>
    </xf>
    <xf numFmtId="175" fontId="55" fillId="0" borderId="0" xfId="0" applyFont="1" applyFill="1" applyBorder="1" applyAlignment="1"/>
    <xf numFmtId="17" fontId="63" fillId="26" borderId="19" xfId="0" applyNumberFormat="1" applyFont="1" applyFill="1" applyBorder="1" applyAlignment="1" applyProtection="1">
      <alignment horizontal="center" vertical="center"/>
    </xf>
    <xf numFmtId="3" fontId="48" fillId="26" borderId="0" xfId="0" applyNumberFormat="1" applyFont="1" applyFill="1" applyBorder="1" applyAlignment="1" applyProtection="1">
      <alignment horizontal="center" vertical="center"/>
    </xf>
    <xf numFmtId="3" fontId="63" fillId="26" borderId="19" xfId="0" applyNumberFormat="1" applyFont="1" applyFill="1" applyBorder="1" applyAlignment="1" applyProtection="1">
      <alignment horizontal="center" vertical="center"/>
    </xf>
    <xf numFmtId="10" fontId="55" fillId="0" borderId="0" xfId="551" applyNumberFormat="1" applyFont="1" applyFill="1" applyBorder="1" applyAlignment="1"/>
    <xf numFmtId="172" fontId="55" fillId="0" borderId="0" xfId="551" applyNumberFormat="1" applyFont="1" applyFill="1" applyBorder="1" applyAlignment="1"/>
    <xf numFmtId="3" fontId="63" fillId="26" borderId="14" xfId="0" applyNumberFormat="1" applyFont="1" applyFill="1" applyBorder="1" applyAlignment="1" applyProtection="1">
      <alignment horizontal="center" vertical="center"/>
    </xf>
    <xf numFmtId="3" fontId="75" fillId="26" borderId="18" xfId="0" applyNumberFormat="1" applyFont="1" applyFill="1" applyBorder="1" applyAlignment="1" applyProtection="1">
      <alignment horizontal="center" vertical="center"/>
    </xf>
    <xf numFmtId="172" fontId="75" fillId="26" borderId="11" xfId="551" applyNumberFormat="1" applyFont="1" applyFill="1" applyBorder="1" applyAlignment="1" applyProtection="1">
      <alignment horizontal="center" vertical="center"/>
    </xf>
    <xf numFmtId="3" fontId="75" fillId="26" borderId="11" xfId="0" applyNumberFormat="1" applyFont="1" applyFill="1" applyBorder="1" applyAlignment="1" applyProtection="1">
      <alignment horizontal="center" vertical="center"/>
    </xf>
    <xf numFmtId="172" fontId="75" fillId="26" borderId="22" xfId="551" applyNumberFormat="1" applyFont="1" applyFill="1" applyBorder="1" applyAlignment="1" applyProtection="1">
      <alignment horizontal="center" vertical="center"/>
    </xf>
    <xf numFmtId="3" fontId="76" fillId="26" borderId="47" xfId="0" applyNumberFormat="1" applyFont="1" applyFill="1" applyBorder="1" applyAlignment="1" applyProtection="1">
      <alignment horizontal="center"/>
    </xf>
    <xf numFmtId="172" fontId="75" fillId="26" borderId="48" xfId="551" applyNumberFormat="1" applyFont="1" applyFill="1" applyBorder="1" applyAlignment="1" applyProtection="1">
      <alignment horizontal="center"/>
    </xf>
    <xf numFmtId="3" fontId="76" fillId="26" borderId="48" xfId="0" applyNumberFormat="1" applyFont="1" applyFill="1" applyBorder="1" applyAlignment="1" applyProtection="1">
      <alignment horizontal="center"/>
    </xf>
    <xf numFmtId="172" fontId="75" fillId="26" borderId="49" xfId="551" applyNumberFormat="1" applyFont="1" applyFill="1" applyBorder="1" applyAlignment="1" applyProtection="1">
      <alignment horizontal="center"/>
    </xf>
    <xf numFmtId="3" fontId="76" fillId="26" borderId="18" xfId="0" applyNumberFormat="1" applyFont="1" applyFill="1" applyBorder="1" applyAlignment="1" applyProtection="1">
      <alignment horizontal="center"/>
    </xf>
    <xf numFmtId="172" fontId="75" fillId="26" borderId="11" xfId="551" applyNumberFormat="1" applyFont="1" applyFill="1" applyBorder="1" applyAlignment="1" applyProtection="1">
      <alignment horizontal="center"/>
    </xf>
    <xf numFmtId="3" fontId="76" fillId="26" borderId="11" xfId="0" applyNumberFormat="1" applyFont="1" applyFill="1" applyBorder="1" applyAlignment="1" applyProtection="1">
      <alignment horizontal="center"/>
    </xf>
    <xf numFmtId="172" fontId="75" fillId="26" borderId="22" xfId="551" applyNumberFormat="1" applyFont="1" applyFill="1" applyBorder="1" applyAlignment="1" applyProtection="1">
      <alignment horizontal="center"/>
    </xf>
    <xf numFmtId="17" fontId="75" fillId="0" borderId="18" xfId="0" applyNumberFormat="1" applyFont="1" applyFill="1" applyBorder="1" applyAlignment="1">
      <alignment horizontal="center" vertical="center"/>
    </xf>
    <xf numFmtId="172" fontId="46" fillId="0" borderId="0" xfId="551" applyNumberFormat="1" applyFont="1" applyAlignment="1">
      <alignment horizontal="right"/>
    </xf>
    <xf numFmtId="175" fontId="0" fillId="0" borderId="0" xfId="0" applyAlignment="1">
      <alignment horizontal="center"/>
    </xf>
    <xf numFmtId="43" fontId="50" fillId="0" borderId="46" xfId="323" applyFont="1" applyFill="1" applyBorder="1" applyAlignment="1">
      <alignment horizontal="center"/>
    </xf>
    <xf numFmtId="43" fontId="50" fillId="0" borderId="24" xfId="323" applyFont="1" applyFill="1" applyBorder="1" applyAlignment="1">
      <alignment horizontal="center"/>
    </xf>
    <xf numFmtId="43" fontId="50" fillId="26" borderId="46" xfId="323" applyFont="1" applyFill="1" applyBorder="1" applyAlignment="1">
      <alignment horizontal="center"/>
    </xf>
    <xf numFmtId="43" fontId="50" fillId="26" borderId="24" xfId="323" applyFont="1" applyFill="1" applyBorder="1" applyAlignment="1">
      <alignment horizontal="center"/>
    </xf>
    <xf numFmtId="43" fontId="76" fillId="26" borderId="46" xfId="323" applyNumberFormat="1" applyFont="1" applyFill="1" applyBorder="1" applyAlignment="1"/>
    <xf numFmtId="0" fontId="55" fillId="0" borderId="0" xfId="579" applyFont="1" applyBorder="1" applyAlignment="1">
      <alignment horizontal="left"/>
    </xf>
    <xf numFmtId="0" fontId="55" fillId="0" borderId="0" xfId="579" applyFont="1" applyAlignment="1"/>
    <xf numFmtId="0" fontId="55" fillId="0" borderId="0" xfId="579" applyFont="1"/>
    <xf numFmtId="202" fontId="48" fillId="26" borderId="0" xfId="323" applyNumberFormat="1" applyFont="1" applyFill="1" applyBorder="1" applyAlignment="1">
      <alignment vertical="center"/>
    </xf>
    <xf numFmtId="4" fontId="55" fillId="0" borderId="0" xfId="579" applyNumberFormat="1" applyFont="1" applyAlignment="1">
      <alignment vertical="center"/>
    </xf>
    <xf numFmtId="0" fontId="167" fillId="26" borderId="23" xfId="579" applyFont="1" applyFill="1" applyBorder="1" applyAlignment="1">
      <alignment horizontal="center" vertical="center"/>
    </xf>
    <xf numFmtId="0" fontId="167" fillId="26" borderId="13" xfId="579" applyFont="1" applyFill="1" applyBorder="1" applyAlignment="1">
      <alignment horizontal="center" vertical="center"/>
    </xf>
    <xf numFmtId="0" fontId="168" fillId="0" borderId="0" xfId="579" applyFont="1" applyAlignment="1">
      <alignment vertical="center"/>
    </xf>
    <xf numFmtId="0" fontId="167" fillId="26" borderId="19" xfId="1101" applyFont="1" applyFill="1" applyBorder="1" applyAlignment="1">
      <alignment vertical="center"/>
    </xf>
    <xf numFmtId="43" fontId="169" fillId="26" borderId="0" xfId="323" applyFont="1" applyFill="1" applyBorder="1" applyAlignment="1">
      <alignment vertical="center"/>
    </xf>
    <xf numFmtId="43" fontId="167" fillId="26" borderId="19" xfId="323" applyFont="1" applyFill="1" applyBorder="1" applyAlignment="1">
      <alignment vertical="center"/>
    </xf>
    <xf numFmtId="0" fontId="168" fillId="0" borderId="0" xfId="579" applyFont="1" applyAlignment="1">
      <alignment horizontal="right" vertical="center"/>
    </xf>
    <xf numFmtId="43" fontId="168" fillId="0" borderId="0" xfId="579" applyNumberFormat="1" applyFont="1" applyAlignment="1">
      <alignment vertical="center"/>
    </xf>
    <xf numFmtId="43" fontId="169" fillId="26" borderId="0" xfId="323" applyFont="1" applyFill="1" applyBorder="1" applyAlignment="1">
      <alignment horizontal="left" vertical="center"/>
    </xf>
    <xf numFmtId="0" fontId="167" fillId="26" borderId="13" xfId="1101" applyFont="1" applyFill="1" applyBorder="1" applyAlignment="1">
      <alignment vertical="center"/>
    </xf>
    <xf numFmtId="43" fontId="167" fillId="26" borderId="23" xfId="1101" applyNumberFormat="1" applyFont="1" applyFill="1" applyBorder="1" applyAlignment="1">
      <alignment vertical="center"/>
    </xf>
    <xf numFmtId="43" fontId="167" fillId="26" borderId="13" xfId="579" applyNumberFormat="1" applyFont="1" applyFill="1" applyBorder="1" applyAlignment="1">
      <alignment horizontal="center" vertical="center"/>
    </xf>
    <xf numFmtId="43" fontId="168" fillId="0" borderId="0" xfId="579" applyNumberFormat="1" applyFont="1"/>
    <xf numFmtId="0" fontId="168" fillId="0" borderId="0" xfId="579" applyFont="1"/>
    <xf numFmtId="0" fontId="63" fillId="26" borderId="46" xfId="0" applyNumberFormat="1" applyFont="1" applyFill="1" applyBorder="1" applyAlignment="1">
      <alignment horizontal="center"/>
    </xf>
    <xf numFmtId="41" fontId="74" fillId="26" borderId="0" xfId="0" applyNumberFormat="1" applyFont="1" applyFill="1" applyBorder="1" applyAlignment="1">
      <alignment vertical="center"/>
    </xf>
    <xf numFmtId="41" fontId="60" fillId="26" borderId="23" xfId="0" applyNumberFormat="1" applyFont="1" applyFill="1" applyBorder="1" applyAlignment="1">
      <alignment vertical="center"/>
    </xf>
    <xf numFmtId="41" fontId="60" fillId="26" borderId="35" xfId="0" applyNumberFormat="1" applyFont="1" applyFill="1" applyBorder="1" applyAlignment="1">
      <alignment vertical="center"/>
    </xf>
    <xf numFmtId="168" fontId="61" fillId="26" borderId="39" xfId="323" applyNumberFormat="1" applyFont="1" applyFill="1" applyBorder="1" applyAlignment="1">
      <alignment horizontal="center"/>
    </xf>
    <xf numFmtId="0" fontId="61" fillId="0" borderId="0" xfId="1121" applyFont="1"/>
    <xf numFmtId="0" fontId="80" fillId="0" borderId="0" xfId="1121" applyFont="1" applyAlignment="1">
      <alignment vertical="center"/>
    </xf>
    <xf numFmtId="10" fontId="62" fillId="0" borderId="0" xfId="551" applyNumberFormat="1" applyFont="1" applyAlignment="1"/>
    <xf numFmtId="172" fontId="62" fillId="0" borderId="0" xfId="551" applyNumberFormat="1" applyFont="1" applyAlignment="1"/>
    <xf numFmtId="41" fontId="42" fillId="0" borderId="0" xfId="742" applyNumberFormat="1"/>
    <xf numFmtId="41" fontId="42" fillId="0" borderId="0" xfId="742" applyNumberFormat="1" applyAlignment="1">
      <alignment vertical="center"/>
    </xf>
    <xf numFmtId="41" fontId="50" fillId="26" borderId="0" xfId="323" applyNumberFormat="1" applyFont="1" applyFill="1" applyBorder="1" applyAlignment="1">
      <alignment horizontal="center"/>
    </xf>
    <xf numFmtId="41" fontId="61" fillId="0" borderId="0" xfId="742" applyNumberFormat="1" applyFont="1" applyAlignment="1">
      <alignment vertical="center"/>
    </xf>
    <xf numFmtId="41" fontId="61" fillId="0" borderId="0" xfId="742" applyNumberFormat="1" applyFont="1"/>
    <xf numFmtId="0" fontId="61" fillId="0" borderId="0" xfId="742" applyFont="1" applyAlignment="1">
      <alignment vertical="center"/>
    </xf>
    <xf numFmtId="168" fontId="60" fillId="26" borderId="19" xfId="0" applyNumberFormat="1" applyFont="1" applyFill="1" applyBorder="1" applyAlignment="1">
      <alignment horizontal="center" vertical="center"/>
    </xf>
    <xf numFmtId="175" fontId="48" fillId="0" borderId="0" xfId="0" applyNumberFormat="1" applyFont="1" applyBorder="1" applyAlignment="1">
      <alignment vertical="center" wrapText="1"/>
    </xf>
    <xf numFmtId="43" fontId="75" fillId="0" borderId="23" xfId="323" applyNumberFormat="1" applyFont="1" applyFill="1" applyBorder="1" applyAlignment="1">
      <alignment horizontal="center" vertical="center" wrapText="1"/>
    </xf>
    <xf numFmtId="43" fontId="75" fillId="0" borderId="13" xfId="323" applyNumberFormat="1" applyFont="1" applyFill="1" applyBorder="1" applyAlignment="1">
      <alignment horizontal="center" vertical="center" wrapText="1"/>
    </xf>
    <xf numFmtId="175" fontId="0" fillId="0" borderId="0" xfId="0" applyAlignment="1">
      <alignment horizontal="center"/>
    </xf>
    <xf numFmtId="175" fontId="0" fillId="0" borderId="0" xfId="0" applyAlignment="1">
      <alignment horizontal="center" vertical="center"/>
    </xf>
    <xf numFmtId="175" fontId="0" fillId="0" borderId="0" xfId="0" applyFill="1" applyBorder="1" applyAlignment="1">
      <alignment horizontal="center" vertical="center"/>
    </xf>
    <xf numFmtId="49" fontId="81" fillId="26" borderId="0" xfId="0" applyNumberFormat="1" applyFont="1" applyFill="1" applyBorder="1" applyAlignment="1">
      <alignment horizontal="center" vertical="center" wrapText="1"/>
    </xf>
    <xf numFmtId="49" fontId="62" fillId="0" borderId="0" xfId="0" applyNumberFormat="1" applyFont="1" applyFill="1" applyBorder="1" applyAlignment="1">
      <alignment horizontal="center" vertical="center" wrapText="1"/>
    </xf>
    <xf numFmtId="168" fontId="76" fillId="26" borderId="0" xfId="323" applyNumberFormat="1" applyFont="1" applyFill="1" applyBorder="1" applyAlignment="1">
      <alignment horizontal="right" indent="2"/>
    </xf>
    <xf numFmtId="10" fontId="62" fillId="26" borderId="23" xfId="0" applyNumberFormat="1" applyFont="1" applyFill="1" applyBorder="1" applyAlignment="1">
      <alignment horizontal="center" vertical="center"/>
    </xf>
    <xf numFmtId="172" fontId="63" fillId="26" borderId="24" xfId="0" applyNumberFormat="1" applyFont="1" applyFill="1" applyBorder="1" applyAlignment="1">
      <alignment horizontal="center" vertical="center"/>
    </xf>
    <xf numFmtId="172" fontId="63" fillId="26" borderId="18" xfId="551" applyNumberFormat="1" applyFont="1" applyFill="1" applyBorder="1" applyAlignment="1">
      <alignment horizontal="center" vertical="center"/>
    </xf>
    <xf numFmtId="168" fontId="63" fillId="26" borderId="14" xfId="323" applyNumberFormat="1" applyFont="1" applyFill="1" applyBorder="1" applyAlignment="1">
      <alignment horizontal="center" vertical="center"/>
    </xf>
    <xf numFmtId="172" fontId="63" fillId="26" borderId="22" xfId="0" applyNumberFormat="1" applyFont="1" applyFill="1" applyBorder="1" applyAlignment="1">
      <alignment horizontal="center" vertical="center"/>
    </xf>
    <xf numFmtId="175" fontId="55" fillId="0" borderId="0" xfId="0" applyFont="1" applyAlignment="1">
      <alignment horizontal="center" vertical="center"/>
    </xf>
    <xf numFmtId="10" fontId="47" fillId="26" borderId="37" xfId="323" applyNumberFormat="1" applyFont="1" applyFill="1" applyBorder="1" applyAlignment="1">
      <alignment horizontal="center"/>
    </xf>
    <xf numFmtId="10" fontId="47" fillId="26" borderId="39" xfId="323" applyNumberFormat="1" applyFont="1" applyFill="1" applyBorder="1" applyAlignment="1">
      <alignment horizontal="center"/>
    </xf>
    <xf numFmtId="10" fontId="47" fillId="26" borderId="38" xfId="323" applyNumberFormat="1" applyFont="1" applyFill="1" applyBorder="1" applyAlignment="1">
      <alignment horizontal="center"/>
    </xf>
    <xf numFmtId="10" fontId="47" fillId="26" borderId="20" xfId="323" applyNumberFormat="1" applyFont="1" applyFill="1" applyBorder="1" applyAlignment="1">
      <alignment horizontal="center"/>
    </xf>
    <xf numFmtId="10" fontId="47" fillId="26" borderId="0" xfId="323" applyNumberFormat="1" applyFont="1" applyFill="1" applyBorder="1" applyAlignment="1">
      <alignment horizontal="center"/>
    </xf>
    <xf numFmtId="10" fontId="47" fillId="26" borderId="24" xfId="323" applyNumberFormat="1" applyFont="1" applyFill="1" applyBorder="1" applyAlignment="1">
      <alignment horizontal="center"/>
    </xf>
    <xf numFmtId="10" fontId="47" fillId="26" borderId="15" xfId="323" applyNumberFormat="1" applyFont="1" applyFill="1" applyBorder="1" applyAlignment="1">
      <alignment horizontal="center" vertical="center"/>
    </xf>
    <xf numFmtId="10" fontId="47" fillId="26" borderId="35" xfId="323" applyNumberFormat="1" applyFont="1" applyFill="1" applyBorder="1" applyAlignment="1">
      <alignment horizontal="center" vertical="center"/>
    </xf>
    <xf numFmtId="10" fontId="47" fillId="26" borderId="16" xfId="323" applyNumberFormat="1" applyFont="1" applyFill="1" applyBorder="1" applyAlignment="1">
      <alignment horizontal="center" vertical="center"/>
    </xf>
    <xf numFmtId="175" fontId="73" fillId="26" borderId="0" xfId="0" applyFont="1" applyFill="1" applyBorder="1" applyAlignment="1">
      <alignment horizontal="center"/>
    </xf>
    <xf numFmtId="49" fontId="47" fillId="26" borderId="0" xfId="0" applyNumberFormat="1" applyFont="1" applyFill="1" applyBorder="1" applyAlignment="1">
      <alignment horizontal="center" vertical="center" wrapText="1"/>
    </xf>
    <xf numFmtId="10" fontId="47" fillId="26" borderId="0" xfId="323" applyNumberFormat="1" applyFont="1" applyFill="1" applyBorder="1" applyAlignment="1">
      <alignment horizontal="center" vertical="center"/>
    </xf>
    <xf numFmtId="49" fontId="81" fillId="26" borderId="0" xfId="0" applyNumberFormat="1" applyFont="1" applyFill="1" applyBorder="1" applyAlignment="1">
      <alignment vertical="center" wrapText="1"/>
    </xf>
    <xf numFmtId="172" fontId="47" fillId="26" borderId="24" xfId="0" applyNumberFormat="1" applyFont="1" applyFill="1" applyBorder="1" applyAlignment="1">
      <alignment horizontal="center" vertical="center"/>
    </xf>
    <xf numFmtId="172" fontId="47" fillId="26" borderId="16" xfId="0" applyNumberFormat="1" applyFont="1" applyFill="1" applyBorder="1" applyAlignment="1">
      <alignment horizontal="center" vertical="center"/>
    </xf>
    <xf numFmtId="168" fontId="48" fillId="26" borderId="46" xfId="323" applyNumberFormat="1" applyFont="1" applyFill="1" applyBorder="1" applyAlignment="1">
      <alignment horizontal="center"/>
    </xf>
    <xf numFmtId="168" fontId="48" fillId="26" borderId="24" xfId="323" applyNumberFormat="1" applyFont="1" applyFill="1" applyBorder="1" applyAlignment="1">
      <alignment horizontal="center"/>
    </xf>
    <xf numFmtId="3" fontId="76" fillId="26" borderId="46" xfId="328" applyNumberFormat="1" applyFont="1" applyFill="1" applyBorder="1" applyAlignment="1">
      <alignment horizontal="center" vertical="center"/>
    </xf>
    <xf numFmtId="17" fontId="60" fillId="26" borderId="0" xfId="394" applyNumberFormat="1" applyFont="1" applyFill="1" applyBorder="1" applyAlignment="1">
      <alignment horizontal="center"/>
    </xf>
    <xf numFmtId="17" fontId="60" fillId="26" borderId="46" xfId="394" applyNumberFormat="1" applyFont="1" applyFill="1" applyBorder="1" applyAlignment="1">
      <alignment horizontal="center"/>
    </xf>
    <xf numFmtId="168" fontId="50" fillId="26" borderId="46" xfId="394" applyNumberFormat="1" applyFont="1" applyFill="1" applyBorder="1" applyAlignment="1">
      <alignment horizontal="center"/>
    </xf>
    <xf numFmtId="168" fontId="50" fillId="26" borderId="24" xfId="394" applyNumberFormat="1" applyFont="1" applyFill="1" applyBorder="1" applyAlignment="1">
      <alignment horizontal="center"/>
    </xf>
    <xf numFmtId="168" fontId="50" fillId="0" borderId="46" xfId="394" applyNumberFormat="1" applyFont="1" applyFill="1" applyBorder="1" applyAlignment="1">
      <alignment horizontal="center"/>
    </xf>
    <xf numFmtId="168" fontId="50" fillId="0" borderId="24" xfId="394" applyNumberFormat="1" applyFont="1" applyFill="1" applyBorder="1" applyAlignment="1">
      <alignment horizontal="center"/>
    </xf>
    <xf numFmtId="168" fontId="48" fillId="26" borderId="46" xfId="394" applyNumberFormat="1" applyFont="1" applyFill="1" applyBorder="1" applyAlignment="1"/>
    <xf numFmtId="3" fontId="58" fillId="26" borderId="46" xfId="328" applyNumberFormat="1" applyFont="1" applyFill="1" applyBorder="1" applyAlignment="1">
      <alignment horizontal="center" vertical="center"/>
    </xf>
    <xf numFmtId="172" fontId="67" fillId="0" borderId="19" xfId="0" applyNumberFormat="1" applyFont="1" applyFill="1" applyBorder="1" applyAlignment="1">
      <alignment horizontal="center" vertical="center"/>
    </xf>
    <xf numFmtId="172" fontId="67" fillId="0" borderId="14" xfId="0" applyNumberFormat="1" applyFont="1" applyFill="1" applyBorder="1" applyAlignment="1">
      <alignment horizontal="center" vertical="center"/>
    </xf>
    <xf numFmtId="3" fontId="77" fillId="26" borderId="19" xfId="0" applyNumberFormat="1" applyFont="1" applyFill="1" applyBorder="1" applyAlignment="1" applyProtection="1">
      <alignment horizontal="center"/>
    </xf>
    <xf numFmtId="172" fontId="77" fillId="26" borderId="0" xfId="551" applyNumberFormat="1" applyFont="1" applyFill="1" applyBorder="1" applyAlignment="1" applyProtection="1">
      <alignment horizontal="center"/>
    </xf>
    <xf numFmtId="3" fontId="58" fillId="26" borderId="0" xfId="0" applyNumberFormat="1" applyFont="1" applyFill="1" applyBorder="1" applyAlignment="1" applyProtection="1">
      <alignment horizontal="center"/>
    </xf>
    <xf numFmtId="172" fontId="77" fillId="26" borderId="0" xfId="0" applyNumberFormat="1" applyFont="1" applyFill="1" applyBorder="1" applyAlignment="1">
      <alignment horizontal="center"/>
    </xf>
    <xf numFmtId="172" fontId="77" fillId="26" borderId="24" xfId="0" applyNumberFormat="1" applyFont="1" applyFill="1" applyBorder="1" applyAlignment="1">
      <alignment horizontal="center"/>
    </xf>
    <xf numFmtId="168" fontId="77" fillId="26" borderId="13" xfId="0" applyNumberFormat="1" applyFont="1" applyFill="1" applyBorder="1" applyAlignment="1">
      <alignment horizontal="center" vertical="center"/>
    </xf>
    <xf numFmtId="172" fontId="77" fillId="26" borderId="23" xfId="551" applyNumberFormat="1" applyFont="1" applyFill="1" applyBorder="1" applyAlignment="1">
      <alignment horizontal="center" vertical="center"/>
    </xf>
    <xf numFmtId="168" fontId="77" fillId="26" borderId="23" xfId="0" applyNumberFormat="1" applyFont="1" applyFill="1" applyBorder="1" applyAlignment="1">
      <alignment horizontal="center" vertical="center"/>
    </xf>
    <xf numFmtId="172" fontId="77" fillId="26" borderId="23" xfId="0" applyNumberFormat="1" applyFont="1" applyFill="1" applyBorder="1" applyAlignment="1">
      <alignment horizontal="center"/>
    </xf>
    <xf numFmtId="172" fontId="77" fillId="26" borderId="16" xfId="0" applyNumberFormat="1" applyFont="1" applyFill="1" applyBorder="1" applyAlignment="1">
      <alignment horizontal="center"/>
    </xf>
    <xf numFmtId="3" fontId="58" fillId="26" borderId="18" xfId="328" applyNumberFormat="1" applyFont="1" applyFill="1" applyBorder="1" applyAlignment="1">
      <alignment horizontal="center" vertical="center"/>
    </xf>
    <xf numFmtId="3" fontId="58" fillId="26" borderId="22" xfId="328" applyNumberFormat="1" applyFont="1" applyFill="1" applyBorder="1" applyAlignment="1">
      <alignment horizontal="center" vertical="center"/>
    </xf>
    <xf numFmtId="175" fontId="0" fillId="0" borderId="0" xfId="0" applyAlignment="1">
      <alignment horizontal="center"/>
    </xf>
    <xf numFmtId="175" fontId="78" fillId="0" borderId="0" xfId="0" applyFont="1" applyFill="1" applyBorder="1" applyAlignment="1">
      <alignment horizontal="center" vertical="center" wrapText="1"/>
    </xf>
    <xf numFmtId="168" fontId="50" fillId="26" borderId="18" xfId="394" applyNumberFormat="1" applyFont="1" applyFill="1" applyBorder="1" applyAlignment="1">
      <alignment horizontal="center"/>
    </xf>
    <xf numFmtId="168" fontId="50" fillId="26" borderId="22" xfId="394" applyNumberFormat="1" applyFont="1" applyFill="1" applyBorder="1" applyAlignment="1">
      <alignment horizontal="center"/>
    </xf>
    <xf numFmtId="49" fontId="60" fillId="26" borderId="46" xfId="394" applyNumberFormat="1" applyFont="1" applyFill="1" applyBorder="1" applyAlignment="1">
      <alignment horizontal="center"/>
    </xf>
    <xf numFmtId="175" fontId="0" fillId="0" borderId="0" xfId="0" applyNumberFormat="1" applyFill="1" applyAlignment="1">
      <alignment horizontal="center"/>
    </xf>
    <xf numFmtId="175" fontId="50" fillId="0" borderId="0" xfId="0" applyNumberFormat="1" applyFont="1" applyFill="1" applyBorder="1" applyAlignment="1" applyProtection="1">
      <alignment horizontal="center"/>
    </xf>
    <xf numFmtId="1" fontId="0" fillId="0" borderId="0" xfId="0" applyNumberFormat="1" applyFill="1" applyAlignment="1">
      <alignment horizontal="center"/>
    </xf>
    <xf numFmtId="1" fontId="50" fillId="0" borderId="0" xfId="0" applyNumberFormat="1" applyFont="1" applyFill="1" applyBorder="1" applyAlignment="1" applyProtection="1">
      <alignment horizontal="center"/>
    </xf>
    <xf numFmtId="175" fontId="68" fillId="0" borderId="0" xfId="0" applyFont="1" applyFill="1" applyBorder="1" applyAlignment="1"/>
    <xf numFmtId="3" fontId="77" fillId="26" borderId="0" xfId="323" applyNumberFormat="1" applyFont="1" applyFill="1" applyBorder="1" applyAlignment="1">
      <alignment vertical="center"/>
    </xf>
    <xf numFmtId="0" fontId="172" fillId="0" borderId="0" xfId="348" applyFont="1" applyFill="1" applyAlignment="1">
      <alignment vertical="center"/>
    </xf>
    <xf numFmtId="0" fontId="170" fillId="0" borderId="0" xfId="348" applyFont="1" applyFill="1" applyAlignment="1">
      <alignment vertical="center"/>
    </xf>
    <xf numFmtId="4" fontId="27" fillId="0" borderId="0" xfId="398" applyNumberFormat="1" applyFont="1" applyFill="1" applyBorder="1" applyAlignment="1">
      <alignment horizontal="right" vertical="justify" wrapText="1"/>
    </xf>
    <xf numFmtId="175" fontId="42" fillId="0" borderId="0" xfId="0" applyNumberFormat="1" applyFont="1" applyAlignment="1">
      <alignment horizontal="center"/>
    </xf>
    <xf numFmtId="175" fontId="42" fillId="0" borderId="0" xfId="0" applyFont="1" applyAlignment="1">
      <alignment horizontal="center"/>
    </xf>
    <xf numFmtId="175" fontId="42" fillId="0" borderId="0" xfId="0" applyNumberFormat="1" applyFont="1"/>
    <xf numFmtId="175" fontId="42" fillId="0" borderId="0" xfId="0" applyFont="1" applyFill="1" applyBorder="1"/>
    <xf numFmtId="175" fontId="42" fillId="0" borderId="0" xfId="0" applyFont="1" applyFill="1" applyBorder="1" applyAlignment="1">
      <alignment horizontal="center"/>
    </xf>
    <xf numFmtId="175" fontId="42" fillId="0" borderId="0" xfId="0" applyNumberFormat="1" applyFont="1" applyFill="1" applyAlignment="1">
      <alignment horizontal="center"/>
    </xf>
    <xf numFmtId="175" fontId="42" fillId="0" borderId="0" xfId="0" applyNumberFormat="1" applyFont="1" applyFill="1"/>
    <xf numFmtId="168" fontId="63" fillId="26" borderId="19" xfId="0" applyNumberFormat="1" applyFont="1" applyFill="1" applyBorder="1" applyAlignment="1">
      <alignment horizontal="center" vertical="center"/>
    </xf>
    <xf numFmtId="1" fontId="48" fillId="26" borderId="0" xfId="323" applyNumberFormat="1" applyFont="1" applyFill="1" applyBorder="1" applyAlignment="1">
      <alignment horizontal="right" vertical="center"/>
    </xf>
    <xf numFmtId="41" fontId="63" fillId="26" borderId="38" xfId="0" applyNumberFormat="1" applyFont="1" applyFill="1" applyBorder="1" applyAlignment="1">
      <alignment horizontal="center" vertical="center"/>
    </xf>
    <xf numFmtId="41" fontId="63" fillId="26" borderId="24" xfId="0" applyNumberFormat="1" applyFont="1" applyFill="1" applyBorder="1" applyAlignment="1">
      <alignment horizontal="center" vertical="center"/>
    </xf>
    <xf numFmtId="168" fontId="63" fillId="26" borderId="14" xfId="323" applyNumberFormat="1" applyFont="1" applyFill="1" applyBorder="1" applyAlignment="1">
      <alignment horizontal="right" vertical="center"/>
    </xf>
    <xf numFmtId="40" fontId="63" fillId="26" borderId="13" xfId="0" applyNumberFormat="1" applyFont="1" applyFill="1" applyBorder="1" applyAlignment="1">
      <alignment horizontal="center" vertical="center"/>
    </xf>
    <xf numFmtId="175" fontId="77" fillId="0" borderId="13" xfId="336" applyNumberFormat="1" applyFont="1" applyFill="1" applyBorder="1" applyAlignment="1">
      <alignment horizontal="center" vertical="center" wrapText="1"/>
    </xf>
    <xf numFmtId="168" fontId="77" fillId="0" borderId="50" xfId="336" applyNumberFormat="1" applyFont="1" applyFill="1" applyBorder="1" applyAlignment="1">
      <alignment horizontal="center" vertical="center" wrapText="1"/>
    </xf>
    <xf numFmtId="168" fontId="77" fillId="0" borderId="52" xfId="336" applyNumberFormat="1" applyFont="1" applyFill="1" applyBorder="1" applyAlignment="1">
      <alignment horizontal="center" vertical="center" wrapText="1"/>
    </xf>
    <xf numFmtId="168" fontId="77" fillId="0" borderId="13" xfId="336" applyNumberFormat="1" applyFont="1" applyFill="1" applyBorder="1" applyAlignment="1">
      <alignment horizontal="center" vertical="center" wrapText="1"/>
    </xf>
    <xf numFmtId="49" fontId="77" fillId="0" borderId="19" xfId="0" applyNumberFormat="1" applyFont="1" applyFill="1" applyBorder="1" applyAlignment="1">
      <alignment horizontal="center" vertical="center"/>
    </xf>
    <xf numFmtId="175" fontId="53" fillId="26" borderId="13" xfId="0" applyNumberFormat="1" applyFont="1" applyFill="1" applyBorder="1" applyAlignment="1">
      <alignment horizontal="center" vertical="center" wrapText="1"/>
    </xf>
    <xf numFmtId="168" fontId="63" fillId="26" borderId="23" xfId="0" applyNumberFormat="1" applyFont="1" applyFill="1" applyBorder="1" applyAlignment="1">
      <alignment horizontal="right" vertical="center" wrapText="1"/>
    </xf>
    <xf numFmtId="172" fontId="63" fillId="26" borderId="23" xfId="0" applyNumberFormat="1" applyFont="1" applyFill="1" applyBorder="1" applyAlignment="1">
      <alignment horizontal="right" vertical="center"/>
    </xf>
    <xf numFmtId="172" fontId="63" fillId="26" borderId="16" xfId="0" applyNumberFormat="1" applyFont="1" applyFill="1" applyBorder="1" applyAlignment="1">
      <alignment horizontal="right" vertical="center"/>
    </xf>
    <xf numFmtId="10" fontId="63" fillId="0" borderId="24" xfId="0" applyNumberFormat="1" applyFont="1" applyFill="1" applyBorder="1" applyAlignment="1">
      <alignment horizontal="right" vertical="center"/>
    </xf>
    <xf numFmtId="0" fontId="75" fillId="26" borderId="53" xfId="388" applyNumberFormat="1" applyFont="1" applyFill="1" applyBorder="1" applyAlignment="1">
      <alignment horizontal="center" vertical="center"/>
    </xf>
    <xf numFmtId="0" fontId="75" fillId="26" borderId="14" xfId="388" applyNumberFormat="1" applyFont="1" applyFill="1" applyBorder="1" applyAlignment="1">
      <alignment horizontal="center" vertical="center"/>
    </xf>
    <xf numFmtId="175" fontId="75" fillId="26" borderId="51" xfId="336" applyNumberFormat="1" applyFont="1" applyFill="1" applyBorder="1" applyAlignment="1">
      <alignment horizontal="center" vertical="center" wrapText="1"/>
    </xf>
    <xf numFmtId="175" fontId="0" fillId="0" borderId="0" xfId="0" applyAlignment="1">
      <alignment horizontal="center" vertical="center"/>
    </xf>
    <xf numFmtId="176" fontId="63" fillId="0" borderId="19" xfId="0" applyNumberFormat="1" applyFont="1" applyFill="1" applyBorder="1" applyAlignment="1" applyProtection="1">
      <alignment horizontal="center"/>
    </xf>
    <xf numFmtId="176" fontId="63" fillId="0" borderId="14" xfId="0" applyNumberFormat="1" applyFont="1" applyFill="1" applyBorder="1" applyAlignment="1" applyProtection="1">
      <alignment horizontal="center"/>
    </xf>
    <xf numFmtId="3" fontId="76" fillId="26" borderId="46" xfId="0" applyNumberFormat="1" applyFont="1" applyFill="1" applyBorder="1" applyAlignment="1" applyProtection="1">
      <alignment horizontal="center"/>
    </xf>
    <xf numFmtId="49" fontId="77" fillId="0" borderId="46" xfId="0" applyNumberFormat="1" applyFont="1" applyFill="1" applyBorder="1" applyAlignment="1">
      <alignment horizontal="center" vertical="center"/>
    </xf>
    <xf numFmtId="49" fontId="53" fillId="26" borderId="46" xfId="0" applyNumberFormat="1" applyFont="1" applyFill="1" applyBorder="1" applyAlignment="1">
      <alignment horizontal="center" vertical="center"/>
    </xf>
    <xf numFmtId="3" fontId="80" fillId="26" borderId="46" xfId="328" applyNumberFormat="1" applyFont="1" applyFill="1" applyBorder="1" applyAlignment="1">
      <alignment vertical="center"/>
    </xf>
    <xf numFmtId="3" fontId="58" fillId="26" borderId="46" xfId="336" applyNumberFormat="1" applyFont="1" applyFill="1" applyBorder="1" applyAlignment="1">
      <alignment horizontal="center"/>
    </xf>
    <xf numFmtId="175" fontId="77" fillId="0" borderId="47" xfId="0" applyNumberFormat="1" applyFont="1" applyFill="1" applyBorder="1" applyAlignment="1">
      <alignment horizontal="center" vertical="center" wrapText="1"/>
    </xf>
    <xf numFmtId="175" fontId="77" fillId="0" borderId="48" xfId="0" applyNumberFormat="1" applyFont="1" applyFill="1" applyBorder="1" applyAlignment="1">
      <alignment horizontal="center" vertical="center" wrapText="1"/>
    </xf>
    <xf numFmtId="175" fontId="77" fillId="0" borderId="49" xfId="0" applyNumberFormat="1" applyFont="1" applyFill="1" applyBorder="1" applyAlignment="1">
      <alignment horizontal="center" vertical="center" wrapText="1"/>
    </xf>
    <xf numFmtId="49" fontId="77" fillId="0" borderId="53" xfId="0" applyNumberFormat="1" applyFont="1" applyFill="1" applyBorder="1" applyAlignment="1">
      <alignment horizontal="center" vertical="center"/>
    </xf>
    <xf numFmtId="3" fontId="58" fillId="0" borderId="47" xfId="336" applyNumberFormat="1" applyFont="1" applyFill="1" applyBorder="1" applyAlignment="1">
      <alignment horizontal="center"/>
    </xf>
    <xf numFmtId="3" fontId="58" fillId="0" borderId="49" xfId="336" applyNumberFormat="1" applyFont="1" applyFill="1" applyBorder="1" applyAlignment="1">
      <alignment horizontal="center"/>
    </xf>
    <xf numFmtId="3" fontId="58" fillId="0" borderId="46" xfId="336" applyNumberFormat="1" applyFont="1" applyFill="1" applyBorder="1" applyAlignment="1">
      <alignment horizontal="center"/>
    </xf>
    <xf numFmtId="2" fontId="75" fillId="26" borderId="24" xfId="551" applyNumberFormat="1" applyFont="1" applyFill="1" applyBorder="1" applyAlignment="1">
      <alignment horizontal="center" vertical="center"/>
    </xf>
    <xf numFmtId="2" fontId="75" fillId="26" borderId="22" xfId="551" applyNumberFormat="1" applyFont="1" applyFill="1" applyBorder="1" applyAlignment="1">
      <alignment horizontal="center" vertical="center"/>
    </xf>
    <xf numFmtId="175" fontId="53" fillId="26" borderId="53" xfId="0" applyNumberFormat="1" applyFont="1" applyFill="1" applyBorder="1" applyAlignment="1">
      <alignment horizontal="center" vertical="center"/>
    </xf>
    <xf numFmtId="175" fontId="53" fillId="26" borderId="48" xfId="0" applyNumberFormat="1" applyFont="1" applyFill="1" applyBorder="1" applyAlignment="1">
      <alignment horizontal="center" vertical="center" wrapText="1"/>
    </xf>
    <xf numFmtId="172" fontId="75" fillId="26" borderId="47" xfId="328" applyNumberFormat="1" applyFont="1" applyFill="1" applyBorder="1" applyAlignment="1">
      <alignment horizontal="center" vertical="center"/>
    </xf>
    <xf numFmtId="172" fontId="75" fillId="26" borderId="49" xfId="328" applyNumberFormat="1" applyFont="1" applyFill="1" applyBorder="1" applyAlignment="1">
      <alignment horizontal="center" vertical="center"/>
    </xf>
    <xf numFmtId="172" fontId="75" fillId="26" borderId="46" xfId="328" applyNumberFormat="1" applyFont="1" applyFill="1" applyBorder="1" applyAlignment="1">
      <alignment horizontal="center" vertical="center"/>
    </xf>
    <xf numFmtId="172" fontId="75" fillId="26" borderId="24" xfId="328" applyNumberFormat="1" applyFont="1" applyFill="1" applyBorder="1" applyAlignment="1">
      <alignment horizontal="center" vertical="center"/>
    </xf>
    <xf numFmtId="172" fontId="75" fillId="26" borderId="18" xfId="328" applyNumberFormat="1" applyFont="1" applyFill="1" applyBorder="1" applyAlignment="1">
      <alignment horizontal="center" vertical="center"/>
    </xf>
    <xf numFmtId="172" fontId="75" fillId="26" borderId="22" xfId="328" applyNumberFormat="1" applyFont="1" applyFill="1" applyBorder="1" applyAlignment="1">
      <alignment horizontal="center" vertical="center"/>
    </xf>
    <xf numFmtId="49" fontId="47" fillId="0" borderId="46" xfId="0" applyNumberFormat="1" applyFont="1" applyFill="1" applyBorder="1" applyAlignment="1">
      <alignment horizontal="center" vertical="center"/>
    </xf>
    <xf numFmtId="3" fontId="76" fillId="0" borderId="46" xfId="328" applyNumberFormat="1" applyFont="1" applyFill="1" applyBorder="1" applyAlignment="1">
      <alignment horizontal="center"/>
    </xf>
    <xf numFmtId="43" fontId="63" fillId="26" borderId="52" xfId="394" applyNumberFormat="1" applyFont="1" applyFill="1" applyBorder="1" applyAlignment="1">
      <alignment horizontal="center" vertical="center" wrapText="1"/>
    </xf>
    <xf numFmtId="168" fontId="91" fillId="26" borderId="46" xfId="323" applyNumberFormat="1" applyFont="1" applyFill="1" applyBorder="1" applyAlignment="1">
      <alignment horizontal="center" vertical="center"/>
    </xf>
    <xf numFmtId="0" fontId="95" fillId="0" borderId="58" xfId="626" applyFont="1" applyFill="1" applyBorder="1" applyAlignment="1">
      <alignment horizontal="center" vertical="center" wrapText="1"/>
    </xf>
    <xf numFmtId="0" fontId="95" fillId="0" borderId="59" xfId="626" applyFont="1" applyFill="1" applyBorder="1" applyAlignment="1">
      <alignment horizontal="center" vertical="center" wrapText="1"/>
    </xf>
    <xf numFmtId="3" fontId="91" fillId="0" borderId="58" xfId="392" applyNumberFormat="1" applyFont="1" applyFill="1" applyBorder="1" applyAlignment="1">
      <alignment horizontal="center" vertical="center"/>
    </xf>
    <xf numFmtId="0" fontId="95" fillId="0" borderId="60" xfId="626" applyFont="1" applyFill="1" applyBorder="1" applyAlignment="1">
      <alignment horizontal="center" vertical="center" wrapText="1"/>
    </xf>
    <xf numFmtId="172" fontId="95" fillId="0" borderId="59" xfId="626" applyNumberFormat="1" applyFont="1" applyFill="1" applyBorder="1" applyAlignment="1">
      <alignment horizontal="center" vertical="center"/>
    </xf>
    <xf numFmtId="172" fontId="95" fillId="0" borderId="58" xfId="626" applyNumberFormat="1" applyFont="1" applyFill="1" applyBorder="1" applyAlignment="1">
      <alignment horizontal="center" vertical="center"/>
    </xf>
    <xf numFmtId="10" fontId="95" fillId="0" borderId="58" xfId="626" applyNumberFormat="1" applyFont="1" applyFill="1" applyBorder="1" applyAlignment="1">
      <alignment horizontal="center" vertical="center"/>
    </xf>
    <xf numFmtId="10" fontId="95" fillId="0" borderId="60" xfId="626" applyNumberFormat="1" applyFont="1" applyFill="1" applyBorder="1" applyAlignment="1">
      <alignment horizontal="center" vertical="center"/>
    </xf>
    <xf numFmtId="172" fontId="95" fillId="0" borderId="46" xfId="626" applyNumberFormat="1" applyFont="1" applyFill="1" applyBorder="1" applyAlignment="1">
      <alignment horizontal="center" vertical="center"/>
    </xf>
    <xf numFmtId="172" fontId="95" fillId="0" borderId="18" xfId="626" applyNumberFormat="1" applyFont="1" applyFill="1" applyBorder="1" applyAlignment="1">
      <alignment horizontal="center" vertical="center"/>
    </xf>
    <xf numFmtId="168" fontId="91" fillId="0" borderId="59" xfId="323" applyNumberFormat="1" applyFont="1" applyFill="1" applyBorder="1" applyAlignment="1">
      <alignment horizontal="center" vertical="center"/>
    </xf>
    <xf numFmtId="168" fontId="91" fillId="0" borderId="60" xfId="323" applyNumberFormat="1" applyFont="1" applyFill="1" applyBorder="1" applyAlignment="1">
      <alignment horizontal="center" vertical="center"/>
    </xf>
    <xf numFmtId="168" fontId="91" fillId="0" borderId="46" xfId="323" applyNumberFormat="1" applyFont="1" applyFill="1" applyBorder="1" applyAlignment="1">
      <alignment horizontal="center" vertical="center"/>
    </xf>
    <xf numFmtId="3" fontId="95" fillId="0" borderId="59" xfId="626" applyNumberFormat="1" applyFont="1" applyFill="1" applyBorder="1" applyAlignment="1">
      <alignment horizontal="center" vertical="center"/>
    </xf>
    <xf numFmtId="168" fontId="95" fillId="0" borderId="60" xfId="323" applyNumberFormat="1" applyFont="1" applyFill="1" applyBorder="1" applyAlignment="1">
      <alignment horizontal="center" vertical="center"/>
    </xf>
    <xf numFmtId="168" fontId="95" fillId="0" borderId="24" xfId="323" applyNumberFormat="1" applyFont="1" applyFill="1" applyBorder="1" applyAlignment="1">
      <alignment horizontal="center" vertical="center"/>
    </xf>
    <xf numFmtId="168" fontId="95" fillId="0" borderId="22" xfId="323" applyNumberFormat="1" applyFont="1" applyFill="1" applyBorder="1" applyAlignment="1">
      <alignment horizontal="center" vertical="center"/>
    </xf>
    <xf numFmtId="17" fontId="60" fillId="0" borderId="14" xfId="0" applyNumberFormat="1" applyFont="1" applyFill="1" applyBorder="1" applyAlignment="1">
      <alignment horizontal="center"/>
    </xf>
    <xf numFmtId="168" fontId="63" fillId="26" borderId="13" xfId="0" applyNumberFormat="1" applyFont="1" applyFill="1" applyBorder="1" applyAlignment="1">
      <alignment horizontal="center" vertical="center"/>
    </xf>
    <xf numFmtId="168" fontId="63" fillId="26" borderId="53" xfId="323" applyNumberFormat="1" applyFont="1" applyFill="1" applyBorder="1" applyAlignment="1">
      <alignment horizontal="right" vertical="center"/>
    </xf>
    <xf numFmtId="209" fontId="0" fillId="0" borderId="0" xfId="0" applyNumberFormat="1"/>
    <xf numFmtId="209" fontId="0" fillId="26" borderId="0" xfId="0" applyNumberFormat="1" applyFill="1"/>
    <xf numFmtId="209" fontId="0" fillId="0" borderId="0" xfId="0" applyNumberFormat="1" applyAlignment="1">
      <alignment vertical="center"/>
    </xf>
    <xf numFmtId="209" fontId="0" fillId="0" borderId="0" xfId="0" applyNumberFormat="1" applyFill="1" applyBorder="1"/>
    <xf numFmtId="180" fontId="63" fillId="26" borderId="56" xfId="0" applyNumberFormat="1" applyFont="1" applyFill="1" applyBorder="1" applyAlignment="1">
      <alignment horizontal="center" vertical="center"/>
    </xf>
    <xf numFmtId="180" fontId="63" fillId="26" borderId="56" xfId="0" applyNumberFormat="1" applyFont="1" applyFill="1" applyBorder="1" applyAlignment="1">
      <alignment horizontal="center" vertical="center" wrapText="1"/>
    </xf>
    <xf numFmtId="180" fontId="63" fillId="26" borderId="13" xfId="0" applyNumberFormat="1" applyFont="1" applyFill="1" applyBorder="1" applyAlignment="1">
      <alignment horizontal="center" vertical="center"/>
    </xf>
    <xf numFmtId="180" fontId="63" fillId="26" borderId="13" xfId="0" applyNumberFormat="1" applyFont="1" applyFill="1" applyBorder="1" applyAlignment="1">
      <alignment horizontal="center" vertical="center" wrapText="1"/>
    </xf>
    <xf numFmtId="180" fontId="48" fillId="26" borderId="0" xfId="323" applyNumberFormat="1" applyFont="1" applyFill="1" applyBorder="1" applyAlignment="1">
      <alignment horizontal="right" vertical="center"/>
    </xf>
    <xf numFmtId="180" fontId="63" fillId="26" borderId="19" xfId="0" applyNumberFormat="1" applyFont="1" applyFill="1" applyBorder="1" applyAlignment="1">
      <alignment horizontal="center" wrapText="1"/>
    </xf>
    <xf numFmtId="180" fontId="55" fillId="26" borderId="0" xfId="323" applyNumberFormat="1" applyFont="1" applyFill="1" applyBorder="1" applyAlignment="1">
      <alignment horizontal="center"/>
    </xf>
    <xf numFmtId="180" fontId="63" fillId="26" borderId="23" xfId="323" applyNumberFormat="1" applyFont="1" applyFill="1" applyBorder="1" applyAlignment="1">
      <alignment horizontal="center" vertical="center"/>
    </xf>
    <xf numFmtId="180" fontId="63" fillId="26" borderId="13" xfId="323" applyNumberFormat="1" applyFont="1" applyFill="1" applyBorder="1" applyAlignment="1">
      <alignment horizontal="center" vertical="center"/>
    </xf>
    <xf numFmtId="180" fontId="0" fillId="0" borderId="0" xfId="0" applyNumberFormat="1"/>
    <xf numFmtId="180" fontId="0" fillId="0" borderId="0" xfId="0" applyNumberFormat="1" applyFill="1" applyBorder="1"/>
    <xf numFmtId="0" fontId="60" fillId="26" borderId="46" xfId="742" applyFont="1" applyFill="1" applyBorder="1" applyAlignment="1">
      <alignment horizontal="center"/>
    </xf>
    <xf numFmtId="43" fontId="60" fillId="26" borderId="24" xfId="323" applyFont="1" applyFill="1" applyBorder="1" applyAlignment="1">
      <alignment horizontal="center"/>
    </xf>
    <xf numFmtId="43" fontId="60" fillId="0" borderId="24" xfId="323" applyFont="1" applyFill="1" applyBorder="1" applyAlignment="1">
      <alignment horizontal="center"/>
    </xf>
    <xf numFmtId="43" fontId="50" fillId="0" borderId="22" xfId="323" applyFont="1" applyFill="1" applyBorder="1" applyAlignment="1">
      <alignment horizontal="center"/>
    </xf>
    <xf numFmtId="0" fontId="75" fillId="26" borderId="13" xfId="742" applyFont="1" applyFill="1" applyBorder="1" applyAlignment="1">
      <alignment horizontal="center" vertical="center"/>
    </xf>
    <xf numFmtId="0" fontId="60" fillId="26" borderId="46" xfId="743" applyFont="1" applyFill="1" applyBorder="1" applyAlignment="1">
      <alignment horizontal="center" vertical="center"/>
    </xf>
    <xf numFmtId="43" fontId="60" fillId="26" borderId="53" xfId="323" applyFont="1" applyFill="1" applyBorder="1" applyAlignment="1">
      <alignment vertical="center"/>
    </xf>
    <xf numFmtId="43" fontId="60" fillId="26" borderId="50" xfId="323" applyFont="1" applyFill="1" applyBorder="1" applyAlignment="1">
      <alignment vertical="center"/>
    </xf>
    <xf numFmtId="0" fontId="60" fillId="26" borderId="46" xfId="744" applyFont="1" applyFill="1" applyBorder="1" applyAlignment="1">
      <alignment horizontal="center"/>
    </xf>
    <xf numFmtId="43" fontId="60" fillId="0" borderId="0" xfId="323" applyFont="1" applyFill="1" applyBorder="1"/>
    <xf numFmtId="43" fontId="60" fillId="0" borderId="50" xfId="323" applyFont="1" applyFill="1" applyBorder="1" applyAlignment="1">
      <alignment horizontal="center" vertical="center"/>
    </xf>
    <xf numFmtId="43" fontId="60" fillId="0" borderId="51" xfId="323" applyFont="1" applyFill="1" applyBorder="1" applyAlignment="1">
      <alignment horizontal="center" vertical="center"/>
    </xf>
    <xf numFmtId="40" fontId="76" fillId="26" borderId="0" xfId="335" applyNumberFormat="1" applyFont="1" applyFill="1" applyBorder="1" applyAlignment="1">
      <alignment vertical="center"/>
    </xf>
    <xf numFmtId="175" fontId="63" fillId="26" borderId="53" xfId="446" applyFont="1" applyFill="1" applyBorder="1" applyAlignment="1">
      <alignment horizontal="center" vertical="center"/>
    </xf>
    <xf numFmtId="1" fontId="63" fillId="26" borderId="19" xfId="0" applyNumberFormat="1" applyFont="1" applyFill="1" applyBorder="1" applyAlignment="1">
      <alignment horizontal="center"/>
    </xf>
    <xf numFmtId="41" fontId="76" fillId="26" borderId="0" xfId="323" applyNumberFormat="1" applyFont="1" applyFill="1" applyBorder="1" applyAlignment="1">
      <alignment horizontal="right" vertical="center"/>
    </xf>
    <xf numFmtId="41" fontId="80" fillId="26" borderId="59" xfId="394" applyNumberFormat="1" applyFont="1" applyFill="1" applyBorder="1" applyAlignment="1">
      <alignment vertical="center"/>
    </xf>
    <xf numFmtId="3" fontId="80" fillId="26" borderId="58" xfId="328" applyNumberFormat="1" applyFont="1" applyFill="1" applyBorder="1" applyAlignment="1">
      <alignment vertical="center"/>
    </xf>
    <xf numFmtId="41" fontId="80" fillId="26" borderId="60" xfId="328" applyNumberFormat="1" applyFont="1" applyFill="1" applyBorder="1" applyAlignment="1">
      <alignment vertical="center"/>
    </xf>
    <xf numFmtId="41" fontId="80" fillId="26" borderId="46" xfId="328" applyNumberFormat="1" applyFont="1" applyFill="1" applyBorder="1" applyAlignment="1">
      <alignment vertical="center"/>
    </xf>
    <xf numFmtId="196" fontId="96" fillId="26" borderId="0" xfId="0" applyNumberFormat="1" applyFont="1" applyFill="1" applyBorder="1" applyAlignment="1">
      <alignment horizontal="center" vertical="center" wrapText="1"/>
    </xf>
    <xf numFmtId="3" fontId="74" fillId="0" borderId="0" xfId="0" applyNumberFormat="1" applyFont="1" applyFill="1" applyBorder="1" applyAlignment="1">
      <alignment horizontal="center"/>
    </xf>
    <xf numFmtId="0" fontId="174" fillId="0" borderId="0" xfId="1121" applyFont="1" applyAlignment="1">
      <alignment horizontal="center" vertical="center"/>
    </xf>
    <xf numFmtId="0" fontId="174" fillId="0" borderId="0" xfId="1121" applyFont="1" applyAlignment="1">
      <alignment horizontal="left" vertical="center"/>
    </xf>
    <xf numFmtId="0" fontId="174" fillId="0" borderId="0" xfId="1121" applyFont="1" applyAlignment="1">
      <alignment vertical="center"/>
    </xf>
    <xf numFmtId="49" fontId="75" fillId="26" borderId="51" xfId="0" applyNumberFormat="1" applyFont="1" applyFill="1" applyBorder="1" applyAlignment="1">
      <alignment horizontal="center" vertical="center" wrapText="1"/>
    </xf>
    <xf numFmtId="168" fontId="63" fillId="26" borderId="24" xfId="0" applyNumberFormat="1" applyFont="1" applyFill="1" applyBorder="1" applyAlignment="1">
      <alignment horizontal="center" wrapText="1"/>
    </xf>
    <xf numFmtId="49" fontId="62" fillId="26" borderId="53" xfId="0" applyNumberFormat="1" applyFont="1" applyFill="1" applyBorder="1" applyAlignment="1">
      <alignment horizontal="center"/>
    </xf>
    <xf numFmtId="168" fontId="62" fillId="26" borderId="24" xfId="0" applyNumberFormat="1" applyFont="1" applyFill="1" applyBorder="1" applyAlignment="1">
      <alignment horizontal="center" wrapText="1"/>
    </xf>
    <xf numFmtId="168" fontId="55" fillId="26" borderId="59" xfId="323" applyNumberFormat="1" applyFont="1" applyFill="1" applyBorder="1" applyAlignment="1">
      <alignment horizontal="center"/>
    </xf>
    <xf numFmtId="168" fontId="55" fillId="26" borderId="58" xfId="323" applyNumberFormat="1" applyFont="1" applyFill="1" applyBorder="1" applyAlignment="1">
      <alignment horizontal="center"/>
    </xf>
    <xf numFmtId="168" fontId="55" fillId="26" borderId="60" xfId="323" applyNumberFormat="1" applyFont="1" applyFill="1" applyBorder="1" applyAlignment="1">
      <alignment horizontal="center"/>
    </xf>
    <xf numFmtId="168" fontId="55" fillId="26" borderId="46" xfId="323" applyNumberFormat="1" applyFont="1" applyFill="1" applyBorder="1" applyAlignment="1">
      <alignment horizontal="center"/>
    </xf>
    <xf numFmtId="168" fontId="55" fillId="26" borderId="24" xfId="323" applyNumberFormat="1" applyFont="1" applyFill="1" applyBorder="1" applyAlignment="1">
      <alignment horizontal="center"/>
    </xf>
    <xf numFmtId="168" fontId="48" fillId="26" borderId="18" xfId="323" applyNumberFormat="1" applyFont="1" applyFill="1" applyBorder="1" applyAlignment="1">
      <alignment horizontal="center"/>
    </xf>
    <xf numFmtId="168" fontId="48" fillId="26" borderId="11" xfId="323" applyNumberFormat="1" applyFont="1" applyFill="1" applyBorder="1" applyAlignment="1">
      <alignment horizontal="center"/>
    </xf>
    <xf numFmtId="168" fontId="48" fillId="26" borderId="22" xfId="323" applyNumberFormat="1" applyFont="1" applyFill="1" applyBorder="1" applyAlignment="1">
      <alignment horizontal="center"/>
    </xf>
    <xf numFmtId="10" fontId="62" fillId="26" borderId="46" xfId="0" applyNumberFormat="1" applyFont="1" applyFill="1" applyBorder="1" applyAlignment="1">
      <alignment horizontal="center" vertical="center"/>
    </xf>
    <xf numFmtId="168" fontId="48" fillId="26" borderId="59" xfId="323" applyNumberFormat="1" applyFont="1" applyFill="1" applyBorder="1" applyAlignment="1">
      <alignment horizontal="center" vertical="center"/>
    </xf>
    <xf numFmtId="168" fontId="48" fillId="26" borderId="60" xfId="323" applyNumberFormat="1" applyFont="1" applyFill="1" applyBorder="1" applyAlignment="1">
      <alignment horizontal="center" vertical="center"/>
    </xf>
    <xf numFmtId="168" fontId="48" fillId="26" borderId="46" xfId="323" applyNumberFormat="1" applyFont="1" applyFill="1" applyBorder="1" applyAlignment="1">
      <alignment horizontal="center" vertical="center"/>
    </xf>
    <xf numFmtId="10" fontId="62" fillId="26" borderId="59" xfId="0" applyNumberFormat="1" applyFont="1" applyFill="1" applyBorder="1" applyAlignment="1">
      <alignment horizontal="center" vertical="center"/>
    </xf>
    <xf numFmtId="10" fontId="62" fillId="26" borderId="58" xfId="0" applyNumberFormat="1" applyFont="1" applyFill="1" applyBorder="1" applyAlignment="1">
      <alignment horizontal="center" vertical="center"/>
    </xf>
    <xf numFmtId="168" fontId="55" fillId="26" borderId="58" xfId="323" applyNumberFormat="1" applyFont="1" applyFill="1" applyBorder="1" applyAlignment="1">
      <alignment horizontal="center" vertical="center"/>
    </xf>
    <xf numFmtId="49" fontId="62" fillId="26" borderId="58" xfId="0" applyNumberFormat="1" applyFont="1" applyFill="1" applyBorder="1" applyAlignment="1">
      <alignment horizontal="center" vertical="center" wrapText="1"/>
    </xf>
    <xf numFmtId="49" fontId="62" fillId="26" borderId="59" xfId="0" applyNumberFormat="1" applyFont="1" applyFill="1" applyBorder="1" applyAlignment="1">
      <alignment horizontal="center" vertical="center" wrapText="1"/>
    </xf>
    <xf numFmtId="49" fontId="62" fillId="26" borderId="60" xfId="0" applyNumberFormat="1" applyFont="1" applyFill="1" applyBorder="1" applyAlignment="1">
      <alignment horizontal="center" vertical="center" wrapText="1"/>
    </xf>
    <xf numFmtId="10" fontId="62" fillId="26" borderId="60" xfId="0" applyNumberFormat="1" applyFont="1" applyFill="1" applyBorder="1" applyAlignment="1">
      <alignment horizontal="center" vertical="center"/>
    </xf>
    <xf numFmtId="49" fontId="62" fillId="26" borderId="53" xfId="0" applyNumberFormat="1" applyFont="1" applyFill="1" applyBorder="1" applyAlignment="1">
      <alignment horizontal="center" vertical="center" wrapText="1"/>
    </xf>
    <xf numFmtId="168" fontId="62" fillId="26" borderId="53" xfId="323" applyNumberFormat="1" applyFont="1" applyFill="1" applyBorder="1" applyAlignment="1">
      <alignment horizontal="center" vertical="center"/>
    </xf>
    <xf numFmtId="10" fontId="62" fillId="26" borderId="50" xfId="0" applyNumberFormat="1" applyFont="1" applyFill="1" applyBorder="1" applyAlignment="1">
      <alignment horizontal="center" vertical="center"/>
    </xf>
    <xf numFmtId="10" fontId="62" fillId="26" borderId="52" xfId="0" applyNumberFormat="1" applyFont="1" applyFill="1" applyBorder="1" applyAlignment="1">
      <alignment horizontal="center" vertical="center"/>
    </xf>
    <xf numFmtId="168" fontId="63" fillId="26" borderId="50" xfId="0" applyNumberFormat="1" applyFont="1" applyFill="1" applyBorder="1" applyAlignment="1">
      <alignment horizontal="center" vertical="center" wrapText="1"/>
    </xf>
    <xf numFmtId="168" fontId="63" fillId="26" borderId="51" xfId="0" applyNumberFormat="1" applyFont="1" applyFill="1" applyBorder="1" applyAlignment="1">
      <alignment horizontal="center" vertical="center" wrapText="1"/>
    </xf>
    <xf numFmtId="49" fontId="63" fillId="26" borderId="53" xfId="0" applyNumberFormat="1" applyFont="1" applyFill="1" applyBorder="1" applyAlignment="1">
      <alignment horizontal="center" vertical="center"/>
    </xf>
    <xf numFmtId="49" fontId="63" fillId="26" borderId="53" xfId="0" applyNumberFormat="1" applyFont="1" applyFill="1" applyBorder="1" applyAlignment="1">
      <alignment horizontal="center"/>
    </xf>
    <xf numFmtId="172" fontId="63" fillId="26" borderId="46" xfId="551" applyNumberFormat="1" applyFont="1" applyFill="1" applyBorder="1" applyAlignment="1">
      <alignment horizontal="center" vertical="center"/>
    </xf>
    <xf numFmtId="172" fontId="63" fillId="26" borderId="59" xfId="0" applyNumberFormat="1" applyFont="1" applyFill="1" applyBorder="1" applyAlignment="1">
      <alignment horizontal="center" vertical="center"/>
    </xf>
    <xf numFmtId="172" fontId="63" fillId="26" borderId="60" xfId="0" applyNumberFormat="1" applyFont="1" applyFill="1" applyBorder="1" applyAlignment="1">
      <alignment horizontal="center" vertical="center"/>
    </xf>
    <xf numFmtId="172" fontId="63" fillId="26" borderId="46" xfId="0" applyNumberFormat="1" applyFont="1" applyFill="1" applyBorder="1" applyAlignment="1">
      <alignment horizontal="center" vertical="center"/>
    </xf>
    <xf numFmtId="172" fontId="63" fillId="26" borderId="24" xfId="551" applyNumberFormat="1" applyFont="1" applyFill="1" applyBorder="1" applyAlignment="1">
      <alignment horizontal="center" vertical="center"/>
    </xf>
    <xf numFmtId="172" fontId="63" fillId="26" borderId="22" xfId="551" applyNumberFormat="1" applyFont="1" applyFill="1" applyBorder="1" applyAlignment="1">
      <alignment horizontal="center" vertical="center"/>
    </xf>
    <xf numFmtId="172" fontId="63" fillId="26" borderId="18" xfId="0" applyNumberFormat="1" applyFont="1" applyFill="1" applyBorder="1" applyAlignment="1">
      <alignment horizontal="center" vertical="center"/>
    </xf>
    <xf numFmtId="168" fontId="85" fillId="26" borderId="46" xfId="323" applyNumberFormat="1" applyFont="1" applyFill="1" applyBorder="1" applyAlignment="1">
      <alignment horizontal="center" vertical="center"/>
    </xf>
    <xf numFmtId="168" fontId="48" fillId="26" borderId="46" xfId="323" applyNumberFormat="1" applyFont="1" applyFill="1" applyBorder="1" applyAlignment="1">
      <alignment horizontal="right"/>
    </xf>
    <xf numFmtId="175" fontId="46" fillId="0" borderId="0" xfId="0" applyFont="1" applyAlignment="1">
      <alignment horizontal="left" wrapText="1" indent="3"/>
    </xf>
    <xf numFmtId="175" fontId="0" fillId="0" borderId="0" xfId="0" applyAlignment="1">
      <alignment horizontal="center"/>
    </xf>
    <xf numFmtId="175" fontId="0" fillId="0" borderId="0" xfId="0" applyAlignment="1">
      <alignment horizontal="center" vertical="center"/>
    </xf>
    <xf numFmtId="172" fontId="50" fillId="0" borderId="0" xfId="551" applyNumberFormat="1" applyFont="1" applyAlignment="1">
      <alignment horizontal="right"/>
    </xf>
    <xf numFmtId="10" fontId="80" fillId="0" borderId="0" xfId="551" applyNumberFormat="1" applyFont="1" applyBorder="1" applyAlignment="1">
      <alignment horizontal="left"/>
    </xf>
    <xf numFmtId="17" fontId="75" fillId="26" borderId="46" xfId="0" applyNumberFormat="1" applyFont="1" applyFill="1" applyBorder="1" applyAlignment="1">
      <alignment horizontal="center" vertical="center"/>
    </xf>
    <xf numFmtId="43" fontId="76" fillId="26" borderId="46" xfId="328" applyFont="1" applyFill="1" applyBorder="1" applyAlignment="1">
      <alignment horizontal="center" vertical="center"/>
    </xf>
    <xf numFmtId="175" fontId="164" fillId="0" borderId="0" xfId="0" applyFont="1" applyAlignment="1">
      <alignment horizontal="right" vertical="center" wrapText="1"/>
    </xf>
    <xf numFmtId="211" fontId="61" fillId="0" borderId="0" xfId="551" applyNumberFormat="1" applyFont="1" applyAlignment="1">
      <alignment horizontal="right" indent="2"/>
    </xf>
    <xf numFmtId="49" fontId="94" fillId="26" borderId="51" xfId="0" applyNumberFormat="1" applyFont="1" applyFill="1" applyBorder="1" applyAlignment="1">
      <alignment horizontal="center" vertical="center" wrapText="1"/>
    </xf>
    <xf numFmtId="175" fontId="47" fillId="26" borderId="50" xfId="0" applyFont="1" applyFill="1" applyBorder="1" applyAlignment="1">
      <alignment horizontal="center" vertical="center"/>
    </xf>
    <xf numFmtId="49" fontId="47" fillId="26" borderId="51" xfId="0" applyNumberFormat="1" applyFont="1" applyFill="1" applyBorder="1" applyAlignment="1">
      <alignment horizontal="center" vertical="center" wrapText="1"/>
    </xf>
    <xf numFmtId="175" fontId="94" fillId="26" borderId="50" xfId="0" applyFont="1" applyFill="1" applyBorder="1" applyAlignment="1">
      <alignment horizontal="center" vertical="center"/>
    </xf>
    <xf numFmtId="175" fontId="94" fillId="26" borderId="51" xfId="0" applyFont="1" applyFill="1" applyBorder="1" applyAlignment="1">
      <alignment horizontal="center" vertical="center"/>
    </xf>
    <xf numFmtId="175" fontId="135" fillId="0" borderId="0" xfId="0" applyFont="1" applyAlignment="1">
      <alignment vertical="center"/>
    </xf>
    <xf numFmtId="49" fontId="55" fillId="0" borderId="0" xfId="551" applyNumberFormat="1" applyFont="1" applyAlignment="1"/>
    <xf numFmtId="184" fontId="55" fillId="0" borderId="0" xfId="0" applyNumberFormat="1" applyFont="1" applyAlignment="1"/>
    <xf numFmtId="175" fontId="48" fillId="0" borderId="0" xfId="0" applyFont="1" applyAlignment="1"/>
    <xf numFmtId="175" fontId="135" fillId="0" borderId="0" xfId="0" applyFont="1" applyAlignment="1"/>
    <xf numFmtId="10" fontId="55" fillId="0" borderId="0" xfId="551" applyNumberFormat="1" applyFont="1" applyAlignment="1"/>
    <xf numFmtId="0" fontId="90" fillId="0" borderId="0" xfId="626" applyFont="1" applyAlignment="1">
      <alignment horizontal="center"/>
    </xf>
    <xf numFmtId="0" fontId="177" fillId="0" borderId="0" xfId="1121" applyFont="1" applyAlignment="1">
      <alignment horizontal="center" vertical="center"/>
    </xf>
    <xf numFmtId="0" fontId="177" fillId="0" borderId="0" xfId="1121" applyFont="1" applyAlignment="1">
      <alignment vertical="center"/>
    </xf>
    <xf numFmtId="0" fontId="177" fillId="0" borderId="0" xfId="1121" applyFont="1"/>
    <xf numFmtId="0" fontId="177" fillId="0" borderId="0" xfId="1121" applyFont="1" applyAlignment="1">
      <alignment horizontal="center"/>
    </xf>
    <xf numFmtId="184" fontId="175" fillId="0" borderId="0" xfId="0" applyNumberFormat="1" applyFont="1" applyAlignment="1">
      <alignment horizontal="right" vertical="center" indent="2"/>
    </xf>
    <xf numFmtId="168" fontId="177" fillId="0" borderId="0" xfId="323" applyNumberFormat="1" applyFont="1" applyAlignment="1">
      <alignment vertical="center"/>
    </xf>
    <xf numFmtId="175" fontId="0" fillId="0" borderId="0" xfId="0" applyAlignment="1">
      <alignment horizontal="center"/>
    </xf>
    <xf numFmtId="175" fontId="0" fillId="0" borderId="0" xfId="0" applyAlignment="1">
      <alignment horizontal="center" vertical="center"/>
    </xf>
    <xf numFmtId="41" fontId="58" fillId="26" borderId="11" xfId="336" applyNumberFormat="1" applyFont="1" applyFill="1" applyBorder="1" applyAlignment="1">
      <alignment horizontal="center" vertical="center"/>
    </xf>
    <xf numFmtId="0" fontId="60" fillId="26" borderId="56" xfId="0" applyNumberFormat="1" applyFont="1" applyFill="1" applyBorder="1" applyAlignment="1">
      <alignment horizontal="center" vertical="center"/>
    </xf>
    <xf numFmtId="49" fontId="63" fillId="26" borderId="23" xfId="0" applyNumberFormat="1" applyFont="1" applyFill="1" applyBorder="1" applyAlignment="1">
      <alignment horizontal="right" vertical="center" wrapText="1"/>
    </xf>
    <xf numFmtId="49" fontId="63" fillId="26" borderId="16" xfId="0" applyNumberFormat="1" applyFont="1" applyFill="1" applyBorder="1" applyAlignment="1">
      <alignment horizontal="right" vertical="center" wrapText="1"/>
    </xf>
    <xf numFmtId="175" fontId="46" fillId="0" borderId="0" xfId="0" applyFont="1" applyBorder="1" applyAlignment="1">
      <alignment horizontal="center" vertical="center"/>
    </xf>
    <xf numFmtId="41" fontId="46" fillId="0" borderId="0" xfId="0" applyNumberFormat="1" applyFont="1" applyAlignment="1">
      <alignment horizontal="center" vertical="center"/>
    </xf>
    <xf numFmtId="182" fontId="46" fillId="0" borderId="0" xfId="0" applyNumberFormat="1" applyFont="1" applyAlignment="1">
      <alignment horizontal="center" vertical="center"/>
    </xf>
    <xf numFmtId="10" fontId="46" fillId="0" borderId="0" xfId="0" applyNumberFormat="1" applyFont="1" applyAlignment="1">
      <alignment horizontal="center" vertical="center"/>
    </xf>
    <xf numFmtId="43" fontId="97" fillId="26" borderId="22" xfId="607" applyFont="1" applyFill="1" applyBorder="1" applyAlignment="1">
      <alignment horizontal="center" vertical="center"/>
    </xf>
    <xf numFmtId="43" fontId="97" fillId="26" borderId="24" xfId="607" applyFont="1" applyFill="1" applyBorder="1" applyAlignment="1">
      <alignment horizontal="center" vertical="center"/>
    </xf>
    <xf numFmtId="170" fontId="48" fillId="26" borderId="0" xfId="323" applyNumberFormat="1" applyFont="1" applyFill="1" applyBorder="1" applyAlignment="1">
      <alignment vertical="center"/>
    </xf>
    <xf numFmtId="0" fontId="174" fillId="0" borderId="0" xfId="1121" applyFont="1" applyBorder="1" applyAlignment="1">
      <alignment horizontal="left" vertical="center"/>
    </xf>
    <xf numFmtId="0" fontId="174" fillId="0" borderId="0" xfId="1121" applyFont="1" applyBorder="1" applyAlignment="1">
      <alignment vertical="center"/>
    </xf>
    <xf numFmtId="41" fontId="58" fillId="0" borderId="58" xfId="336" applyNumberFormat="1" applyFont="1" applyFill="1" applyBorder="1" applyAlignment="1">
      <alignment horizontal="center" vertical="center"/>
    </xf>
    <xf numFmtId="41" fontId="58" fillId="0" borderId="60" xfId="336" applyNumberFormat="1" applyFont="1" applyFill="1" applyBorder="1" applyAlignment="1">
      <alignment horizontal="center" vertical="center"/>
    </xf>
    <xf numFmtId="41" fontId="58" fillId="0" borderId="24" xfId="336" applyNumberFormat="1" applyFont="1" applyFill="1" applyBorder="1" applyAlignment="1">
      <alignment horizontal="center" vertical="center"/>
    </xf>
    <xf numFmtId="41" fontId="58" fillId="26" borderId="24" xfId="336" applyNumberFormat="1" applyFont="1" applyFill="1" applyBorder="1" applyAlignment="1">
      <alignment horizontal="center" vertical="center"/>
    </xf>
    <xf numFmtId="41" fontId="58" fillId="26" borderId="22" xfId="336" applyNumberFormat="1" applyFont="1" applyFill="1" applyBorder="1" applyAlignment="1">
      <alignment horizontal="center" vertical="center"/>
    </xf>
    <xf numFmtId="49" fontId="77" fillId="0" borderId="59" xfId="0" applyNumberFormat="1" applyFont="1" applyFill="1" applyBorder="1" applyAlignment="1">
      <alignment horizontal="center" vertical="center"/>
    </xf>
    <xf numFmtId="49" fontId="77" fillId="26" borderId="46" xfId="0" applyNumberFormat="1" applyFont="1" applyFill="1" applyBorder="1" applyAlignment="1">
      <alignment horizontal="center" vertical="center"/>
    </xf>
    <xf numFmtId="3" fontId="67" fillId="0" borderId="60" xfId="0" applyNumberFormat="1" applyFont="1" applyFill="1" applyBorder="1" applyAlignment="1">
      <alignment horizontal="center" vertical="center"/>
    </xf>
    <xf numFmtId="3" fontId="67" fillId="0" borderId="24" xfId="0" applyNumberFormat="1" applyFont="1" applyFill="1" applyBorder="1" applyAlignment="1">
      <alignment horizontal="center" vertical="center"/>
    </xf>
    <xf numFmtId="3" fontId="67" fillId="26" borderId="24" xfId="0" applyNumberFormat="1" applyFont="1" applyFill="1" applyBorder="1" applyAlignment="1">
      <alignment horizontal="center" vertical="center"/>
    </xf>
    <xf numFmtId="3" fontId="67" fillId="26" borderId="22" xfId="0" applyNumberFormat="1" applyFont="1" applyFill="1" applyBorder="1" applyAlignment="1">
      <alignment horizontal="center" vertical="center"/>
    </xf>
    <xf numFmtId="172" fontId="63" fillId="26" borderId="60" xfId="446" applyNumberFormat="1" applyFont="1" applyFill="1" applyBorder="1" applyAlignment="1">
      <alignment horizontal="right" vertical="center"/>
    </xf>
    <xf numFmtId="175" fontId="0" fillId="0" borderId="0" xfId="0" applyAlignment="1">
      <alignment horizontal="center"/>
    </xf>
    <xf numFmtId="175" fontId="0" fillId="0" borderId="0" xfId="0" applyAlignment="1">
      <alignment horizontal="center" vertical="center"/>
    </xf>
    <xf numFmtId="0" fontId="77" fillId="26" borderId="13" xfId="0" applyNumberFormat="1" applyFont="1" applyFill="1" applyBorder="1" applyAlignment="1">
      <alignment horizontal="center" vertical="center"/>
    </xf>
    <xf numFmtId="175" fontId="77" fillId="26" borderId="19" xfId="0" applyFont="1" applyFill="1" applyBorder="1" applyAlignment="1">
      <alignment vertical="center"/>
    </xf>
    <xf numFmtId="0" fontId="77" fillId="26" borderId="23" xfId="0" applyNumberFormat="1" applyFont="1" applyFill="1" applyBorder="1" applyAlignment="1">
      <alignment horizontal="center" vertical="center"/>
    </xf>
    <xf numFmtId="0" fontId="77" fillId="26" borderId="56" xfId="0" applyNumberFormat="1" applyFont="1" applyFill="1" applyBorder="1" applyAlignment="1">
      <alignment horizontal="center" vertical="center"/>
    </xf>
    <xf numFmtId="182" fontId="58" fillId="26" borderId="0" xfId="0" applyNumberFormat="1" applyFont="1" applyFill="1" applyBorder="1" applyAlignment="1">
      <alignment horizontal="right" vertical="center"/>
    </xf>
    <xf numFmtId="182" fontId="77" fillId="26" borderId="19" xfId="0" applyNumberFormat="1" applyFont="1" applyFill="1" applyBorder="1" applyAlignment="1">
      <alignment horizontal="right" vertical="center"/>
    </xf>
    <xf numFmtId="182" fontId="77" fillId="26" borderId="23" xfId="0" applyNumberFormat="1" applyFont="1" applyFill="1" applyBorder="1" applyAlignment="1">
      <alignment horizontal="right" vertical="center"/>
    </xf>
    <xf numFmtId="182" fontId="77" fillId="26" borderId="56" xfId="0" applyNumberFormat="1" applyFont="1" applyFill="1" applyBorder="1" applyAlignment="1">
      <alignment horizontal="right" vertical="center"/>
    </xf>
    <xf numFmtId="182" fontId="77" fillId="26" borderId="13" xfId="0" applyNumberFormat="1" applyFont="1" applyFill="1" applyBorder="1" applyAlignment="1">
      <alignment horizontal="right" vertical="center"/>
    </xf>
    <xf numFmtId="168" fontId="63" fillId="26" borderId="19" xfId="0" applyNumberFormat="1" applyFont="1" applyFill="1" applyBorder="1" applyAlignment="1">
      <alignment horizontal="center" wrapText="1"/>
    </xf>
    <xf numFmtId="168" fontId="48" fillId="26" borderId="18" xfId="394" applyNumberFormat="1" applyFont="1" applyFill="1" applyBorder="1" applyAlignment="1"/>
    <xf numFmtId="174" fontId="76" fillId="26" borderId="11" xfId="0" applyNumberFormat="1" applyFont="1" applyFill="1" applyBorder="1" applyAlignment="1" applyProtection="1">
      <alignment horizontal="center" vertical="center"/>
    </xf>
    <xf numFmtId="174" fontId="76" fillId="26" borderId="22" xfId="0" applyNumberFormat="1" applyFont="1" applyFill="1" applyBorder="1" applyAlignment="1" applyProtection="1">
      <alignment horizontal="center" vertical="center"/>
    </xf>
    <xf numFmtId="175" fontId="0" fillId="0" borderId="0" xfId="0" applyBorder="1" applyAlignment="1">
      <alignment horizontal="right" vertical="center"/>
    </xf>
    <xf numFmtId="41" fontId="0" fillId="0" borderId="0" xfId="0" applyNumberFormat="1" applyAlignment="1">
      <alignment horizontal="right" vertical="center"/>
    </xf>
    <xf numFmtId="175" fontId="72" fillId="27" borderId="0" xfId="0" applyFont="1" applyFill="1" applyBorder="1" applyAlignment="1">
      <alignment horizontal="right" vertical="center" wrapText="1"/>
    </xf>
    <xf numFmtId="175" fontId="55" fillId="0" borderId="0" xfId="0" applyFont="1" applyBorder="1" applyAlignment="1">
      <alignment horizontal="right" vertical="top"/>
    </xf>
    <xf numFmtId="10" fontId="0" fillId="0" borderId="0" xfId="551" applyNumberFormat="1" applyFont="1" applyBorder="1" applyAlignment="1">
      <alignment horizontal="right"/>
    </xf>
    <xf numFmtId="172" fontId="0" fillId="0" borderId="0" xfId="551" applyNumberFormat="1" applyFont="1" applyBorder="1" applyAlignment="1">
      <alignment horizontal="right" vertical="center"/>
    </xf>
    <xf numFmtId="10" fontId="0" fillId="0" borderId="0" xfId="0" applyNumberFormat="1" applyAlignment="1">
      <alignment horizontal="right"/>
    </xf>
    <xf numFmtId="175" fontId="42" fillId="0" borderId="0" xfId="388" applyFont="1" applyAlignment="1">
      <alignment horizontal="right"/>
    </xf>
    <xf numFmtId="175" fontId="61" fillId="0" borderId="0" xfId="388" applyFont="1" applyAlignment="1">
      <alignment horizontal="right"/>
    </xf>
    <xf numFmtId="17" fontId="63" fillId="26" borderId="14" xfId="0" applyNumberFormat="1" applyFont="1" applyFill="1" applyBorder="1" applyAlignment="1" applyProtection="1">
      <alignment horizontal="center" vertical="center"/>
    </xf>
    <xf numFmtId="3" fontId="48" fillId="26" borderId="11" xfId="0" applyNumberFormat="1" applyFont="1" applyFill="1" applyBorder="1" applyAlignment="1" applyProtection="1">
      <alignment horizontal="center" vertical="center"/>
    </xf>
    <xf numFmtId="43" fontId="97" fillId="26" borderId="59" xfId="336" applyNumberFormat="1" applyFont="1" applyFill="1" applyBorder="1" applyAlignment="1">
      <alignment horizontal="right" vertical="center"/>
    </xf>
    <xf numFmtId="43" fontId="97" fillId="26" borderId="60" xfId="336" applyNumberFormat="1" applyFont="1" applyFill="1" applyBorder="1" applyAlignment="1">
      <alignment horizontal="right" vertical="center"/>
    </xf>
    <xf numFmtId="43" fontId="97" fillId="26" borderId="18" xfId="336" applyNumberFormat="1" applyFont="1" applyFill="1" applyBorder="1" applyAlignment="1">
      <alignment horizontal="right" vertical="center"/>
    </xf>
    <xf numFmtId="43" fontId="97" fillId="26" borderId="22" xfId="336" applyNumberFormat="1" applyFont="1" applyFill="1" applyBorder="1" applyAlignment="1">
      <alignment horizontal="right" vertical="center"/>
    </xf>
    <xf numFmtId="175" fontId="75" fillId="26" borderId="50" xfId="388" applyFont="1" applyFill="1" applyBorder="1" applyAlignment="1">
      <alignment horizontal="center" vertical="center" wrapText="1"/>
    </xf>
    <xf numFmtId="175" fontId="75" fillId="26" borderId="51" xfId="388" applyFont="1" applyFill="1" applyBorder="1" applyAlignment="1">
      <alignment horizontal="center" vertical="center" wrapText="1"/>
    </xf>
    <xf numFmtId="175" fontId="75" fillId="26" borderId="52" xfId="388" applyFont="1" applyFill="1" applyBorder="1" applyAlignment="1">
      <alignment horizontal="center" vertical="center" wrapText="1"/>
    </xf>
    <xf numFmtId="175" fontId="63" fillId="26" borderId="59" xfId="446" applyFont="1" applyFill="1" applyBorder="1" applyAlignment="1">
      <alignment horizontal="center" vertical="center" wrapText="1"/>
    </xf>
    <xf numFmtId="175" fontId="63" fillId="26" borderId="58" xfId="446" applyFont="1" applyFill="1" applyBorder="1" applyAlignment="1">
      <alignment horizontal="center" vertical="center" wrapText="1"/>
    </xf>
    <xf numFmtId="175" fontId="63" fillId="26" borderId="60" xfId="446" applyFont="1" applyFill="1" applyBorder="1" applyAlignment="1">
      <alignment horizontal="center" vertical="center" wrapText="1"/>
    </xf>
    <xf numFmtId="17" fontId="63" fillId="26" borderId="46" xfId="394" applyNumberFormat="1" applyFont="1" applyFill="1" applyBorder="1" applyAlignment="1">
      <alignment horizontal="center" vertical="center"/>
    </xf>
    <xf numFmtId="17" fontId="63" fillId="26" borderId="18" xfId="394" applyNumberFormat="1" applyFont="1" applyFill="1" applyBorder="1" applyAlignment="1">
      <alignment horizontal="center" vertical="center"/>
    </xf>
    <xf numFmtId="168" fontId="63" fillId="26" borderId="24" xfId="323" applyNumberFormat="1" applyFont="1" applyFill="1" applyBorder="1" applyAlignment="1">
      <alignment horizontal="center"/>
    </xf>
    <xf numFmtId="168" fontId="63" fillId="26" borderId="22" xfId="323" applyNumberFormat="1" applyFont="1" applyFill="1" applyBorder="1" applyAlignment="1">
      <alignment horizontal="center"/>
    </xf>
    <xf numFmtId="43" fontId="63" fillId="26" borderId="70" xfId="394" applyNumberFormat="1" applyFont="1" applyFill="1" applyBorder="1" applyAlignment="1">
      <alignment horizontal="center" vertical="center" wrapText="1"/>
    </xf>
    <xf numFmtId="168" fontId="48" fillId="26" borderId="59" xfId="394" applyNumberFormat="1" applyFont="1" applyFill="1" applyBorder="1" applyAlignment="1"/>
    <xf numFmtId="168" fontId="48" fillId="26" borderId="60" xfId="394" applyNumberFormat="1" applyFont="1" applyFill="1" applyBorder="1" applyAlignment="1"/>
    <xf numFmtId="168" fontId="48" fillId="26" borderId="24" xfId="394" applyNumberFormat="1" applyFont="1" applyFill="1" applyBorder="1" applyAlignment="1"/>
    <xf numFmtId="168" fontId="48" fillId="0" borderId="46" xfId="394" applyNumberFormat="1" applyFont="1" applyFill="1" applyBorder="1" applyAlignment="1"/>
    <xf numFmtId="168" fontId="48" fillId="0" borderId="24" xfId="394" applyNumberFormat="1" applyFont="1" applyFill="1" applyBorder="1" applyAlignment="1"/>
    <xf numFmtId="168" fontId="48" fillId="26" borderId="22" xfId="394" applyNumberFormat="1" applyFont="1" applyFill="1" applyBorder="1" applyAlignment="1"/>
    <xf numFmtId="175" fontId="75" fillId="26" borderId="63" xfId="0" applyNumberFormat="1" applyFont="1" applyFill="1" applyBorder="1" applyAlignment="1" applyProtection="1">
      <alignment horizontal="center" vertical="center"/>
    </xf>
    <xf numFmtId="175" fontId="75" fillId="26" borderId="70" xfId="0" applyNumberFormat="1" applyFont="1" applyFill="1" applyBorder="1" applyAlignment="1" applyProtection="1">
      <alignment horizontal="center" vertical="center"/>
    </xf>
    <xf numFmtId="3" fontId="63" fillId="26" borderId="63" xfId="0" applyNumberFormat="1" applyFont="1" applyFill="1" applyBorder="1" applyAlignment="1" applyProtection="1">
      <alignment horizontal="center" vertical="center"/>
    </xf>
    <xf numFmtId="17" fontId="63" fillId="26" borderId="63" xfId="0" applyNumberFormat="1" applyFont="1" applyFill="1" applyBorder="1" applyAlignment="1" applyProtection="1">
      <alignment horizontal="center" vertical="center"/>
    </xf>
    <xf numFmtId="3" fontId="48" fillId="26" borderId="59" xfId="0" applyNumberFormat="1" applyFont="1" applyFill="1" applyBorder="1" applyAlignment="1" applyProtection="1">
      <alignment horizontal="center" vertical="center"/>
    </xf>
    <xf numFmtId="3" fontId="48" fillId="26" borderId="70" xfId="0" applyNumberFormat="1" applyFont="1" applyFill="1" applyBorder="1" applyAlignment="1" applyProtection="1">
      <alignment horizontal="center" vertical="center"/>
    </xf>
    <xf numFmtId="3" fontId="48" fillId="26" borderId="60" xfId="0" applyNumberFormat="1" applyFont="1" applyFill="1" applyBorder="1" applyAlignment="1" applyProtection="1">
      <alignment horizontal="center" vertical="center"/>
    </xf>
    <xf numFmtId="3" fontId="48" fillId="26" borderId="46" xfId="0" applyNumberFormat="1" applyFont="1" applyFill="1" applyBorder="1" applyAlignment="1" applyProtection="1">
      <alignment horizontal="center" vertical="center"/>
    </xf>
    <xf numFmtId="3" fontId="48" fillId="26" borderId="24" xfId="0" applyNumberFormat="1" applyFont="1" applyFill="1" applyBorder="1" applyAlignment="1" applyProtection="1">
      <alignment horizontal="center" vertical="center"/>
    </xf>
    <xf numFmtId="3" fontId="48" fillId="26" borderId="18" xfId="0" applyNumberFormat="1" applyFont="1" applyFill="1" applyBorder="1" applyAlignment="1" applyProtection="1">
      <alignment horizontal="center" vertical="center"/>
    </xf>
    <xf numFmtId="3" fontId="48" fillId="26" borderId="22" xfId="0" applyNumberFormat="1" applyFont="1" applyFill="1" applyBorder="1" applyAlignment="1" applyProtection="1">
      <alignment horizontal="center" vertical="center"/>
    </xf>
    <xf numFmtId="4" fontId="75" fillId="26" borderId="19" xfId="323" applyNumberFormat="1" applyFont="1" applyFill="1" applyBorder="1" applyAlignment="1">
      <alignment horizontal="center"/>
    </xf>
    <xf numFmtId="4" fontId="75" fillId="26" borderId="14" xfId="323" applyNumberFormat="1" applyFont="1" applyFill="1" applyBorder="1" applyAlignment="1">
      <alignment horizontal="center"/>
    </xf>
    <xf numFmtId="175" fontId="75" fillId="26" borderId="23" xfId="0" applyFont="1" applyFill="1" applyBorder="1" applyAlignment="1">
      <alignment horizontal="center" vertical="center" wrapText="1"/>
    </xf>
    <xf numFmtId="175" fontId="75" fillId="26" borderId="16" xfId="0" applyFont="1" applyFill="1" applyBorder="1" applyAlignment="1">
      <alignment horizontal="center" vertical="center" wrapText="1"/>
    </xf>
    <xf numFmtId="49" fontId="75" fillId="26" borderId="11" xfId="0" applyNumberFormat="1" applyFont="1" applyFill="1" applyBorder="1" applyAlignment="1">
      <alignment horizontal="center" vertical="center"/>
    </xf>
    <xf numFmtId="175" fontId="75" fillId="26" borderId="11" xfId="0" applyNumberFormat="1" applyFont="1" applyFill="1" applyBorder="1" applyAlignment="1">
      <alignment horizontal="center" vertical="center"/>
    </xf>
    <xf numFmtId="175" fontId="75" fillId="26" borderId="14" xfId="0" applyNumberFormat="1" applyFont="1" applyFill="1" applyBorder="1" applyAlignment="1">
      <alignment horizontal="center" vertical="center"/>
    </xf>
    <xf numFmtId="175" fontId="75" fillId="26" borderId="20" xfId="0" applyNumberFormat="1" applyFont="1" applyFill="1" applyBorder="1" applyAlignment="1">
      <alignment horizontal="center" vertical="center" wrapText="1"/>
    </xf>
    <xf numFmtId="168" fontId="76" fillId="26" borderId="23" xfId="323" applyNumberFormat="1" applyFont="1" applyFill="1" applyBorder="1" applyAlignment="1">
      <alignment vertical="center"/>
    </xf>
    <xf numFmtId="168" fontId="75" fillId="26" borderId="23" xfId="323" applyNumberFormat="1" applyFont="1" applyFill="1" applyBorder="1" applyAlignment="1">
      <alignment vertical="center"/>
    </xf>
    <xf numFmtId="10" fontId="75" fillId="26" borderId="16" xfId="0" applyNumberFormat="1" applyFont="1" applyFill="1" applyBorder="1" applyAlignment="1">
      <alignment vertical="center"/>
    </xf>
    <xf numFmtId="212" fontId="61" fillId="0" borderId="13" xfId="0" applyNumberFormat="1" applyFont="1" applyBorder="1"/>
    <xf numFmtId="172" fontId="47" fillId="0" borderId="13" xfId="551" applyNumberFormat="1" applyFont="1" applyBorder="1"/>
    <xf numFmtId="212" fontId="46" fillId="0" borderId="13" xfId="0" applyNumberFormat="1" applyFont="1" applyBorder="1"/>
    <xf numFmtId="43" fontId="77" fillId="26" borderId="23" xfId="391" applyNumberFormat="1" applyFont="1" applyFill="1" applyBorder="1" applyAlignment="1">
      <alignment horizontal="center" vertical="center"/>
    </xf>
    <xf numFmtId="175" fontId="77" fillId="26" borderId="23" xfId="391" applyFont="1" applyFill="1" applyBorder="1" applyAlignment="1">
      <alignment horizontal="center" vertical="center"/>
    </xf>
    <xf numFmtId="175" fontId="77" fillId="26" borderId="13" xfId="391" applyFont="1" applyFill="1" applyBorder="1" applyAlignment="1">
      <alignment horizontal="center" vertical="center"/>
    </xf>
    <xf numFmtId="172" fontId="77" fillId="26" borderId="13" xfId="391" applyNumberFormat="1" applyFont="1" applyFill="1" applyBorder="1" applyAlignment="1">
      <alignment horizontal="center" vertical="center"/>
    </xf>
    <xf numFmtId="175" fontId="61" fillId="0" borderId="0" xfId="442" applyFont="1"/>
    <xf numFmtId="43" fontId="61" fillId="0" borderId="0" xfId="442" applyNumberFormat="1" applyFont="1"/>
    <xf numFmtId="168" fontId="48" fillId="26" borderId="73" xfId="323" applyNumberFormat="1" applyFont="1" applyFill="1" applyBorder="1" applyAlignment="1">
      <alignment horizontal="center"/>
    </xf>
    <xf numFmtId="0" fontId="171" fillId="67" borderId="75" xfId="2581" applyFont="1" applyFill="1" applyBorder="1" applyAlignment="1">
      <alignment horizontal="center" vertical="center"/>
    </xf>
    <xf numFmtId="10" fontId="171" fillId="30" borderId="65" xfId="2581" applyNumberFormat="1" applyFont="1" applyFill="1" applyBorder="1" applyAlignment="1">
      <alignment horizontal="center" vertical="center" wrapText="1"/>
    </xf>
    <xf numFmtId="172" fontId="171" fillId="67" borderId="64" xfId="2524" applyNumberFormat="1" applyFont="1" applyFill="1" applyBorder="1" applyAlignment="1">
      <alignment horizontal="center" vertical="center" wrapText="1"/>
    </xf>
    <xf numFmtId="41" fontId="182" fillId="0" borderId="13" xfId="1121" applyNumberFormat="1" applyFont="1" applyFill="1" applyBorder="1" applyAlignment="1">
      <alignment horizontal="center" vertical="center" wrapText="1"/>
    </xf>
    <xf numFmtId="41" fontId="182" fillId="26" borderId="13" xfId="1121" applyNumberFormat="1" applyFont="1" applyFill="1" applyBorder="1" applyAlignment="1">
      <alignment horizontal="left" vertical="center" wrapText="1"/>
    </xf>
    <xf numFmtId="41" fontId="183" fillId="0" borderId="13" xfId="1121" applyNumberFormat="1" applyFont="1" applyBorder="1" applyAlignment="1">
      <alignment horizontal="center" vertical="center" wrapText="1"/>
    </xf>
    <xf numFmtId="0" fontId="182" fillId="0" borderId="13" xfId="1121" applyFont="1" applyBorder="1" applyAlignment="1">
      <alignment horizontal="left" vertical="center" wrapText="1"/>
    </xf>
    <xf numFmtId="41" fontId="182" fillId="26" borderId="13" xfId="2504" applyNumberFormat="1" applyFont="1" applyFill="1" applyBorder="1" applyAlignment="1">
      <alignment horizontal="left" vertical="center" wrapText="1"/>
    </xf>
    <xf numFmtId="41" fontId="182" fillId="26" borderId="13" xfId="1121" applyNumberFormat="1" applyFont="1" applyFill="1" applyBorder="1" applyAlignment="1">
      <alignment horizontal="right" vertical="center" wrapText="1"/>
    </xf>
    <xf numFmtId="0" fontId="79" fillId="64" borderId="13" xfId="1121" applyFont="1" applyFill="1" applyBorder="1" applyAlignment="1">
      <alignment horizontal="left" vertical="center"/>
    </xf>
    <xf numFmtId="41" fontId="79" fillId="64" borderId="13" xfId="1121" applyNumberFormat="1" applyFont="1" applyFill="1" applyBorder="1" applyAlignment="1">
      <alignment horizontal="left" vertical="center" wrapText="1"/>
    </xf>
    <xf numFmtId="0" fontId="174" fillId="0" borderId="0" xfId="1121" applyFont="1" applyAlignment="1">
      <alignment horizontal="center"/>
    </xf>
    <xf numFmtId="0" fontId="182" fillId="0" borderId="0" xfId="1121" applyFont="1" applyBorder="1" applyAlignment="1">
      <alignment horizontal="center" vertical="center" wrapText="1"/>
    </xf>
    <xf numFmtId="0" fontId="184" fillId="65" borderId="13" xfId="1121" applyFont="1" applyFill="1" applyBorder="1" applyAlignment="1">
      <alignment horizontal="center" vertical="center" wrapText="1"/>
    </xf>
    <xf numFmtId="0" fontId="174" fillId="0" borderId="0" xfId="1121" applyFont="1"/>
    <xf numFmtId="0" fontId="184" fillId="63" borderId="13" xfId="1121" applyFont="1" applyFill="1" applyBorder="1" applyAlignment="1">
      <alignment horizontal="left" vertical="center" wrapText="1"/>
    </xf>
    <xf numFmtId="0" fontId="79" fillId="63" borderId="13" xfId="1121" applyFont="1" applyFill="1" applyBorder="1" applyAlignment="1">
      <alignment horizontal="center" vertical="center" wrapText="1"/>
    </xf>
    <xf numFmtId="0" fontId="182" fillId="0" borderId="13" xfId="1121" applyFont="1" applyBorder="1" applyAlignment="1">
      <alignment horizontal="left" vertical="center"/>
    </xf>
    <xf numFmtId="41" fontId="182" fillId="29" borderId="13" xfId="1121" applyNumberFormat="1" applyFont="1" applyFill="1" applyBorder="1" applyAlignment="1">
      <alignment horizontal="center" vertical="center" wrapText="1"/>
    </xf>
    <xf numFmtId="41" fontId="174" fillId="26" borderId="13" xfId="1121" applyNumberFormat="1" applyFont="1" applyFill="1" applyBorder="1" applyAlignment="1">
      <alignment horizontal="left" vertical="center" wrapText="1"/>
    </xf>
    <xf numFmtId="41" fontId="184" fillId="65" borderId="13" xfId="1121" applyNumberFormat="1" applyFont="1" applyFill="1" applyBorder="1" applyAlignment="1">
      <alignment horizontal="center" vertical="center" wrapText="1"/>
    </xf>
    <xf numFmtId="41" fontId="184" fillId="63" borderId="13" xfId="1121" applyNumberFormat="1" applyFont="1" applyFill="1" applyBorder="1" applyAlignment="1">
      <alignment horizontal="left" vertical="center" wrapText="1"/>
    </xf>
    <xf numFmtId="41" fontId="184" fillId="63" borderId="13" xfId="1121" applyNumberFormat="1" applyFont="1" applyFill="1" applyBorder="1" applyAlignment="1">
      <alignment horizontal="center" vertical="center" wrapText="1"/>
    </xf>
    <xf numFmtId="0" fontId="184" fillId="64" borderId="13" xfId="1121" applyFont="1" applyFill="1" applyBorder="1" applyAlignment="1">
      <alignment horizontal="left" vertical="center" wrapText="1"/>
    </xf>
    <xf numFmtId="0" fontId="184" fillId="64" borderId="13" xfId="1121" applyFont="1" applyFill="1" applyBorder="1" applyAlignment="1">
      <alignment horizontal="center" vertical="center" wrapText="1"/>
    </xf>
    <xf numFmtId="0" fontId="184" fillId="66" borderId="13" xfId="1121" applyFont="1" applyFill="1" applyBorder="1" applyAlignment="1">
      <alignment horizontal="center" vertical="center" wrapText="1"/>
    </xf>
    <xf numFmtId="168" fontId="185" fillId="26" borderId="13" xfId="395" applyNumberFormat="1" applyFont="1" applyFill="1" applyBorder="1" applyAlignment="1">
      <alignment horizontal="left" vertical="center"/>
    </xf>
    <xf numFmtId="168" fontId="185" fillId="26" borderId="13" xfId="395" applyNumberFormat="1" applyFont="1" applyFill="1" applyBorder="1" applyAlignment="1">
      <alignment horizontal="center" vertical="center"/>
    </xf>
    <xf numFmtId="41" fontId="184" fillId="64" borderId="13" xfId="1121" applyNumberFormat="1" applyFont="1" applyFill="1" applyBorder="1" applyAlignment="1">
      <alignment horizontal="left" vertical="center" wrapText="1"/>
    </xf>
    <xf numFmtId="41" fontId="184" fillId="64" borderId="13" xfId="1121" applyNumberFormat="1" applyFont="1" applyFill="1" applyBorder="1" applyAlignment="1">
      <alignment horizontal="center" vertical="center" wrapText="1"/>
    </xf>
    <xf numFmtId="41" fontId="182" fillId="26" borderId="13" xfId="1121" applyNumberFormat="1" applyFont="1" applyFill="1" applyBorder="1" applyAlignment="1">
      <alignment horizontal="center" vertical="center" wrapText="1"/>
    </xf>
    <xf numFmtId="206" fontId="174" fillId="0" borderId="0" xfId="1121" applyNumberFormat="1" applyFont="1" applyAlignment="1">
      <alignment vertical="center"/>
    </xf>
    <xf numFmtId="41" fontId="79" fillId="62" borderId="14" xfId="1121" applyNumberFormat="1" applyFont="1" applyFill="1" applyBorder="1" applyAlignment="1">
      <alignment horizontal="left" vertical="center" wrapText="1"/>
    </xf>
    <xf numFmtId="0" fontId="182" fillId="0" borderId="0" xfId="1121" applyFont="1" applyBorder="1" applyAlignment="1">
      <alignment vertical="center"/>
    </xf>
    <xf numFmtId="10" fontId="182" fillId="26" borderId="13" xfId="1121" applyNumberFormat="1" applyFont="1" applyFill="1" applyBorder="1" applyAlignment="1">
      <alignment horizontal="right" vertical="center" wrapText="1"/>
    </xf>
    <xf numFmtId="41" fontId="79" fillId="64" borderId="13" xfId="1121" applyNumberFormat="1" applyFont="1" applyFill="1" applyBorder="1" applyAlignment="1">
      <alignment horizontal="center" vertical="center" wrapText="1"/>
    </xf>
    <xf numFmtId="208" fontId="187" fillId="0" borderId="13" xfId="0" applyNumberFormat="1" applyFont="1" applyFill="1" applyBorder="1" applyAlignment="1">
      <alignment horizontal="right" vertical="center" wrapText="1"/>
    </xf>
    <xf numFmtId="175" fontId="79" fillId="64" borderId="61" xfId="0" applyFont="1" applyFill="1" applyBorder="1" applyAlignment="1">
      <alignment horizontal="center" vertical="center" wrapText="1"/>
    </xf>
    <xf numFmtId="208" fontId="79" fillId="64" borderId="62" xfId="0" applyNumberFormat="1" applyFont="1" applyFill="1" applyBorder="1" applyAlignment="1">
      <alignment horizontal="right" vertical="center" wrapText="1"/>
    </xf>
    <xf numFmtId="175" fontId="185" fillId="0" borderId="19" xfId="0" applyFont="1" applyFill="1" applyBorder="1" applyAlignment="1">
      <alignment horizontal="center" vertical="center" wrapText="1"/>
    </xf>
    <xf numFmtId="175" fontId="186" fillId="0" borderId="13" xfId="0" applyFont="1" applyFill="1" applyBorder="1" applyAlignment="1">
      <alignment horizontal="left" vertical="center" wrapText="1"/>
    </xf>
    <xf numFmtId="0" fontId="182" fillId="26" borderId="13" xfId="1121" applyFont="1" applyFill="1" applyBorder="1" applyAlignment="1">
      <alignment horizontal="left" vertical="center" wrapText="1"/>
    </xf>
    <xf numFmtId="207" fontId="185" fillId="0" borderId="19" xfId="0" applyNumberFormat="1" applyFont="1" applyFill="1" applyBorder="1" applyAlignment="1">
      <alignment horizontal="center" vertical="center" wrapText="1"/>
    </xf>
    <xf numFmtId="0" fontId="185" fillId="26" borderId="13" xfId="1121" applyFont="1" applyFill="1" applyBorder="1" applyAlignment="1">
      <alignment horizontal="left" vertical="center" wrapText="1"/>
    </xf>
    <xf numFmtId="182" fontId="182" fillId="26" borderId="13" xfId="1121" applyNumberFormat="1" applyFont="1" applyFill="1" applyBorder="1" applyAlignment="1">
      <alignment horizontal="right" vertical="center" wrapText="1"/>
    </xf>
    <xf numFmtId="0" fontId="185" fillId="26" borderId="13" xfId="1121" applyFont="1" applyFill="1" applyBorder="1" applyAlignment="1">
      <alignment horizontal="center" vertical="center" wrapText="1"/>
    </xf>
    <xf numFmtId="172" fontId="182" fillId="26" borderId="13" xfId="551" applyNumberFormat="1" applyFont="1" applyFill="1" applyBorder="1" applyAlignment="1">
      <alignment vertical="center"/>
    </xf>
    <xf numFmtId="175" fontId="185" fillId="0" borderId="14" xfId="0" applyFont="1" applyFill="1" applyBorder="1" applyAlignment="1">
      <alignment horizontal="center" vertical="center" wrapText="1"/>
    </xf>
    <xf numFmtId="208" fontId="188" fillId="68" borderId="14" xfId="1121" applyNumberFormat="1" applyFont="1" applyFill="1" applyBorder="1" applyAlignment="1">
      <alignment vertical="center"/>
    </xf>
    <xf numFmtId="41" fontId="174" fillId="0" borderId="0" xfId="1121" applyNumberFormat="1" applyFont="1" applyAlignment="1">
      <alignment vertical="center"/>
    </xf>
    <xf numFmtId="0" fontId="183" fillId="26" borderId="13" xfId="1121" applyFont="1" applyFill="1" applyBorder="1" applyAlignment="1">
      <alignment horizontal="left" vertical="center" wrapText="1"/>
    </xf>
    <xf numFmtId="0" fontId="186" fillId="0" borderId="0" xfId="2508" applyFont="1" applyFill="1" applyBorder="1" applyAlignment="1">
      <alignment vertical="center" wrapText="1"/>
    </xf>
    <xf numFmtId="0" fontId="186" fillId="0" borderId="0" xfId="2508" applyFont="1" applyFill="1" applyBorder="1" applyAlignment="1">
      <alignment horizontal="center" vertical="center" wrapText="1"/>
    </xf>
    <xf numFmtId="49" fontId="47" fillId="26" borderId="59" xfId="0" applyNumberFormat="1" applyFont="1" applyFill="1" applyBorder="1" applyAlignment="1">
      <alignment horizontal="center" vertical="center"/>
    </xf>
    <xf numFmtId="49" fontId="47" fillId="26" borderId="46" xfId="0" applyNumberFormat="1" applyFont="1" applyFill="1" applyBorder="1" applyAlignment="1">
      <alignment horizontal="center" vertical="center"/>
    </xf>
    <xf numFmtId="3" fontId="75" fillId="26" borderId="60" xfId="328" applyNumberFormat="1" applyFont="1" applyFill="1" applyBorder="1" applyAlignment="1">
      <alignment horizontal="center" vertical="center"/>
    </xf>
    <xf numFmtId="3" fontId="76" fillId="26" borderId="59" xfId="328" applyNumberFormat="1" applyFont="1" applyFill="1" applyBorder="1" applyAlignment="1">
      <alignment horizontal="center" vertical="center"/>
    </xf>
    <xf numFmtId="3" fontId="75" fillId="26" borderId="58" xfId="328" applyNumberFormat="1" applyFont="1" applyFill="1" applyBorder="1" applyAlignment="1">
      <alignment horizontal="center" vertical="center"/>
    </xf>
    <xf numFmtId="3" fontId="76" fillId="26" borderId="58" xfId="328" applyNumberFormat="1" applyFont="1" applyFill="1" applyBorder="1" applyAlignment="1">
      <alignment horizontal="center" vertical="center"/>
    </xf>
    <xf numFmtId="17" fontId="75" fillId="0" borderId="73" xfId="0" applyNumberFormat="1" applyFont="1" applyFill="1" applyBorder="1" applyAlignment="1">
      <alignment horizontal="center" vertical="center"/>
    </xf>
    <xf numFmtId="17" fontId="75" fillId="26" borderId="73" xfId="0" applyNumberFormat="1" applyFont="1" applyFill="1" applyBorder="1" applyAlignment="1">
      <alignment horizontal="center" vertical="center"/>
    </xf>
    <xf numFmtId="3" fontId="76" fillId="26" borderId="73" xfId="328" applyNumberFormat="1" applyFont="1" applyFill="1" applyBorder="1" applyAlignment="1">
      <alignment horizontal="center" vertical="center"/>
    </xf>
    <xf numFmtId="3" fontId="76" fillId="0" borderId="73" xfId="328" applyNumberFormat="1" applyFont="1" applyFill="1" applyBorder="1" applyAlignment="1">
      <alignment horizontal="center" vertical="center"/>
    </xf>
    <xf numFmtId="10" fontId="127" fillId="0" borderId="0" xfId="551" applyNumberFormat="1" applyFont="1"/>
    <xf numFmtId="175" fontId="61" fillId="0" borderId="0" xfId="0" applyFont="1" applyFill="1"/>
    <xf numFmtId="181" fontId="61" fillId="0" borderId="0" xfId="0" applyNumberFormat="1" applyFont="1"/>
    <xf numFmtId="168" fontId="50" fillId="26" borderId="0" xfId="323" applyNumberFormat="1" applyFont="1" applyFill="1" applyBorder="1" applyAlignment="1">
      <alignment vertical="center"/>
    </xf>
    <xf numFmtId="168" fontId="60" fillId="26" borderId="0" xfId="323" applyNumberFormat="1" applyFont="1" applyFill="1" applyBorder="1" applyAlignment="1">
      <alignment vertical="center"/>
    </xf>
    <xf numFmtId="168" fontId="42" fillId="0" borderId="0" xfId="323" applyNumberFormat="1"/>
    <xf numFmtId="172" fontId="62" fillId="26" borderId="0" xfId="0" applyNumberFormat="1" applyFont="1" applyFill="1" applyBorder="1" applyAlignment="1"/>
    <xf numFmtId="17" fontId="76" fillId="26" borderId="0" xfId="394" applyNumberFormat="1" applyFont="1" applyFill="1" applyBorder="1" applyAlignment="1">
      <alignment horizontal="left" vertical="center"/>
    </xf>
    <xf numFmtId="0" fontId="182" fillId="69" borderId="13" xfId="1121" applyFont="1" applyFill="1" applyBorder="1" applyAlignment="1">
      <alignment horizontal="left" vertical="center"/>
    </xf>
    <xf numFmtId="41" fontId="182" fillId="70" borderId="13" xfId="2504" applyNumberFormat="1" applyFont="1" applyFill="1" applyBorder="1" applyAlignment="1">
      <alignment horizontal="left" vertical="center" wrapText="1"/>
    </xf>
    <xf numFmtId="41" fontId="182" fillId="70" borderId="13" xfId="1121" applyNumberFormat="1" applyFont="1" applyFill="1" applyBorder="1" applyAlignment="1">
      <alignment horizontal="center" vertical="center" wrapText="1"/>
    </xf>
    <xf numFmtId="41" fontId="174" fillId="70" borderId="13" xfId="1121" applyNumberFormat="1" applyFont="1" applyFill="1" applyBorder="1" applyAlignment="1">
      <alignment horizontal="left" vertical="center" wrapText="1"/>
    </xf>
    <xf numFmtId="181" fontId="102" fillId="0" borderId="0" xfId="0" applyNumberFormat="1" applyFont="1" applyBorder="1"/>
    <xf numFmtId="175" fontId="102" fillId="0" borderId="0" xfId="0" applyNumberFormat="1" applyFont="1" applyBorder="1"/>
    <xf numFmtId="213" fontId="102" fillId="0" borderId="0" xfId="0" applyNumberFormat="1" applyFont="1"/>
    <xf numFmtId="189" fontId="102" fillId="0" borderId="0" xfId="0" applyNumberFormat="1" applyFont="1" applyBorder="1"/>
    <xf numFmtId="17" fontId="63" fillId="26" borderId="50" xfId="0" applyNumberFormat="1" applyFont="1" applyFill="1" applyBorder="1" applyAlignment="1">
      <alignment horizontal="center" vertical="center"/>
    </xf>
    <xf numFmtId="175" fontId="63" fillId="26" borderId="50" xfId="0" applyNumberFormat="1" applyFont="1" applyFill="1" applyBorder="1" applyAlignment="1">
      <alignment horizontal="center" vertical="center" wrapText="1"/>
    </xf>
    <xf numFmtId="175" fontId="63" fillId="26" borderId="57" xfId="0" applyNumberFormat="1" applyFont="1" applyFill="1" applyBorder="1" applyAlignment="1">
      <alignment horizontal="center" vertical="center" wrapText="1"/>
    </xf>
    <xf numFmtId="2" fontId="75" fillId="0" borderId="24" xfId="328" applyNumberFormat="1" applyFont="1" applyFill="1" applyBorder="1" applyAlignment="1">
      <alignment horizontal="center" vertical="center"/>
    </xf>
    <xf numFmtId="2" fontId="75" fillId="0" borderId="22" xfId="328" applyNumberFormat="1" applyFont="1" applyFill="1" applyBorder="1" applyAlignment="1">
      <alignment horizontal="center" vertical="center"/>
    </xf>
    <xf numFmtId="175" fontId="61" fillId="0" borderId="0" xfId="0" applyFont="1" applyBorder="1" applyAlignment="1">
      <alignment horizontal="left" vertical="center" wrapText="1"/>
    </xf>
    <xf numFmtId="175" fontId="51" fillId="26" borderId="13" xfId="388" applyNumberFormat="1" applyFont="1" applyFill="1" applyBorder="1" applyAlignment="1">
      <alignment horizontal="center" vertical="center" wrapText="1"/>
    </xf>
    <xf numFmtId="43" fontId="75" fillId="0" borderId="23" xfId="0" applyNumberFormat="1" applyFont="1" applyFill="1" applyBorder="1" applyAlignment="1">
      <alignment horizontal="center" vertical="center" wrapText="1"/>
    </xf>
    <xf numFmtId="40" fontId="48" fillId="26" borderId="0" xfId="323" applyNumberFormat="1" applyFont="1" applyFill="1" applyBorder="1" applyAlignment="1">
      <alignment horizontal="right" vertical="center" indent="1"/>
    </xf>
    <xf numFmtId="43" fontId="48" fillId="26" borderId="0" xfId="323" applyFont="1" applyFill="1" applyBorder="1" applyAlignment="1">
      <alignment vertical="center"/>
    </xf>
    <xf numFmtId="175" fontId="77" fillId="26" borderId="73" xfId="391" applyFont="1" applyFill="1" applyBorder="1" applyAlignment="1">
      <alignment vertical="center"/>
    </xf>
    <xf numFmtId="0" fontId="75" fillId="0" borderId="19" xfId="0" applyNumberFormat="1" applyFont="1" applyFill="1" applyBorder="1" applyAlignment="1">
      <alignment horizontal="center" vertical="center"/>
    </xf>
    <xf numFmtId="43" fontId="76" fillId="0" borderId="0" xfId="0" applyNumberFormat="1" applyFont="1" applyFill="1" applyBorder="1" applyAlignment="1">
      <alignment horizontal="center" vertical="center"/>
    </xf>
    <xf numFmtId="10" fontId="47" fillId="0" borderId="0" xfId="0" applyNumberFormat="1" applyFont="1" applyFill="1" applyBorder="1" applyAlignment="1">
      <alignment horizontal="center" vertical="center"/>
    </xf>
    <xf numFmtId="43" fontId="47" fillId="0" borderId="19" xfId="323" applyFont="1" applyFill="1" applyBorder="1" applyAlignment="1">
      <alignment horizontal="center" vertical="center"/>
    </xf>
    <xf numFmtId="173" fontId="61" fillId="0" borderId="0" xfId="0" applyNumberFormat="1" applyFont="1" applyFill="1" applyBorder="1"/>
    <xf numFmtId="190" fontId="61" fillId="0" borderId="0" xfId="0" applyNumberFormat="1" applyFont="1" applyFill="1" applyBorder="1"/>
    <xf numFmtId="10" fontId="61" fillId="0" borderId="0" xfId="551" applyNumberFormat="1" applyFont="1" applyFill="1" applyBorder="1" applyAlignment="1"/>
    <xf numFmtId="43" fontId="76" fillId="0" borderId="0" xfId="323" applyNumberFormat="1" applyFont="1" applyFill="1" applyBorder="1" applyAlignment="1">
      <alignment horizontal="center" vertical="center"/>
    </xf>
    <xf numFmtId="203" fontId="61" fillId="0" borderId="0" xfId="0" applyNumberFormat="1" applyFont="1" applyFill="1" applyBorder="1"/>
    <xf numFmtId="203" fontId="47" fillId="0" borderId="0" xfId="0" applyNumberFormat="1" applyFont="1" applyFill="1" applyBorder="1"/>
    <xf numFmtId="173" fontId="61" fillId="0" borderId="0" xfId="0" applyNumberFormat="1" applyFont="1" applyFill="1" applyBorder="1" applyAlignment="1">
      <alignment horizontal="left" indent="1"/>
    </xf>
    <xf numFmtId="10" fontId="75" fillId="0" borderId="0" xfId="0" applyNumberFormat="1" applyFont="1" applyFill="1" applyBorder="1" applyAlignment="1">
      <alignment horizontal="center" vertical="center"/>
    </xf>
    <xf numFmtId="203" fontId="61" fillId="0" borderId="0" xfId="0" applyNumberFormat="1" applyFont="1" applyFill="1" applyBorder="1" applyAlignment="1">
      <alignment horizontal="left" indent="1"/>
    </xf>
    <xf numFmtId="175" fontId="61" fillId="0" borderId="0" xfId="0" applyNumberFormat="1" applyFont="1" applyFill="1" applyBorder="1"/>
    <xf numFmtId="43" fontId="76" fillId="26" borderId="0" xfId="0" applyNumberFormat="1" applyFont="1" applyFill="1" applyBorder="1" applyAlignment="1">
      <alignment horizontal="center" vertical="center"/>
    </xf>
    <xf numFmtId="10" fontId="75" fillId="26" borderId="0" xfId="0" applyNumberFormat="1" applyFont="1" applyFill="1" applyBorder="1" applyAlignment="1">
      <alignment horizontal="center" vertical="center"/>
    </xf>
    <xf numFmtId="43" fontId="76" fillId="26" borderId="0" xfId="323" applyNumberFormat="1" applyFont="1" applyFill="1" applyBorder="1" applyAlignment="1">
      <alignment horizontal="center" vertical="center"/>
    </xf>
    <xf numFmtId="9" fontId="61" fillId="0" borderId="0" xfId="0" applyNumberFormat="1" applyFont="1"/>
    <xf numFmtId="10" fontId="47" fillId="0" borderId="0" xfId="551" applyNumberFormat="1" applyFont="1" applyFill="1" applyBorder="1" applyAlignment="1"/>
    <xf numFmtId="43" fontId="61" fillId="0" borderId="0" xfId="0" applyNumberFormat="1" applyFont="1" applyAlignment="1"/>
    <xf numFmtId="17" fontId="75" fillId="0" borderId="13" xfId="0" applyNumberFormat="1" applyFont="1" applyFill="1" applyBorder="1" applyAlignment="1">
      <alignment horizontal="center" vertical="center"/>
    </xf>
    <xf numFmtId="43" fontId="47" fillId="0" borderId="23" xfId="0" applyNumberFormat="1" applyFont="1" applyFill="1" applyBorder="1" applyAlignment="1">
      <alignment horizontal="center" vertical="center"/>
    </xf>
    <xf numFmtId="10" fontId="47" fillId="0" borderId="23" xfId="0" applyNumberFormat="1" applyFont="1" applyFill="1" applyBorder="1" applyAlignment="1">
      <alignment horizontal="center" vertical="center"/>
    </xf>
    <xf numFmtId="43" fontId="75" fillId="0" borderId="13" xfId="323" applyFont="1" applyFill="1" applyBorder="1" applyAlignment="1">
      <alignment horizontal="center" vertical="center"/>
    </xf>
    <xf numFmtId="43" fontId="75" fillId="26" borderId="40" xfId="0" applyNumberFormat="1" applyFont="1" applyFill="1" applyBorder="1" applyAlignment="1">
      <alignment horizontal="center" vertical="center" wrapText="1"/>
    </xf>
    <xf numFmtId="43" fontId="75" fillId="26" borderId="41" xfId="0" applyNumberFormat="1" applyFont="1" applyFill="1" applyBorder="1" applyAlignment="1">
      <alignment horizontal="center" vertical="center" wrapText="1"/>
    </xf>
    <xf numFmtId="43" fontId="75" fillId="26" borderId="41" xfId="323" applyNumberFormat="1" applyFont="1" applyFill="1" applyBorder="1" applyAlignment="1">
      <alignment horizontal="center" vertical="center" wrapText="1"/>
    </xf>
    <xf numFmtId="43" fontId="75" fillId="26" borderId="13" xfId="323" applyNumberFormat="1" applyFont="1" applyFill="1" applyBorder="1" applyAlignment="1">
      <alignment horizontal="center" vertical="center" wrapText="1"/>
    </xf>
    <xf numFmtId="0" fontId="61" fillId="26" borderId="0" xfId="323" applyNumberFormat="1" applyFont="1" applyFill="1" applyBorder="1" applyAlignment="1">
      <alignment horizontal="right" vertical="center"/>
    </xf>
    <xf numFmtId="168" fontId="61" fillId="26" borderId="0" xfId="323" applyNumberFormat="1" applyFont="1" applyFill="1" applyBorder="1" applyAlignment="1">
      <alignment horizontal="right" vertical="center"/>
    </xf>
    <xf numFmtId="0" fontId="77" fillId="0" borderId="14" xfId="0" applyNumberFormat="1" applyFont="1" applyFill="1" applyBorder="1" applyAlignment="1">
      <alignment horizontal="center" vertical="center"/>
    </xf>
    <xf numFmtId="0" fontId="75" fillId="26" borderId="14" xfId="394" applyNumberFormat="1" applyFont="1" applyFill="1" applyBorder="1" applyAlignment="1">
      <alignment horizontal="center" vertical="center"/>
    </xf>
    <xf numFmtId="0" fontId="60" fillId="26" borderId="18" xfId="394" applyNumberFormat="1" applyFont="1" applyFill="1" applyBorder="1" applyAlignment="1">
      <alignment horizontal="center"/>
    </xf>
    <xf numFmtId="175" fontId="51" fillId="26" borderId="11" xfId="0" applyNumberFormat="1" applyFont="1" applyFill="1" applyBorder="1" applyAlignment="1">
      <alignment horizontal="center" vertical="center" wrapText="1"/>
    </xf>
    <xf numFmtId="175" fontId="51" fillId="26" borderId="23" xfId="0" applyNumberFormat="1" applyFont="1" applyFill="1" applyBorder="1" applyAlignment="1">
      <alignment horizontal="center" vertical="center" wrapText="1"/>
    </xf>
    <xf numFmtId="49" fontId="51" fillId="26" borderId="17" xfId="0" applyNumberFormat="1" applyFont="1" applyFill="1" applyBorder="1" applyAlignment="1">
      <alignment horizontal="center" vertical="center"/>
    </xf>
    <xf numFmtId="3" fontId="97" fillId="26" borderId="21" xfId="328" applyNumberFormat="1" applyFont="1" applyFill="1" applyBorder="1" applyAlignment="1">
      <alignment horizontal="center" vertical="center"/>
    </xf>
    <xf numFmtId="3" fontId="97" fillId="26" borderId="25" xfId="328" applyNumberFormat="1" applyFont="1" applyFill="1" applyBorder="1" applyAlignment="1">
      <alignment horizontal="center" vertical="center"/>
    </xf>
    <xf numFmtId="3" fontId="51" fillId="26" borderId="21" xfId="328" applyNumberFormat="1" applyFont="1" applyFill="1" applyBorder="1" applyAlignment="1">
      <alignment horizontal="center" vertical="center"/>
    </xf>
    <xf numFmtId="3" fontId="51" fillId="26" borderId="12" xfId="328" applyNumberFormat="1" applyFont="1" applyFill="1" applyBorder="1" applyAlignment="1">
      <alignment horizontal="center" vertical="center"/>
    </xf>
    <xf numFmtId="3" fontId="51" fillId="26" borderId="17" xfId="328" applyNumberFormat="1" applyFont="1" applyFill="1" applyBorder="1" applyAlignment="1">
      <alignment horizontal="center" vertical="center"/>
    </xf>
    <xf numFmtId="17" fontId="51" fillId="26" borderId="19" xfId="0" applyNumberFormat="1" applyFont="1" applyFill="1" applyBorder="1" applyAlignment="1">
      <alignment horizontal="center" vertical="center"/>
    </xf>
    <xf numFmtId="3" fontId="97" fillId="26" borderId="20" xfId="328" applyNumberFormat="1" applyFont="1" applyFill="1" applyBorder="1" applyAlignment="1">
      <alignment horizontal="center" vertical="center"/>
    </xf>
    <xf numFmtId="3" fontId="97" fillId="26" borderId="24" xfId="328" applyNumberFormat="1" applyFont="1" applyFill="1" applyBorder="1" applyAlignment="1">
      <alignment horizontal="center" vertical="center"/>
    </xf>
    <xf numFmtId="3" fontId="51" fillId="26" borderId="20" xfId="328" applyNumberFormat="1" applyFont="1" applyFill="1" applyBorder="1" applyAlignment="1">
      <alignment horizontal="center" vertical="center"/>
    </xf>
    <xf numFmtId="3" fontId="51" fillId="26" borderId="0" xfId="328" applyNumberFormat="1" applyFont="1" applyFill="1" applyBorder="1" applyAlignment="1">
      <alignment horizontal="center" vertical="center"/>
    </xf>
    <xf numFmtId="3" fontId="51" fillId="26" borderId="19" xfId="328" applyNumberFormat="1" applyFont="1" applyFill="1" applyBorder="1" applyAlignment="1">
      <alignment horizontal="center" vertical="center"/>
    </xf>
    <xf numFmtId="49" fontId="51" fillId="26" borderId="19" xfId="0" applyNumberFormat="1" applyFont="1" applyFill="1" applyBorder="1" applyAlignment="1">
      <alignment horizontal="center" vertical="center"/>
    </xf>
    <xf numFmtId="3" fontId="97" fillId="26" borderId="46" xfId="328" applyNumberFormat="1" applyFont="1" applyFill="1" applyBorder="1" applyAlignment="1">
      <alignment horizontal="center" vertical="center"/>
    </xf>
    <xf numFmtId="0" fontId="51" fillId="26" borderId="14" xfId="0" applyNumberFormat="1" applyFont="1" applyFill="1" applyBorder="1" applyAlignment="1">
      <alignment horizontal="center" vertical="center"/>
    </xf>
    <xf numFmtId="3" fontId="97" fillId="26" borderId="18" xfId="328" applyNumberFormat="1" applyFont="1" applyFill="1" applyBorder="1" applyAlignment="1">
      <alignment horizontal="center" vertical="center"/>
    </xf>
    <xf numFmtId="3" fontId="97" fillId="26" borderId="22" xfId="328" applyNumberFormat="1" applyFont="1" applyFill="1" applyBorder="1" applyAlignment="1">
      <alignment horizontal="center" vertical="center"/>
    </xf>
    <xf numFmtId="3" fontId="51" fillId="26" borderId="18" xfId="328" applyNumberFormat="1" applyFont="1" applyFill="1" applyBorder="1" applyAlignment="1">
      <alignment horizontal="center" vertical="center"/>
    </xf>
    <xf numFmtId="3" fontId="51" fillId="26" borderId="11" xfId="328" applyNumberFormat="1" applyFont="1" applyFill="1" applyBorder="1" applyAlignment="1">
      <alignment horizontal="center" vertical="center"/>
    </xf>
    <xf numFmtId="3" fontId="76" fillId="26" borderId="0" xfId="325" applyNumberFormat="1" applyFont="1" applyFill="1" applyBorder="1" applyAlignment="1">
      <alignment horizontal="right" vertical="center" wrapText="1"/>
    </xf>
    <xf numFmtId="3" fontId="76" fillId="26" borderId="0" xfId="325" applyNumberFormat="1" applyFont="1" applyFill="1" applyBorder="1" applyAlignment="1">
      <alignment horizontal="center"/>
    </xf>
    <xf numFmtId="3" fontId="75" fillId="26" borderId="0" xfId="0" applyNumberFormat="1" applyFont="1" applyFill="1" applyBorder="1" applyAlignment="1">
      <alignment horizontal="center"/>
    </xf>
    <xf numFmtId="10" fontId="75" fillId="26" borderId="19" xfId="0" applyNumberFormat="1" applyFont="1" applyFill="1" applyBorder="1" applyAlignment="1">
      <alignment horizontal="center"/>
    </xf>
    <xf numFmtId="3" fontId="76" fillId="26" borderId="0" xfId="325" applyNumberFormat="1" applyFont="1" applyFill="1" applyBorder="1" applyAlignment="1">
      <alignment horizontal="right"/>
    </xf>
    <xf numFmtId="3" fontId="76" fillId="26" borderId="11" xfId="325" applyNumberFormat="1" applyFont="1" applyFill="1" applyBorder="1" applyAlignment="1">
      <alignment horizontal="right"/>
    </xf>
    <xf numFmtId="3" fontId="76" fillId="26" borderId="11" xfId="325" applyNumberFormat="1" applyFont="1" applyFill="1" applyBorder="1" applyAlignment="1">
      <alignment horizontal="center"/>
    </xf>
    <xf numFmtId="10" fontId="75" fillId="0" borderId="14" xfId="0" applyNumberFormat="1" applyFont="1" applyFill="1" applyBorder="1" applyAlignment="1">
      <alignment horizontal="center"/>
    </xf>
    <xf numFmtId="175" fontId="51" fillId="26" borderId="13" xfId="0" applyNumberFormat="1" applyFont="1" applyFill="1" applyBorder="1" applyAlignment="1">
      <alignment horizontal="center" vertical="center"/>
    </xf>
    <xf numFmtId="175" fontId="51" fillId="26" borderId="13" xfId="0" applyNumberFormat="1" applyFont="1" applyFill="1" applyBorder="1" applyAlignment="1">
      <alignment horizontal="center" vertical="center" wrapText="1"/>
    </xf>
    <xf numFmtId="0" fontId="75" fillId="26" borderId="13" xfId="323" applyNumberFormat="1" applyFont="1" applyFill="1" applyBorder="1" applyAlignment="1">
      <alignment horizontal="center" vertical="center"/>
    </xf>
    <xf numFmtId="175" fontId="75" fillId="26" borderId="15" xfId="0" applyNumberFormat="1" applyFont="1" applyFill="1" applyBorder="1" applyAlignment="1">
      <alignment horizontal="center" vertical="center" wrapText="1"/>
    </xf>
    <xf numFmtId="175" fontId="75" fillId="26" borderId="23" xfId="0" applyNumberFormat="1" applyFont="1" applyFill="1" applyBorder="1" applyAlignment="1">
      <alignment horizontal="center" vertical="center" wrapText="1"/>
    </xf>
    <xf numFmtId="175" fontId="75" fillId="26" borderId="23" xfId="0" applyNumberFormat="1" applyFont="1" applyFill="1" applyBorder="1" applyAlignment="1">
      <alignment horizontal="center" vertical="center"/>
    </xf>
    <xf numFmtId="175" fontId="75" fillId="26" borderId="56" xfId="0" applyNumberFormat="1" applyFont="1" applyFill="1" applyBorder="1" applyAlignment="1">
      <alignment horizontal="center" vertical="center"/>
    </xf>
    <xf numFmtId="41" fontId="174" fillId="0" borderId="0" xfId="1121" applyNumberFormat="1" applyFont="1"/>
    <xf numFmtId="41" fontId="174" fillId="0" borderId="0" xfId="1121" applyNumberFormat="1" applyFont="1" applyAlignment="1">
      <alignment horizontal="left" vertical="center"/>
    </xf>
    <xf numFmtId="43" fontId="174" fillId="0" borderId="0" xfId="323" applyFont="1" applyAlignment="1">
      <alignment horizontal="center"/>
    </xf>
    <xf numFmtId="43" fontId="174" fillId="0" borderId="0" xfId="323" applyFont="1" applyAlignment="1">
      <alignment horizontal="center" vertical="center"/>
    </xf>
    <xf numFmtId="43" fontId="182" fillId="0" borderId="0" xfId="323" applyFont="1" applyBorder="1" applyAlignment="1">
      <alignment horizontal="center" vertical="center" wrapText="1"/>
    </xf>
    <xf numFmtId="43" fontId="174" fillId="0" borderId="0" xfId="323" applyFont="1"/>
    <xf numFmtId="41" fontId="76" fillId="26" borderId="0" xfId="0" applyNumberFormat="1" applyFont="1" applyFill="1" applyBorder="1" applyAlignment="1">
      <alignment horizontal="right" vertical="center"/>
    </xf>
    <xf numFmtId="3" fontId="75" fillId="26" borderId="23" xfId="323" applyNumberFormat="1" applyFont="1" applyFill="1" applyBorder="1" applyAlignment="1">
      <alignment horizontal="right" vertical="center"/>
    </xf>
    <xf numFmtId="3" fontId="75" fillId="26" borderId="13" xfId="323" applyNumberFormat="1" applyFont="1" applyFill="1" applyBorder="1" applyAlignment="1">
      <alignment horizontal="center" vertical="center"/>
    </xf>
    <xf numFmtId="3" fontId="75" fillId="26" borderId="15" xfId="323" applyNumberFormat="1" applyFont="1" applyFill="1" applyBorder="1" applyAlignment="1">
      <alignment horizontal="center" vertical="center"/>
    </xf>
    <xf numFmtId="0" fontId="63" fillId="26" borderId="19" xfId="0" applyNumberFormat="1" applyFont="1" applyFill="1" applyBorder="1" applyAlignment="1">
      <alignment horizontal="center"/>
    </xf>
    <xf numFmtId="0" fontId="75" fillId="26" borderId="51" xfId="336" applyNumberFormat="1" applyFont="1" applyFill="1" applyBorder="1" applyAlignment="1">
      <alignment horizontal="center" vertical="center" wrapText="1"/>
    </xf>
    <xf numFmtId="43" fontId="97" fillId="26" borderId="73" xfId="336" applyNumberFormat="1" applyFont="1" applyFill="1" applyBorder="1" applyAlignment="1">
      <alignment horizontal="right" vertical="center"/>
    </xf>
    <xf numFmtId="0" fontId="63" fillId="26" borderId="19" xfId="388" applyNumberFormat="1" applyFont="1" applyFill="1" applyBorder="1" applyAlignment="1">
      <alignment horizontal="center" vertical="center"/>
    </xf>
    <xf numFmtId="43" fontId="75" fillId="26" borderId="19" xfId="323" applyNumberFormat="1" applyFont="1" applyFill="1" applyBorder="1" applyAlignment="1"/>
    <xf numFmtId="43" fontId="75" fillId="26" borderId="14" xfId="323" applyNumberFormat="1" applyFont="1" applyFill="1" applyBorder="1" applyAlignment="1"/>
    <xf numFmtId="0" fontId="75" fillId="26" borderId="19" xfId="388" applyNumberFormat="1" applyFont="1" applyFill="1" applyBorder="1" applyAlignment="1">
      <alignment horizontal="center"/>
    </xf>
    <xf numFmtId="0" fontId="63" fillId="26" borderId="51" xfId="394" applyNumberFormat="1" applyFont="1" applyFill="1" applyBorder="1" applyAlignment="1">
      <alignment horizontal="center" vertical="center"/>
    </xf>
    <xf numFmtId="0" fontId="75" fillId="26" borderId="19" xfId="0" applyNumberFormat="1" applyFont="1" applyFill="1" applyBorder="1" applyAlignment="1">
      <alignment horizontal="center"/>
    </xf>
    <xf numFmtId="0" fontId="75" fillId="26" borderId="51" xfId="0" applyNumberFormat="1" applyFont="1" applyFill="1" applyBorder="1" applyAlignment="1">
      <alignment horizontal="center" vertical="center" wrapText="1"/>
    </xf>
    <xf numFmtId="0" fontId="62" fillId="0" borderId="19" xfId="0" applyNumberFormat="1" applyFont="1" applyFill="1" applyBorder="1" applyAlignment="1">
      <alignment horizontal="center" vertical="center"/>
    </xf>
    <xf numFmtId="0" fontId="62" fillId="26" borderId="14" xfId="0" applyNumberFormat="1" applyFont="1" applyFill="1" applyBorder="1" applyAlignment="1">
      <alignment horizontal="center"/>
    </xf>
    <xf numFmtId="0" fontId="62" fillId="26" borderId="46" xfId="0" applyNumberFormat="1" applyFont="1" applyFill="1" applyBorder="1" applyAlignment="1">
      <alignment horizontal="center" vertical="center" wrapText="1"/>
    </xf>
    <xf numFmtId="0" fontId="94" fillId="26" borderId="19" xfId="0" applyNumberFormat="1" applyFont="1" applyFill="1" applyBorder="1" applyAlignment="1">
      <alignment horizontal="center" vertical="center"/>
    </xf>
    <xf numFmtId="0" fontId="46" fillId="26" borderId="19" xfId="0" applyNumberFormat="1" applyFont="1" applyFill="1" applyBorder="1" applyAlignment="1">
      <alignment horizontal="center" vertical="center"/>
    </xf>
    <xf numFmtId="0" fontId="62" fillId="26" borderId="19" xfId="0" applyNumberFormat="1" applyFont="1" applyFill="1" applyBorder="1" applyAlignment="1">
      <alignment horizontal="center"/>
    </xf>
    <xf numFmtId="0" fontId="110" fillId="26" borderId="19" xfId="0" applyNumberFormat="1" applyFont="1" applyFill="1" applyBorder="1" applyAlignment="1">
      <alignment horizontal="center"/>
    </xf>
    <xf numFmtId="0" fontId="47" fillId="26" borderId="19" xfId="0" applyNumberFormat="1" applyFont="1" applyFill="1" applyBorder="1" applyAlignment="1">
      <alignment horizontal="center" vertical="center" wrapText="1"/>
    </xf>
    <xf numFmtId="0" fontId="94" fillId="26" borderId="51" xfId="0" applyNumberFormat="1" applyFont="1" applyFill="1" applyBorder="1" applyAlignment="1">
      <alignment horizontal="center" vertical="center" wrapText="1"/>
    </xf>
    <xf numFmtId="0" fontId="47" fillId="26" borderId="19" xfId="0" applyNumberFormat="1" applyFont="1" applyFill="1" applyBorder="1" applyAlignment="1">
      <alignment horizontal="center"/>
    </xf>
    <xf numFmtId="0" fontId="47" fillId="26" borderId="19" xfId="0" applyNumberFormat="1" applyFont="1" applyFill="1" applyBorder="1" applyAlignment="1">
      <alignment horizontal="center" vertical="center"/>
    </xf>
    <xf numFmtId="0" fontId="60" fillId="26" borderId="15" xfId="919" applyNumberFormat="1" applyFont="1" applyFill="1" applyBorder="1" applyAlignment="1">
      <alignment horizontal="center" vertical="center"/>
    </xf>
    <xf numFmtId="0" fontId="47" fillId="26" borderId="18" xfId="0" applyNumberFormat="1" applyFont="1" applyFill="1" applyBorder="1" applyAlignment="1">
      <alignment horizontal="center" vertical="center"/>
    </xf>
    <xf numFmtId="175" fontId="53" fillId="26" borderId="78" xfId="0" applyNumberFormat="1" applyFont="1" applyFill="1" applyBorder="1" applyAlignment="1">
      <alignment horizontal="center" vertical="center" wrapText="1"/>
    </xf>
    <xf numFmtId="3" fontId="75" fillId="26" borderId="78" xfId="328" applyNumberFormat="1" applyFont="1" applyFill="1" applyBorder="1" applyAlignment="1">
      <alignment horizontal="center" vertical="center"/>
    </xf>
    <xf numFmtId="10" fontId="79" fillId="71" borderId="13" xfId="551" applyNumberFormat="1" applyFont="1" applyFill="1" applyBorder="1" applyAlignment="1">
      <alignment horizontal="center" vertical="center"/>
    </xf>
    <xf numFmtId="175" fontId="75" fillId="26" borderId="23" xfId="0" applyNumberFormat="1" applyFont="1" applyFill="1" applyBorder="1" applyAlignment="1">
      <alignment horizontal="center" vertical="center" wrapText="1"/>
    </xf>
    <xf numFmtId="17" fontId="63" fillId="0" borderId="78" xfId="0" applyNumberFormat="1" applyFont="1" applyFill="1" applyBorder="1" applyAlignment="1" applyProtection="1">
      <alignment horizontal="center" vertical="center"/>
    </xf>
    <xf numFmtId="168" fontId="63" fillId="26" borderId="0" xfId="323" applyNumberFormat="1" applyFont="1" applyFill="1" applyBorder="1" applyAlignment="1">
      <alignment horizontal="right" vertical="center"/>
    </xf>
    <xf numFmtId="49" fontId="63" fillId="26" borderId="56" xfId="0" applyNumberFormat="1" applyFont="1" applyFill="1" applyBorder="1" applyAlignment="1">
      <alignment horizontal="center" vertical="center" wrapText="1"/>
    </xf>
    <xf numFmtId="49" fontId="63" fillId="26" borderId="23" xfId="0" applyNumberFormat="1" applyFont="1" applyFill="1" applyBorder="1" applyAlignment="1">
      <alignment horizontal="center" vertical="center"/>
    </xf>
    <xf numFmtId="175" fontId="55" fillId="0" borderId="0" xfId="0" applyFont="1" applyBorder="1"/>
    <xf numFmtId="0" fontId="63" fillId="26" borderId="73" xfId="0" applyNumberFormat="1" applyFont="1" applyFill="1" applyBorder="1" applyAlignment="1">
      <alignment horizontal="center"/>
    </xf>
    <xf numFmtId="43" fontId="48" fillId="26" borderId="73" xfId="0" applyNumberFormat="1" applyFont="1" applyFill="1" applyBorder="1" applyAlignment="1">
      <alignment horizontal="right"/>
    </xf>
    <xf numFmtId="175" fontId="0" fillId="0" borderId="0" xfId="0" applyAlignment="1">
      <alignment horizontal="center" vertical="center"/>
    </xf>
    <xf numFmtId="0" fontId="55" fillId="0" borderId="0" xfId="744" applyFont="1" applyAlignment="1">
      <alignment horizontal="left" vertical="center"/>
    </xf>
    <xf numFmtId="43" fontId="48" fillId="26" borderId="18" xfId="0" applyNumberFormat="1" applyFont="1" applyFill="1" applyBorder="1" applyAlignment="1">
      <alignment horizontal="right"/>
    </xf>
    <xf numFmtId="10" fontId="63" fillId="26" borderId="11" xfId="551" applyNumberFormat="1" applyFont="1" applyFill="1" applyBorder="1" applyAlignment="1">
      <alignment horizontal="right" vertical="center"/>
    </xf>
    <xf numFmtId="43" fontId="48" fillId="26" borderId="11" xfId="0" applyNumberFormat="1" applyFont="1" applyFill="1" applyBorder="1" applyAlignment="1">
      <alignment horizontal="right" vertical="center"/>
    </xf>
    <xf numFmtId="10" fontId="63" fillId="26" borderId="11" xfId="0" applyNumberFormat="1" applyFont="1" applyFill="1" applyBorder="1" applyAlignment="1">
      <alignment horizontal="right" vertical="center"/>
    </xf>
    <xf numFmtId="10" fontId="63" fillId="26" borderId="22" xfId="0" applyNumberFormat="1" applyFont="1" applyFill="1" applyBorder="1" applyAlignment="1">
      <alignment horizontal="right" vertical="center"/>
    </xf>
    <xf numFmtId="43" fontId="63" fillId="26" borderId="14" xfId="0" applyNumberFormat="1" applyFont="1" applyFill="1" applyBorder="1" applyAlignment="1">
      <alignment vertical="center"/>
    </xf>
    <xf numFmtId="10" fontId="63" fillId="0" borderId="0" xfId="0" applyNumberFormat="1" applyFont="1" applyFill="1" applyBorder="1"/>
    <xf numFmtId="10" fontId="63" fillId="0" borderId="24" xfId="0" applyNumberFormat="1" applyFont="1" applyFill="1" applyBorder="1"/>
    <xf numFmtId="10" fontId="63" fillId="26" borderId="0" xfId="0" applyNumberFormat="1" applyFont="1" applyFill="1" applyBorder="1"/>
    <xf numFmtId="10" fontId="63" fillId="26" borderId="24" xfId="0" applyNumberFormat="1" applyFont="1" applyFill="1" applyBorder="1"/>
    <xf numFmtId="10" fontId="63" fillId="0" borderId="23" xfId="0" applyNumberFormat="1" applyFont="1" applyFill="1" applyBorder="1" applyAlignment="1">
      <alignment vertical="center"/>
    </xf>
    <xf numFmtId="10" fontId="63" fillId="0" borderId="16" xfId="0" applyNumberFormat="1" applyFont="1" applyFill="1" applyBorder="1" applyAlignment="1">
      <alignment vertical="center"/>
    </xf>
    <xf numFmtId="0" fontId="75" fillId="26" borderId="35" xfId="919" applyNumberFormat="1" applyFont="1" applyFill="1" applyBorder="1" applyAlignment="1">
      <alignment horizontal="center" vertical="center" wrapText="1"/>
    </xf>
    <xf numFmtId="3" fontId="48" fillId="26" borderId="73" xfId="0" applyNumberFormat="1" applyFont="1" applyFill="1" applyBorder="1" applyAlignment="1" applyProtection="1">
      <alignment horizontal="center"/>
    </xf>
    <xf numFmtId="3" fontId="48" fillId="26" borderId="58" xfId="0" applyNumberFormat="1" applyFont="1" applyFill="1" applyBorder="1" applyAlignment="1" applyProtection="1">
      <alignment horizontal="center"/>
    </xf>
    <xf numFmtId="3" fontId="48" fillId="0" borderId="58" xfId="0" applyNumberFormat="1" applyFont="1" applyFill="1" applyBorder="1" applyAlignment="1" applyProtection="1">
      <alignment horizontal="center"/>
    </xf>
    <xf numFmtId="175" fontId="63" fillId="0" borderId="60" xfId="0" applyNumberFormat="1" applyFont="1" applyFill="1" applyBorder="1" applyAlignment="1">
      <alignment horizontal="center" vertical="center" wrapText="1"/>
    </xf>
    <xf numFmtId="175" fontId="63" fillId="0" borderId="78" xfId="0" applyNumberFormat="1" applyFont="1" applyFill="1" applyBorder="1" applyAlignment="1">
      <alignment horizontal="center" vertical="center" wrapText="1"/>
    </xf>
    <xf numFmtId="175" fontId="63" fillId="0" borderId="59" xfId="0" applyNumberFormat="1" applyFont="1" applyFill="1" applyBorder="1" applyAlignment="1">
      <alignment horizontal="center" vertical="center" wrapText="1"/>
    </xf>
    <xf numFmtId="175" fontId="63" fillId="0" borderId="58" xfId="0" applyNumberFormat="1" applyFont="1" applyFill="1" applyBorder="1" applyAlignment="1">
      <alignment horizontal="center" vertical="center" wrapText="1"/>
    </xf>
    <xf numFmtId="176" fontId="63" fillId="0" borderId="78" xfId="0" applyNumberFormat="1" applyFont="1" applyFill="1" applyBorder="1" applyAlignment="1" applyProtection="1">
      <alignment horizontal="center"/>
    </xf>
    <xf numFmtId="3" fontId="63" fillId="0" borderId="78" xfId="0" applyNumberFormat="1" applyFont="1" applyFill="1" applyBorder="1" applyAlignment="1" applyProtection="1">
      <alignment horizontal="center"/>
    </xf>
    <xf numFmtId="3" fontId="48" fillId="26" borderId="59" xfId="0" applyNumberFormat="1" applyFont="1" applyFill="1" applyBorder="1" applyAlignment="1" applyProtection="1">
      <alignment horizontal="center"/>
    </xf>
    <xf numFmtId="3" fontId="48" fillId="26" borderId="60" xfId="0" applyNumberFormat="1" applyFont="1" applyFill="1" applyBorder="1" applyAlignment="1" applyProtection="1">
      <alignment horizontal="center"/>
    </xf>
    <xf numFmtId="3" fontId="48" fillId="0" borderId="59" xfId="0" applyNumberFormat="1" applyFont="1" applyFill="1" applyBorder="1" applyAlignment="1" applyProtection="1">
      <alignment horizontal="center"/>
    </xf>
    <xf numFmtId="3" fontId="48" fillId="0" borderId="60" xfId="0" applyNumberFormat="1" applyFont="1" applyFill="1" applyBorder="1" applyAlignment="1" applyProtection="1">
      <alignment horizontal="center"/>
    </xf>
    <xf numFmtId="3" fontId="48" fillId="0" borderId="73" xfId="0" applyNumberFormat="1" applyFont="1" applyFill="1" applyBorder="1" applyAlignment="1" applyProtection="1">
      <alignment horizontal="center"/>
    </xf>
    <xf numFmtId="3" fontId="48" fillId="0" borderId="24" xfId="0" applyNumberFormat="1" applyFont="1" applyFill="1" applyBorder="1" applyAlignment="1" applyProtection="1">
      <alignment horizontal="center"/>
    </xf>
    <xf numFmtId="49" fontId="77" fillId="26" borderId="73" xfId="0" applyNumberFormat="1" applyFont="1" applyFill="1" applyBorder="1" applyAlignment="1">
      <alignment horizontal="center" vertical="center"/>
    </xf>
    <xf numFmtId="49" fontId="53" fillId="26" borderId="73" xfId="0" applyNumberFormat="1" applyFont="1" applyFill="1" applyBorder="1" applyAlignment="1">
      <alignment horizontal="center" vertical="center"/>
    </xf>
    <xf numFmtId="3" fontId="80" fillId="26" borderId="73" xfId="328" applyNumberFormat="1" applyFont="1" applyFill="1" applyBorder="1" applyAlignment="1">
      <alignment vertical="center"/>
    </xf>
    <xf numFmtId="172" fontId="53" fillId="26" borderId="73" xfId="551" applyNumberFormat="1" applyFont="1" applyFill="1" applyBorder="1" applyAlignment="1">
      <alignment horizontal="right" vertical="center" wrapText="1"/>
    </xf>
    <xf numFmtId="3" fontId="53" fillId="26" borderId="78" xfId="0" applyNumberFormat="1" applyFont="1" applyFill="1" applyBorder="1" applyAlignment="1">
      <alignment horizontal="center" vertical="center"/>
    </xf>
    <xf numFmtId="3" fontId="53" fillId="26" borderId="19" xfId="0" applyNumberFormat="1" applyFont="1" applyFill="1" applyBorder="1" applyAlignment="1">
      <alignment horizontal="center" vertical="center"/>
    </xf>
    <xf numFmtId="3" fontId="53" fillId="26" borderId="14" xfId="0" applyNumberFormat="1" applyFont="1" applyFill="1" applyBorder="1" applyAlignment="1">
      <alignment horizontal="center" vertical="center"/>
    </xf>
    <xf numFmtId="3" fontId="58" fillId="26" borderId="73" xfId="336" applyNumberFormat="1" applyFont="1" applyFill="1" applyBorder="1" applyAlignment="1">
      <alignment horizontal="center"/>
    </xf>
    <xf numFmtId="49" fontId="47" fillId="26" borderId="73" xfId="0" applyNumberFormat="1" applyFont="1" applyFill="1" applyBorder="1" applyAlignment="1">
      <alignment horizontal="center" vertical="center"/>
    </xf>
    <xf numFmtId="17" fontId="51" fillId="26" borderId="50" xfId="0" applyNumberFormat="1" applyFont="1" applyFill="1" applyBorder="1" applyAlignment="1">
      <alignment horizontal="center" vertical="center"/>
    </xf>
    <xf numFmtId="175" fontId="51" fillId="26" borderId="50" xfId="0" applyNumberFormat="1" applyFont="1" applyFill="1" applyBorder="1" applyAlignment="1">
      <alignment horizontal="center" vertical="center" wrapText="1"/>
    </xf>
    <xf numFmtId="175" fontId="51" fillId="26" borderId="77" xfId="0" applyNumberFormat="1" applyFont="1" applyFill="1" applyBorder="1" applyAlignment="1">
      <alignment horizontal="center" vertical="center" wrapText="1"/>
    </xf>
    <xf numFmtId="175" fontId="51" fillId="26" borderId="76" xfId="0" applyNumberFormat="1" applyFont="1" applyFill="1" applyBorder="1" applyAlignment="1">
      <alignment horizontal="center" vertical="center" wrapText="1"/>
    </xf>
    <xf numFmtId="49" fontId="47" fillId="0" borderId="73" xfId="0" applyNumberFormat="1" applyFont="1" applyFill="1" applyBorder="1" applyAlignment="1">
      <alignment horizontal="center" vertical="center"/>
    </xf>
    <xf numFmtId="3" fontId="76" fillId="0" borderId="73" xfId="328" applyNumberFormat="1" applyFont="1" applyFill="1" applyBorder="1" applyAlignment="1">
      <alignment horizontal="center"/>
    </xf>
    <xf numFmtId="3" fontId="75" fillId="0" borderId="58" xfId="328" applyNumberFormat="1" applyFont="1" applyFill="1" applyBorder="1" applyAlignment="1">
      <alignment horizontal="center" vertical="center"/>
    </xf>
    <xf numFmtId="3" fontId="76" fillId="26" borderId="60" xfId="328" applyNumberFormat="1" applyFont="1" applyFill="1" applyBorder="1" applyAlignment="1">
      <alignment horizontal="center" vertical="center"/>
    </xf>
    <xf numFmtId="3" fontId="76" fillId="26" borderId="24" xfId="328" applyNumberFormat="1" applyFont="1" applyFill="1" applyBorder="1" applyAlignment="1">
      <alignment horizontal="center" vertical="center"/>
    </xf>
    <xf numFmtId="3" fontId="76" fillId="0" borderId="24" xfId="328" applyNumberFormat="1" applyFont="1" applyFill="1" applyBorder="1" applyAlignment="1">
      <alignment horizontal="center" vertical="center"/>
    </xf>
    <xf numFmtId="3" fontId="76" fillId="0" borderId="22" xfId="328" applyNumberFormat="1" applyFont="1" applyFill="1" applyBorder="1" applyAlignment="1">
      <alignment horizontal="center" vertical="center"/>
    </xf>
    <xf numFmtId="43" fontId="51" fillId="26" borderId="13" xfId="394" applyNumberFormat="1" applyFont="1" applyFill="1" applyBorder="1" applyAlignment="1">
      <alignment horizontal="center" vertical="center"/>
    </xf>
    <xf numFmtId="43" fontId="51" fillId="26" borderId="50" xfId="394" applyNumberFormat="1" applyFont="1" applyFill="1" applyBorder="1" applyAlignment="1">
      <alignment horizontal="center" vertical="center" wrapText="1"/>
    </xf>
    <xf numFmtId="43" fontId="51" fillId="26" borderId="77" xfId="394" applyNumberFormat="1" applyFont="1" applyFill="1" applyBorder="1" applyAlignment="1">
      <alignment horizontal="center" vertical="center" wrapText="1"/>
    </xf>
    <xf numFmtId="43" fontId="51" fillId="26" borderId="13" xfId="394" applyNumberFormat="1" applyFont="1" applyFill="1" applyBorder="1" applyAlignment="1">
      <alignment horizontal="center" vertical="center" wrapText="1"/>
    </xf>
    <xf numFmtId="168" fontId="60" fillId="0" borderId="24" xfId="323" applyNumberFormat="1" applyFont="1" applyFill="1" applyBorder="1" applyAlignment="1"/>
    <xf numFmtId="49" fontId="60" fillId="26" borderId="73" xfId="394" applyNumberFormat="1" applyFont="1" applyFill="1" applyBorder="1" applyAlignment="1">
      <alignment horizontal="center"/>
    </xf>
    <xf numFmtId="175" fontId="60" fillId="26" borderId="50" xfId="0" applyNumberFormat="1" applyFont="1" applyFill="1" applyBorder="1" applyAlignment="1">
      <alignment horizontal="center" vertical="center" wrapText="1"/>
    </xf>
    <xf numFmtId="175" fontId="60" fillId="26" borderId="76" xfId="0" applyNumberFormat="1" applyFont="1" applyFill="1" applyBorder="1" applyAlignment="1">
      <alignment horizontal="center" vertical="center" wrapText="1"/>
    </xf>
    <xf numFmtId="3" fontId="97" fillId="26" borderId="73" xfId="328" applyNumberFormat="1" applyFont="1" applyFill="1" applyBorder="1" applyAlignment="1">
      <alignment horizontal="center" vertical="center"/>
    </xf>
    <xf numFmtId="3" fontId="95" fillId="26" borderId="73" xfId="626" applyNumberFormat="1" applyFont="1" applyFill="1" applyBorder="1" applyAlignment="1">
      <alignment horizontal="center" vertical="center"/>
    </xf>
    <xf numFmtId="168" fontId="91" fillId="26" borderId="73" xfId="323" applyNumberFormat="1" applyFont="1" applyFill="1" applyBorder="1" applyAlignment="1">
      <alignment horizontal="center" vertical="center"/>
    </xf>
    <xf numFmtId="3" fontId="91" fillId="0" borderId="60" xfId="392" applyNumberFormat="1" applyFont="1" applyFill="1" applyBorder="1" applyAlignment="1">
      <alignment horizontal="center" vertical="center"/>
    </xf>
    <xf numFmtId="3" fontId="95" fillId="0" borderId="73" xfId="626" applyNumberFormat="1" applyFont="1" applyFill="1" applyBorder="1" applyAlignment="1">
      <alignment horizontal="center" vertical="center"/>
    </xf>
    <xf numFmtId="3" fontId="91" fillId="0" borderId="24" xfId="392" applyNumberFormat="1" applyFont="1" applyFill="1" applyBorder="1" applyAlignment="1">
      <alignment horizontal="center" vertical="center"/>
    </xf>
    <xf numFmtId="3" fontId="91" fillId="26" borderId="24" xfId="392" applyNumberFormat="1" applyFont="1" applyFill="1" applyBorder="1" applyAlignment="1">
      <alignment horizontal="center" vertical="center"/>
    </xf>
    <xf numFmtId="3" fontId="91" fillId="26" borderId="22" xfId="392" applyNumberFormat="1" applyFont="1" applyFill="1" applyBorder="1" applyAlignment="1">
      <alignment horizontal="center" vertical="center"/>
    </xf>
    <xf numFmtId="0" fontId="95" fillId="0" borderId="73" xfId="626" applyFont="1" applyFill="1" applyBorder="1" applyAlignment="1">
      <alignment horizontal="center" vertical="center"/>
    </xf>
    <xf numFmtId="0" fontId="95" fillId="0" borderId="18" xfId="626" applyFont="1" applyFill="1" applyBorder="1" applyAlignment="1">
      <alignment horizontal="center" vertical="center"/>
    </xf>
    <xf numFmtId="172" fontId="95" fillId="0" borderId="0" xfId="392" applyNumberFormat="1" applyFont="1" applyFill="1" applyBorder="1" applyAlignment="1">
      <alignment horizontal="center" vertical="center"/>
    </xf>
    <xf numFmtId="172" fontId="95" fillId="0" borderId="11" xfId="392" applyNumberFormat="1" applyFont="1" applyFill="1" applyBorder="1" applyAlignment="1">
      <alignment horizontal="center" vertical="center"/>
    </xf>
    <xf numFmtId="0" fontId="77" fillId="0" borderId="73" xfId="0" applyNumberFormat="1" applyFont="1" applyFill="1" applyBorder="1" applyAlignment="1">
      <alignment horizontal="center"/>
    </xf>
    <xf numFmtId="0" fontId="60" fillId="26" borderId="73" xfId="742" applyFont="1" applyFill="1" applyBorder="1" applyAlignment="1">
      <alignment horizontal="center"/>
    </xf>
    <xf numFmtId="43" fontId="50" fillId="0" borderId="73" xfId="323" applyFont="1" applyFill="1" applyBorder="1" applyAlignment="1">
      <alignment horizontal="center"/>
    </xf>
    <xf numFmtId="0" fontId="75" fillId="26" borderId="77" xfId="742" applyFont="1" applyFill="1" applyBorder="1" applyAlignment="1">
      <alignment horizontal="center" vertical="center"/>
    </xf>
    <xf numFmtId="43" fontId="42" fillId="0" borderId="0" xfId="323"/>
    <xf numFmtId="0" fontId="60" fillId="26" borderId="73" xfId="743" applyFont="1" applyFill="1" applyBorder="1" applyAlignment="1">
      <alignment horizontal="center" vertical="center"/>
    </xf>
    <xf numFmtId="43" fontId="60" fillId="26" borderId="76" xfId="323" applyFont="1" applyFill="1" applyBorder="1" applyAlignment="1">
      <alignment vertical="center"/>
    </xf>
    <xf numFmtId="43" fontId="60" fillId="26" borderId="77" xfId="323" applyFont="1" applyFill="1" applyBorder="1" applyAlignment="1">
      <alignment vertical="center"/>
    </xf>
    <xf numFmtId="0" fontId="60" fillId="26" borderId="73" xfId="744" applyFont="1" applyFill="1" applyBorder="1" applyAlignment="1">
      <alignment horizontal="center"/>
    </xf>
    <xf numFmtId="43" fontId="50" fillId="26" borderId="73" xfId="323" applyFont="1" applyFill="1" applyBorder="1" applyAlignment="1">
      <alignment horizontal="center"/>
    </xf>
    <xf numFmtId="43" fontId="50" fillId="26" borderId="0" xfId="323" applyFont="1" applyFill="1" applyBorder="1"/>
    <xf numFmtId="10" fontId="60" fillId="26" borderId="0" xfId="551" applyNumberFormat="1" applyFont="1" applyFill="1" applyBorder="1" applyAlignment="1">
      <alignment horizontal="center"/>
    </xf>
    <xf numFmtId="10" fontId="60" fillId="0" borderId="78" xfId="551" applyNumberFormat="1" applyFont="1" applyFill="1" applyBorder="1" applyAlignment="1">
      <alignment horizontal="center"/>
    </xf>
    <xf numFmtId="0" fontId="60" fillId="0" borderId="77" xfId="744" applyFont="1" applyFill="1" applyBorder="1" applyAlignment="1">
      <alignment horizontal="center" vertical="center" wrapText="1"/>
    </xf>
    <xf numFmtId="0" fontId="60" fillId="0" borderId="13" xfId="744" applyFont="1" applyFill="1" applyBorder="1" applyAlignment="1">
      <alignment horizontal="center" vertical="center" wrapText="1"/>
    </xf>
    <xf numFmtId="0" fontId="60" fillId="0" borderId="50" xfId="744" applyFont="1" applyFill="1" applyBorder="1" applyAlignment="1">
      <alignment horizontal="center" vertical="center" wrapText="1"/>
    </xf>
    <xf numFmtId="49" fontId="63" fillId="26" borderId="77" xfId="0" applyNumberFormat="1" applyFont="1" applyFill="1" applyBorder="1" applyAlignment="1">
      <alignment horizontal="center" vertical="center" wrapText="1"/>
    </xf>
    <xf numFmtId="43" fontId="75" fillId="26" borderId="50" xfId="0" applyNumberFormat="1" applyFont="1" applyFill="1" applyBorder="1" applyAlignment="1">
      <alignment horizontal="center" vertical="center" wrapText="1"/>
    </xf>
    <xf numFmtId="43" fontId="75" fillId="26" borderId="76" xfId="0" applyNumberFormat="1" applyFont="1" applyFill="1" applyBorder="1" applyAlignment="1">
      <alignment horizontal="center" vertical="center" wrapText="1"/>
    </xf>
    <xf numFmtId="43" fontId="75" fillId="26" borderId="13" xfId="0" applyNumberFormat="1" applyFont="1" applyFill="1" applyBorder="1" applyAlignment="1">
      <alignment horizontal="center" vertical="center" wrapText="1"/>
    </xf>
    <xf numFmtId="43" fontId="76" fillId="26" borderId="73" xfId="323" applyNumberFormat="1" applyFont="1" applyFill="1" applyBorder="1" applyAlignment="1"/>
    <xf numFmtId="176" fontId="75" fillId="26" borderId="22" xfId="323" applyNumberFormat="1" applyFont="1" applyFill="1" applyBorder="1" applyAlignment="1">
      <alignment horizontal="center"/>
    </xf>
    <xf numFmtId="49" fontId="63" fillId="26" borderId="77" xfId="394" applyNumberFormat="1" applyFont="1" applyFill="1" applyBorder="1" applyAlignment="1">
      <alignment horizontal="center" vertical="center"/>
    </xf>
    <xf numFmtId="0" fontId="167" fillId="26" borderId="77" xfId="579" applyFont="1" applyFill="1" applyBorder="1" applyAlignment="1">
      <alignment horizontal="center" vertical="center"/>
    </xf>
    <xf numFmtId="1" fontId="63" fillId="26" borderId="78" xfId="0" applyNumberFormat="1" applyFont="1" applyFill="1" applyBorder="1" applyAlignment="1">
      <alignment horizontal="center"/>
    </xf>
    <xf numFmtId="0" fontId="63" fillId="26" borderId="14" xfId="0" applyNumberFormat="1" applyFont="1" applyFill="1" applyBorder="1" applyAlignment="1">
      <alignment horizontal="center"/>
    </xf>
    <xf numFmtId="3" fontId="174" fillId="0" borderId="0" xfId="1121" applyNumberFormat="1" applyFont="1" applyAlignment="1">
      <alignment vertical="center"/>
    </xf>
    <xf numFmtId="175" fontId="0" fillId="0" borderId="0" xfId="0" applyAlignment="1">
      <alignment horizontal="center" vertical="center"/>
    </xf>
    <xf numFmtId="0" fontId="171" fillId="67" borderId="74" xfId="2581" applyFont="1" applyFill="1" applyBorder="1" applyAlignment="1">
      <alignment horizontal="center" vertical="center"/>
    </xf>
    <xf numFmtId="175" fontId="82" fillId="0" borderId="18" xfId="0" applyFont="1" applyFill="1" applyBorder="1" applyAlignment="1">
      <alignment horizontal="center" vertical="center" wrapText="1"/>
    </xf>
    <xf numFmtId="175" fontId="82" fillId="0" borderId="11" xfId="0" applyFont="1" applyFill="1" applyBorder="1" applyAlignment="1">
      <alignment horizontal="center" vertical="center" wrapText="1"/>
    </xf>
    <xf numFmtId="175" fontId="82" fillId="0" borderId="13" xfId="0" applyFont="1" applyFill="1" applyBorder="1" applyAlignment="1">
      <alignment horizontal="center" vertical="center" wrapText="1"/>
    </xf>
    <xf numFmtId="3" fontId="50" fillId="26" borderId="20" xfId="0" applyNumberFormat="1" applyFont="1" applyFill="1" applyBorder="1" applyAlignment="1">
      <alignment horizontal="center"/>
    </xf>
    <xf numFmtId="3" fontId="50" fillId="26" borderId="0" xfId="0" applyNumberFormat="1" applyFont="1" applyFill="1" applyBorder="1" applyAlignment="1">
      <alignment horizontal="center"/>
    </xf>
    <xf numFmtId="3" fontId="60" fillId="26" borderId="19" xfId="0" applyNumberFormat="1" applyFont="1" applyFill="1" applyBorder="1" applyAlignment="1">
      <alignment horizontal="center"/>
    </xf>
    <xf numFmtId="3" fontId="50" fillId="26" borderId="46" xfId="0" applyNumberFormat="1" applyFont="1" applyFill="1" applyBorder="1" applyAlignment="1">
      <alignment horizontal="center"/>
    </xf>
    <xf numFmtId="3" fontId="50" fillId="26" borderId="73" xfId="0" applyNumberFormat="1" applyFont="1" applyFill="1" applyBorder="1" applyAlignment="1">
      <alignment horizontal="center"/>
    </xf>
    <xf numFmtId="3" fontId="50" fillId="26" borderId="18" xfId="0" applyNumberFormat="1" applyFont="1" applyFill="1" applyBorder="1" applyAlignment="1">
      <alignment horizontal="center"/>
    </xf>
    <xf numFmtId="3" fontId="50" fillId="26" borderId="11" xfId="0" applyNumberFormat="1" applyFont="1" applyFill="1" applyBorder="1" applyAlignment="1">
      <alignment horizontal="center"/>
    </xf>
    <xf numFmtId="3" fontId="60" fillId="26" borderId="14" xfId="0" applyNumberFormat="1" applyFont="1" applyFill="1" applyBorder="1" applyAlignment="1">
      <alignment horizontal="center"/>
    </xf>
    <xf numFmtId="180" fontId="63" fillId="26" borderId="77" xfId="0" applyNumberFormat="1" applyFont="1" applyFill="1" applyBorder="1" applyAlignment="1">
      <alignment horizontal="center" vertical="center" wrapText="1"/>
    </xf>
    <xf numFmtId="175" fontId="75" fillId="26" borderId="77" xfId="336" applyNumberFormat="1" applyFont="1" applyFill="1" applyBorder="1" applyAlignment="1">
      <alignment horizontal="center" vertical="center" wrapText="1"/>
    </xf>
    <xf numFmtId="175" fontId="0" fillId="0" borderId="0" xfId="0" applyAlignment="1">
      <alignment horizontal="center"/>
    </xf>
    <xf numFmtId="175" fontId="0" fillId="0" borderId="0" xfId="0" applyAlignment="1">
      <alignment horizontal="center" vertical="center"/>
    </xf>
    <xf numFmtId="43" fontId="63" fillId="26" borderId="21" xfId="0" applyNumberFormat="1" applyFont="1" applyFill="1" applyBorder="1" applyAlignment="1">
      <alignment horizontal="center" vertical="center"/>
    </xf>
    <xf numFmtId="43" fontId="63" fillId="26" borderId="20" xfId="0" applyNumberFormat="1" applyFont="1" applyFill="1" applyBorder="1" applyAlignment="1">
      <alignment horizontal="center" vertical="center"/>
    </xf>
    <xf numFmtId="43" fontId="68" fillId="26" borderId="19" xfId="323" applyFont="1" applyFill="1" applyBorder="1" applyAlignment="1">
      <alignment vertical="center"/>
    </xf>
    <xf numFmtId="43" fontId="140" fillId="26" borderId="73" xfId="336" applyFont="1" applyFill="1" applyBorder="1" applyAlignment="1">
      <alignment horizontal="left" vertical="center"/>
    </xf>
    <xf numFmtId="10" fontId="140" fillId="26" borderId="19" xfId="391" applyNumberFormat="1" applyFont="1" applyFill="1" applyBorder="1" applyAlignment="1">
      <alignment horizontal="center" vertical="center"/>
    </xf>
    <xf numFmtId="43" fontId="140" fillId="26" borderId="15" xfId="391" applyNumberFormat="1" applyFont="1" applyFill="1" applyBorder="1" applyAlignment="1">
      <alignment horizontal="center" vertical="center"/>
    </xf>
    <xf numFmtId="10" fontId="140" fillId="26" borderId="13" xfId="391" applyNumberFormat="1" applyFont="1" applyFill="1" applyBorder="1" applyAlignment="1">
      <alignment horizontal="center" vertical="center"/>
    </xf>
    <xf numFmtId="4" fontId="75" fillId="26" borderId="78" xfId="323" applyNumberFormat="1" applyFont="1" applyFill="1" applyBorder="1" applyAlignment="1">
      <alignment horizontal="center"/>
    </xf>
    <xf numFmtId="0" fontId="77" fillId="26" borderId="77" xfId="0" applyNumberFormat="1" applyFont="1" applyFill="1" applyBorder="1" applyAlignment="1">
      <alignment horizontal="center" vertical="center"/>
    </xf>
    <xf numFmtId="168" fontId="75" fillId="26" borderId="77" xfId="323" applyNumberFormat="1" applyFont="1" applyFill="1" applyBorder="1" applyAlignment="1">
      <alignment horizontal="left" indent="2"/>
    </xf>
    <xf numFmtId="49" fontId="75" fillId="26" borderId="77" xfId="0" applyNumberFormat="1" applyFont="1" applyFill="1" applyBorder="1" applyAlignment="1">
      <alignment horizontal="center" vertical="center" wrapText="1"/>
    </xf>
    <xf numFmtId="49" fontId="62" fillId="26" borderId="73" xfId="0" applyNumberFormat="1" applyFont="1" applyFill="1" applyBorder="1" applyAlignment="1">
      <alignment horizontal="center" vertical="center" wrapText="1"/>
    </xf>
    <xf numFmtId="168" fontId="48" fillId="26" borderId="73" xfId="323" applyNumberFormat="1" applyFont="1" applyFill="1" applyBorder="1" applyAlignment="1">
      <alignment horizontal="center" vertical="center"/>
    </xf>
    <xf numFmtId="168" fontId="85" fillId="26" borderId="73" xfId="323" applyNumberFormat="1" applyFont="1" applyFill="1" applyBorder="1" applyAlignment="1">
      <alignment horizontal="center" vertical="center"/>
    </xf>
    <xf numFmtId="172" fontId="62" fillId="26" borderId="19" xfId="0" applyNumberFormat="1" applyFont="1" applyFill="1" applyBorder="1" applyAlignment="1">
      <alignment horizontal="center"/>
    </xf>
    <xf numFmtId="172" fontId="62" fillId="26" borderId="13" xfId="0" applyNumberFormat="1" applyFont="1" applyFill="1" applyBorder="1" applyAlignment="1">
      <alignment horizontal="center" vertical="center"/>
    </xf>
    <xf numFmtId="175" fontId="79" fillId="64" borderId="54" xfId="0" applyFont="1" applyFill="1" applyBorder="1" applyAlignment="1">
      <alignment horizontal="center" vertical="center" wrapText="1"/>
    </xf>
    <xf numFmtId="0" fontId="79" fillId="62" borderId="13" xfId="1121" applyFont="1" applyFill="1" applyBorder="1" applyAlignment="1">
      <alignment horizontal="center" vertical="center" wrapText="1"/>
    </xf>
    <xf numFmtId="0" fontId="79" fillId="62" borderId="13" xfId="1121" applyFont="1" applyFill="1" applyBorder="1" applyAlignment="1">
      <alignment horizontal="center" vertical="center"/>
    </xf>
    <xf numFmtId="175" fontId="51" fillId="26" borderId="78" xfId="388" applyNumberFormat="1" applyFont="1" applyFill="1" applyBorder="1" applyAlignment="1">
      <alignment horizontal="center" vertical="center" wrapText="1"/>
    </xf>
    <xf numFmtId="49" fontId="94" fillId="26" borderId="77" xfId="0" applyNumberFormat="1" applyFont="1" applyFill="1" applyBorder="1" applyAlignment="1">
      <alignment horizontal="center" vertical="center" wrapText="1"/>
    </xf>
    <xf numFmtId="41" fontId="58" fillId="0" borderId="59" xfId="336" applyNumberFormat="1" applyFont="1" applyFill="1" applyBorder="1" applyAlignment="1">
      <alignment horizontal="center" vertical="center"/>
    </xf>
    <xf numFmtId="41" fontId="58" fillId="0" borderId="46" xfId="336" applyNumberFormat="1" applyFont="1" applyFill="1" applyBorder="1" applyAlignment="1">
      <alignment horizontal="center" vertical="center"/>
    </xf>
    <xf numFmtId="41" fontId="58" fillId="26" borderId="46" xfId="336" applyNumberFormat="1" applyFont="1" applyFill="1" applyBorder="1" applyAlignment="1">
      <alignment horizontal="center" vertical="center"/>
    </xf>
    <xf numFmtId="41" fontId="58" fillId="26" borderId="73" xfId="336" applyNumberFormat="1" applyFont="1" applyFill="1" applyBorder="1" applyAlignment="1">
      <alignment horizontal="center" vertical="center"/>
    </xf>
    <xf numFmtId="41" fontId="58" fillId="26" borderId="18" xfId="336" applyNumberFormat="1" applyFont="1" applyFill="1" applyBorder="1" applyAlignment="1">
      <alignment horizontal="center" vertical="center"/>
    </xf>
    <xf numFmtId="41" fontId="77" fillId="0" borderId="59" xfId="328" applyNumberFormat="1" applyFont="1" applyFill="1" applyBorder="1" applyAlignment="1">
      <alignment horizontal="right" vertical="center" wrapText="1"/>
    </xf>
    <xf numFmtId="9" fontId="77" fillId="0" borderId="58" xfId="551" applyFont="1" applyFill="1" applyBorder="1" applyAlignment="1">
      <alignment horizontal="right" vertical="center" wrapText="1"/>
    </xf>
    <xf numFmtId="41" fontId="77" fillId="0" borderId="60" xfId="551" applyNumberFormat="1" applyFont="1" applyFill="1" applyBorder="1" applyAlignment="1">
      <alignment horizontal="right" vertical="center" wrapText="1"/>
    </xf>
    <xf numFmtId="41" fontId="77" fillId="0" borderId="46" xfId="328" applyNumberFormat="1" applyFont="1" applyFill="1" applyBorder="1" applyAlignment="1">
      <alignment horizontal="right" vertical="center" wrapText="1"/>
    </xf>
    <xf numFmtId="9" fontId="77" fillId="0" borderId="0" xfId="551" applyFont="1" applyFill="1" applyBorder="1" applyAlignment="1">
      <alignment horizontal="right" vertical="center" wrapText="1"/>
    </xf>
    <xf numFmtId="172" fontId="77" fillId="0" borderId="24" xfId="551" applyNumberFormat="1" applyFont="1" applyFill="1" applyBorder="1" applyAlignment="1">
      <alignment horizontal="right" vertical="center" wrapText="1"/>
    </xf>
    <xf numFmtId="10" fontId="77" fillId="0" borderId="46" xfId="328" applyNumberFormat="1" applyFont="1" applyFill="1" applyBorder="1" applyAlignment="1">
      <alignment horizontal="right" vertical="center" wrapText="1"/>
    </xf>
    <xf numFmtId="10" fontId="77" fillId="0" borderId="0" xfId="328" applyNumberFormat="1" applyFont="1" applyFill="1" applyBorder="1" applyAlignment="1">
      <alignment horizontal="right" vertical="center" wrapText="1"/>
    </xf>
    <xf numFmtId="10" fontId="77" fillId="26" borderId="46" xfId="328" applyNumberFormat="1" applyFont="1" applyFill="1" applyBorder="1" applyAlignment="1">
      <alignment horizontal="right" vertical="center" wrapText="1"/>
    </xf>
    <xf numFmtId="10" fontId="77" fillId="26" borderId="0" xfId="328" applyNumberFormat="1" applyFont="1" applyFill="1" applyBorder="1" applyAlignment="1">
      <alignment horizontal="right" vertical="center" wrapText="1"/>
    </xf>
    <xf numFmtId="172" fontId="77" fillId="26" borderId="24" xfId="551" applyNumberFormat="1" applyFont="1" applyFill="1" applyBorder="1" applyAlignment="1">
      <alignment horizontal="right" vertical="center" wrapText="1"/>
    </xf>
    <xf numFmtId="10" fontId="77" fillId="26" borderId="18" xfId="328" applyNumberFormat="1" applyFont="1" applyFill="1" applyBorder="1" applyAlignment="1">
      <alignment horizontal="right" vertical="center" wrapText="1"/>
    </xf>
    <xf numFmtId="10" fontId="77" fillId="26" borderId="11" xfId="328" applyNumberFormat="1" applyFont="1" applyFill="1" applyBorder="1" applyAlignment="1">
      <alignment horizontal="right" vertical="center" wrapText="1"/>
    </xf>
    <xf numFmtId="172" fontId="77" fillId="26" borderId="22" xfId="551" applyNumberFormat="1" applyFont="1" applyFill="1" applyBorder="1" applyAlignment="1">
      <alignment horizontal="right" vertical="center" wrapText="1"/>
    </xf>
    <xf numFmtId="0" fontId="77" fillId="26" borderId="18" xfId="0" applyNumberFormat="1" applyFont="1" applyFill="1" applyBorder="1" applyAlignment="1">
      <alignment horizontal="center" vertical="center"/>
    </xf>
    <xf numFmtId="0" fontId="47" fillId="0" borderId="18" xfId="0" applyNumberFormat="1" applyFont="1" applyFill="1" applyBorder="1" applyAlignment="1">
      <alignment horizontal="center" vertical="center"/>
    </xf>
    <xf numFmtId="9" fontId="46" fillId="0" borderId="0" xfId="0" applyNumberFormat="1" applyFont="1" applyAlignment="1">
      <alignment vertical="center"/>
    </xf>
    <xf numFmtId="182" fontId="46" fillId="0" borderId="0" xfId="0" applyNumberFormat="1" applyFont="1" applyAlignment="1">
      <alignment vertical="center"/>
    </xf>
    <xf numFmtId="41" fontId="97" fillId="26" borderId="0" xfId="325" applyNumberFormat="1" applyFont="1" applyFill="1" applyBorder="1" applyAlignment="1">
      <alignment horizontal="right" vertical="center"/>
    </xf>
    <xf numFmtId="41" fontId="97" fillId="26" borderId="58" xfId="325" applyNumberFormat="1" applyFont="1" applyFill="1" applyBorder="1" applyAlignment="1">
      <alignment horizontal="right" vertical="center"/>
    </xf>
    <xf numFmtId="41" fontId="97" fillId="26" borderId="60" xfId="325" applyNumberFormat="1" applyFont="1" applyFill="1" applyBorder="1" applyAlignment="1">
      <alignment horizontal="right" vertical="center"/>
    </xf>
    <xf numFmtId="41" fontId="97" fillId="26" borderId="24" xfId="325" applyNumberFormat="1" applyFont="1" applyFill="1" applyBorder="1" applyAlignment="1">
      <alignment horizontal="right" vertical="center"/>
    </xf>
    <xf numFmtId="49" fontId="51" fillId="26" borderId="78" xfId="325" applyNumberFormat="1" applyFont="1" applyFill="1" applyBorder="1" applyAlignment="1">
      <alignment horizontal="center" vertical="center"/>
    </xf>
    <xf numFmtId="49" fontId="51" fillId="26" borderId="19" xfId="325" applyNumberFormat="1" applyFont="1" applyFill="1" applyBorder="1" applyAlignment="1">
      <alignment horizontal="center" vertical="center"/>
    </xf>
    <xf numFmtId="0" fontId="51" fillId="26" borderId="14" xfId="325" applyNumberFormat="1" applyFont="1" applyFill="1" applyBorder="1" applyAlignment="1">
      <alignment horizontal="center" vertical="center"/>
    </xf>
    <xf numFmtId="3" fontId="51" fillId="26" borderId="78" xfId="325" applyNumberFormat="1" applyFont="1" applyFill="1" applyBorder="1" applyAlignment="1">
      <alignment horizontal="center" vertical="center"/>
    </xf>
    <xf numFmtId="3" fontId="51" fillId="26" borderId="19" xfId="325" applyNumberFormat="1" applyFont="1" applyFill="1" applyBorder="1" applyAlignment="1">
      <alignment horizontal="center" vertical="center"/>
    </xf>
    <xf numFmtId="3" fontId="51" fillId="26" borderId="14" xfId="325" applyNumberFormat="1" applyFont="1" applyFill="1" applyBorder="1" applyAlignment="1">
      <alignment horizontal="center" vertical="center"/>
    </xf>
    <xf numFmtId="41" fontId="75" fillId="26" borderId="78" xfId="323" applyNumberFormat="1" applyFont="1" applyFill="1" applyBorder="1" applyAlignment="1">
      <alignment horizontal="right" vertical="center"/>
    </xf>
    <xf numFmtId="41" fontId="75" fillId="26" borderId="19" xfId="323" applyNumberFormat="1" applyFont="1" applyFill="1" applyBorder="1" applyAlignment="1">
      <alignment horizontal="right" vertical="center"/>
    </xf>
    <xf numFmtId="41" fontId="75" fillId="26" borderId="14" xfId="323" applyNumberFormat="1" applyFont="1" applyFill="1" applyBorder="1" applyAlignment="1">
      <alignment horizontal="right" vertical="center"/>
    </xf>
    <xf numFmtId="3" fontId="75" fillId="26" borderId="19" xfId="323" applyNumberFormat="1" applyFont="1" applyFill="1" applyBorder="1" applyAlignment="1">
      <alignment horizontal="right" vertical="center"/>
    </xf>
    <xf numFmtId="3" fontId="75" fillId="26" borderId="13" xfId="323" applyNumberFormat="1" applyFont="1" applyFill="1" applyBorder="1" applyAlignment="1">
      <alignment horizontal="right" vertical="center"/>
    </xf>
    <xf numFmtId="168" fontId="102" fillId="0" borderId="0" xfId="0" applyNumberFormat="1" applyFont="1"/>
    <xf numFmtId="175" fontId="185" fillId="0" borderId="13" xfId="0" applyNumberFormat="1" applyFont="1" applyFill="1" applyBorder="1" applyAlignment="1">
      <alignment horizontal="center" vertical="center" wrapText="1"/>
    </xf>
    <xf numFmtId="175" fontId="185" fillId="0" borderId="77" xfId="0" applyNumberFormat="1" applyFont="1" applyFill="1" applyBorder="1" applyAlignment="1">
      <alignment horizontal="center" vertical="center" wrapText="1"/>
    </xf>
    <xf numFmtId="175" fontId="189" fillId="0" borderId="0" xfId="0" applyFont="1"/>
    <xf numFmtId="175" fontId="174" fillId="0" borderId="0" xfId="0" applyFont="1"/>
    <xf numFmtId="49" fontId="185" fillId="0" borderId="59" xfId="0" applyNumberFormat="1" applyFont="1" applyFill="1" applyBorder="1" applyAlignment="1">
      <alignment horizontal="center" vertical="center"/>
    </xf>
    <xf numFmtId="38" fontId="174" fillId="0" borderId="59" xfId="0" applyNumberFormat="1" applyFont="1" applyBorder="1" applyAlignment="1">
      <alignment horizontal="center" vertical="center"/>
    </xf>
    <xf numFmtId="38" fontId="182" fillId="0" borderId="60" xfId="0" applyNumberFormat="1" applyFont="1" applyBorder="1" applyAlignment="1">
      <alignment horizontal="center" vertical="center"/>
    </xf>
    <xf numFmtId="172" fontId="182" fillId="0" borderId="60" xfId="0" applyNumberFormat="1" applyFont="1" applyBorder="1" applyAlignment="1">
      <alignment horizontal="center" vertical="center"/>
    </xf>
    <xf numFmtId="172" fontId="182" fillId="0" borderId="78" xfId="0" applyNumberFormat="1" applyFont="1" applyBorder="1" applyAlignment="1">
      <alignment horizontal="center" vertical="center"/>
    </xf>
    <xf numFmtId="175" fontId="182" fillId="0" borderId="0" xfId="0" applyFont="1"/>
    <xf numFmtId="49" fontId="185" fillId="0" borderId="46" xfId="0" applyNumberFormat="1" applyFont="1" applyFill="1" applyBorder="1" applyAlignment="1">
      <alignment horizontal="center" vertical="center"/>
    </xf>
    <xf numFmtId="38" fontId="174" fillId="0" borderId="46" xfId="0" applyNumberFormat="1" applyFont="1" applyFill="1" applyBorder="1" applyAlignment="1">
      <alignment horizontal="center" vertical="center"/>
    </xf>
    <xf numFmtId="38" fontId="182" fillId="0" borderId="24" xfId="0" applyNumberFormat="1" applyFont="1" applyBorder="1" applyAlignment="1">
      <alignment horizontal="center" vertical="center"/>
    </xf>
    <xf numFmtId="172" fontId="182" fillId="0" borderId="24" xfId="0" applyNumberFormat="1" applyFont="1" applyBorder="1" applyAlignment="1">
      <alignment horizontal="center" vertical="center"/>
    </xf>
    <xf numFmtId="172" fontId="182" fillId="0" borderId="19" xfId="0" applyNumberFormat="1" applyFont="1" applyBorder="1" applyAlignment="1">
      <alignment horizontal="center" vertical="center"/>
    </xf>
    <xf numFmtId="175" fontId="174" fillId="0" borderId="0" xfId="0" applyNumberFormat="1" applyFont="1"/>
    <xf numFmtId="175" fontId="174" fillId="0" borderId="0" xfId="0" applyNumberFormat="1" applyFont="1" applyBorder="1"/>
    <xf numFmtId="181" fontId="174" fillId="0" borderId="0" xfId="0" applyNumberFormat="1" applyFont="1" applyBorder="1"/>
    <xf numFmtId="49" fontId="185" fillId="26" borderId="46" xfId="0" applyNumberFormat="1" applyFont="1" applyFill="1" applyBorder="1" applyAlignment="1">
      <alignment horizontal="center" vertical="center"/>
    </xf>
    <xf numFmtId="38" fontId="182" fillId="26" borderId="24" xfId="0" applyNumberFormat="1" applyFont="1" applyFill="1" applyBorder="1" applyAlignment="1">
      <alignment horizontal="center" vertical="center"/>
    </xf>
    <xf numFmtId="172" fontId="182" fillId="26" borderId="24" xfId="0" applyNumberFormat="1" applyFont="1" applyFill="1" applyBorder="1" applyAlignment="1">
      <alignment horizontal="center" vertical="center"/>
    </xf>
    <xf numFmtId="38" fontId="182" fillId="0" borderId="24" xfId="0" applyNumberFormat="1" applyFont="1" applyFill="1" applyBorder="1" applyAlignment="1">
      <alignment horizontal="center" vertical="center"/>
    </xf>
    <xf numFmtId="38" fontId="174" fillId="26" borderId="18" xfId="0" applyNumberFormat="1" applyFont="1" applyFill="1" applyBorder="1" applyAlignment="1">
      <alignment horizontal="center" vertical="center"/>
    </xf>
    <xf numFmtId="38" fontId="182" fillId="26" borderId="22" xfId="0" applyNumberFormat="1" applyFont="1" applyFill="1" applyBorder="1" applyAlignment="1">
      <alignment horizontal="center" vertical="center"/>
    </xf>
    <xf numFmtId="172" fontId="182" fillId="26" borderId="22" xfId="0" applyNumberFormat="1" applyFont="1" applyFill="1" applyBorder="1" applyAlignment="1">
      <alignment horizontal="center" vertical="center"/>
    </xf>
    <xf numFmtId="38" fontId="174" fillId="26" borderId="46" xfId="0" applyNumberFormat="1" applyFont="1" applyFill="1" applyBorder="1" applyAlignment="1">
      <alignment horizontal="center" vertical="center"/>
    </xf>
    <xf numFmtId="172" fontId="182" fillId="26" borderId="19" xfId="0" applyNumberFormat="1" applyFont="1" applyFill="1" applyBorder="1" applyAlignment="1">
      <alignment horizontal="center" vertical="center"/>
    </xf>
    <xf numFmtId="38" fontId="185" fillId="26" borderId="24" xfId="0" applyNumberFormat="1" applyFont="1" applyFill="1" applyBorder="1" applyAlignment="1">
      <alignment horizontal="center" vertical="center"/>
    </xf>
    <xf numFmtId="172" fontId="185" fillId="26" borderId="24" xfId="0" applyNumberFormat="1" applyFont="1" applyFill="1" applyBorder="1" applyAlignment="1">
      <alignment horizontal="center" vertical="center"/>
    </xf>
    <xf numFmtId="172" fontId="182" fillId="26" borderId="14" xfId="0" applyNumberFormat="1" applyFont="1" applyFill="1" applyBorder="1" applyAlignment="1">
      <alignment horizontal="center" vertical="center"/>
    </xf>
    <xf numFmtId="49" fontId="47" fillId="26" borderId="53" xfId="0" applyNumberFormat="1" applyFont="1" applyFill="1" applyBorder="1" applyAlignment="1">
      <alignment horizontal="center" vertical="center"/>
    </xf>
    <xf numFmtId="0" fontId="47" fillId="26" borderId="14" xfId="0" applyNumberFormat="1" applyFont="1" applyFill="1" applyBorder="1" applyAlignment="1">
      <alignment horizontal="center" vertical="center"/>
    </xf>
    <xf numFmtId="38" fontId="61" fillId="0" borderId="73" xfId="0" applyNumberFormat="1" applyFont="1" applyFill="1" applyBorder="1" applyAlignment="1">
      <alignment horizontal="center" vertical="center"/>
    </xf>
    <xf numFmtId="38" fontId="61" fillId="26" borderId="59" xfId="0" applyNumberFormat="1" applyFont="1" applyFill="1" applyBorder="1" applyAlignment="1">
      <alignment horizontal="center" vertical="center"/>
    </xf>
    <xf numFmtId="38" fontId="61" fillId="26" borderId="60" xfId="0" applyNumberFormat="1" applyFont="1" applyFill="1" applyBorder="1" applyAlignment="1">
      <alignment horizontal="center" vertical="center"/>
    </xf>
    <xf numFmtId="172" fontId="47" fillId="26" borderId="78" xfId="0" applyNumberFormat="1" applyFont="1" applyFill="1" applyBorder="1" applyAlignment="1">
      <alignment horizontal="center" vertical="center"/>
    </xf>
    <xf numFmtId="9" fontId="47" fillId="26" borderId="78" xfId="0" applyNumberFormat="1" applyFont="1" applyFill="1" applyBorder="1" applyAlignment="1">
      <alignment horizontal="center" vertical="center"/>
    </xf>
    <xf numFmtId="38" fontId="61" fillId="26" borderId="73" xfId="0" applyNumberFormat="1" applyFont="1" applyFill="1" applyBorder="1" applyAlignment="1">
      <alignment horizontal="center" vertical="center"/>
    </xf>
    <xf numFmtId="0" fontId="63" fillId="26" borderId="77" xfId="0" applyNumberFormat="1" applyFont="1" applyFill="1" applyBorder="1" applyAlignment="1">
      <alignment horizontal="center" vertical="center" wrapText="1"/>
    </xf>
    <xf numFmtId="175" fontId="0" fillId="0" borderId="0" xfId="0" applyAlignment="1">
      <alignment horizontal="center"/>
    </xf>
    <xf numFmtId="168" fontId="94" fillId="26" borderId="77" xfId="0" applyNumberFormat="1" applyFont="1" applyFill="1" applyBorder="1" applyAlignment="1">
      <alignment horizontal="center" vertical="center" wrapText="1"/>
    </xf>
    <xf numFmtId="0" fontId="79" fillId="62" borderId="13" xfId="1121" applyFont="1" applyFill="1" applyBorder="1" applyAlignment="1">
      <alignment horizontal="center" vertical="center" wrapText="1"/>
    </xf>
    <xf numFmtId="0" fontId="182" fillId="0" borderId="13" xfId="1121" applyFont="1" applyBorder="1" applyAlignment="1">
      <alignment horizontal="center" vertical="center"/>
    </xf>
    <xf numFmtId="168" fontId="58" fillId="26" borderId="0" xfId="323" applyNumberFormat="1" applyFont="1" applyFill="1" applyBorder="1" applyAlignment="1">
      <alignment horizontal="right"/>
    </xf>
    <xf numFmtId="175" fontId="46" fillId="26" borderId="0" xfId="0" applyFont="1" applyFill="1" applyAlignment="1">
      <alignment horizontal="left"/>
    </xf>
    <xf numFmtId="175" fontId="42" fillId="26" borderId="0" xfId="0" applyFont="1" applyFill="1"/>
    <xf numFmtId="0" fontId="79" fillId="63" borderId="13" xfId="1121" applyFont="1" applyFill="1" applyBorder="1" applyAlignment="1">
      <alignment horizontal="left" vertical="center" wrapText="1"/>
    </xf>
    <xf numFmtId="3" fontId="186" fillId="0" borderId="13" xfId="2508" applyNumberFormat="1" applyFont="1" applyFill="1" applyBorder="1" applyAlignment="1">
      <alignment horizontal="center" vertical="center" wrapText="1"/>
    </xf>
    <xf numFmtId="208" fontId="187" fillId="0" borderId="13" xfId="0" applyNumberFormat="1" applyFont="1" applyFill="1" applyBorder="1" applyAlignment="1">
      <alignment horizontal="center" vertical="center" wrapText="1"/>
    </xf>
    <xf numFmtId="17" fontId="75" fillId="26" borderId="14" xfId="0" applyNumberFormat="1" applyFont="1" applyFill="1" applyBorder="1" applyAlignment="1" applyProtection="1">
      <alignment horizontal="center" vertical="center"/>
    </xf>
    <xf numFmtId="17" fontId="185" fillId="26" borderId="18" xfId="0" applyNumberFormat="1" applyFont="1" applyFill="1" applyBorder="1" applyAlignment="1">
      <alignment horizontal="center" vertical="center"/>
    </xf>
    <xf numFmtId="17" fontId="53" fillId="26" borderId="20" xfId="0" applyNumberFormat="1" applyFont="1" applyFill="1" applyBorder="1" applyAlignment="1">
      <alignment horizontal="center" vertical="center"/>
    </xf>
    <xf numFmtId="0" fontId="182" fillId="69" borderId="13" xfId="1121" applyNumberFormat="1" applyFont="1" applyFill="1" applyBorder="1" applyAlignment="1">
      <alignment horizontal="left" vertical="center"/>
    </xf>
    <xf numFmtId="168" fontId="60" fillId="26" borderId="24" xfId="394" applyNumberFormat="1" applyFont="1" applyFill="1" applyBorder="1" applyAlignment="1">
      <alignment horizontal="center"/>
    </xf>
    <xf numFmtId="168" fontId="50" fillId="0" borderId="73" xfId="394" applyNumberFormat="1" applyFont="1" applyFill="1" applyBorder="1" applyAlignment="1">
      <alignment horizontal="center"/>
    </xf>
    <xf numFmtId="168" fontId="50" fillId="0" borderId="18" xfId="394" applyNumberFormat="1" applyFont="1" applyFill="1" applyBorder="1" applyAlignment="1">
      <alignment horizontal="center"/>
    </xf>
    <xf numFmtId="168" fontId="50" fillId="0" borderId="22" xfId="394" applyNumberFormat="1" applyFont="1" applyFill="1" applyBorder="1" applyAlignment="1">
      <alignment horizontal="center"/>
    </xf>
    <xf numFmtId="175" fontId="0" fillId="0" borderId="0" xfId="0" applyAlignment="1">
      <alignment horizontal="center"/>
    </xf>
    <xf numFmtId="41" fontId="97" fillId="26" borderId="11" xfId="325" applyNumberFormat="1" applyFont="1" applyFill="1" applyBorder="1" applyAlignment="1">
      <alignment horizontal="right" vertical="center"/>
    </xf>
    <xf numFmtId="41" fontId="97" fillId="26" borderId="22" xfId="325" applyNumberFormat="1" applyFont="1" applyFill="1" applyBorder="1" applyAlignment="1">
      <alignment horizontal="right" vertical="center"/>
    </xf>
    <xf numFmtId="43" fontId="75" fillId="26" borderId="78" xfId="336" applyFont="1" applyFill="1" applyBorder="1" applyAlignment="1">
      <alignment horizontal="center" vertical="center"/>
    </xf>
    <xf numFmtId="43" fontId="48" fillId="26" borderId="59" xfId="323" applyNumberFormat="1" applyFont="1" applyFill="1" applyBorder="1" applyAlignment="1">
      <alignment horizontal="right" vertical="center"/>
    </xf>
    <xf numFmtId="10" fontId="63" fillId="26" borderId="70" xfId="446" applyNumberFormat="1" applyFont="1" applyFill="1" applyBorder="1" applyAlignment="1">
      <alignment horizontal="right" vertical="center"/>
    </xf>
    <xf numFmtId="43" fontId="48" fillId="26" borderId="70" xfId="323" applyNumberFormat="1" applyFont="1" applyFill="1" applyBorder="1" applyAlignment="1">
      <alignment horizontal="right" vertical="center"/>
    </xf>
    <xf numFmtId="43" fontId="48" fillId="26" borderId="73" xfId="323" applyNumberFormat="1" applyFont="1" applyFill="1" applyBorder="1" applyAlignment="1">
      <alignment horizontal="right" vertical="center"/>
    </xf>
    <xf numFmtId="43" fontId="48" fillId="26" borderId="18" xfId="323" applyNumberFormat="1" applyFont="1" applyFill="1" applyBorder="1" applyAlignment="1">
      <alignment horizontal="right" vertical="center"/>
    </xf>
    <xf numFmtId="10" fontId="63" fillId="26" borderId="11" xfId="446" applyNumberFormat="1" applyFont="1" applyFill="1" applyBorder="1" applyAlignment="1">
      <alignment horizontal="right" vertical="center"/>
    </xf>
    <xf numFmtId="0" fontId="60" fillId="26" borderId="77" xfId="0" applyNumberFormat="1" applyFont="1" applyFill="1" applyBorder="1" applyAlignment="1">
      <alignment horizontal="center" vertical="center"/>
    </xf>
    <xf numFmtId="41" fontId="60" fillId="26" borderId="77" xfId="0" applyNumberFormat="1" applyFont="1" applyFill="1" applyBorder="1" applyAlignment="1">
      <alignment vertical="center"/>
    </xf>
    <xf numFmtId="175" fontId="77" fillId="26" borderId="15" xfId="0" applyNumberFormat="1" applyFont="1" applyFill="1" applyBorder="1" applyAlignment="1">
      <alignment horizontal="center" vertical="center" wrapText="1"/>
    </xf>
    <xf numFmtId="175" fontId="77" fillId="26" borderId="23" xfId="0" applyNumberFormat="1" applyFont="1" applyFill="1" applyBorder="1" applyAlignment="1">
      <alignment horizontal="center" vertical="center" wrapText="1"/>
    </xf>
    <xf numFmtId="41" fontId="77" fillId="26" borderId="23" xfId="0" applyNumberFormat="1" applyFont="1" applyFill="1" applyBorder="1" applyAlignment="1">
      <alignment horizontal="center" vertical="center" wrapText="1"/>
    </xf>
    <xf numFmtId="175" fontId="77" fillId="26" borderId="13" xfId="0" applyNumberFormat="1" applyFont="1" applyFill="1" applyBorder="1" applyAlignment="1">
      <alignment horizontal="center" vertical="center" wrapText="1"/>
    </xf>
    <xf numFmtId="175" fontId="77" fillId="26" borderId="16" xfId="0" applyNumberFormat="1" applyFont="1" applyFill="1" applyBorder="1" applyAlignment="1">
      <alignment horizontal="center" vertical="center" wrapText="1"/>
    </xf>
    <xf numFmtId="49" fontId="77" fillId="26" borderId="20" xfId="0" applyNumberFormat="1" applyFont="1" applyFill="1" applyBorder="1" applyAlignment="1">
      <alignment horizontal="center" vertical="center"/>
    </xf>
    <xf numFmtId="3" fontId="58" fillId="26" borderId="21" xfId="323" applyNumberFormat="1" applyFont="1" applyFill="1" applyBorder="1" applyAlignment="1">
      <alignment horizontal="center" vertical="center"/>
    </xf>
    <xf numFmtId="3" fontId="58" fillId="26" borderId="12" xfId="323" applyNumberFormat="1" applyFont="1" applyFill="1" applyBorder="1" applyAlignment="1">
      <alignment horizontal="center" vertical="center"/>
    </xf>
    <xf numFmtId="41" fontId="58" fillId="26" borderId="12" xfId="323" applyNumberFormat="1" applyFont="1" applyFill="1" applyBorder="1" applyAlignment="1">
      <alignment horizontal="right" vertical="center"/>
    </xf>
    <xf numFmtId="3" fontId="77" fillId="26" borderId="17" xfId="323" applyNumberFormat="1" applyFont="1" applyFill="1" applyBorder="1" applyAlignment="1">
      <alignment horizontal="center" vertical="center"/>
    </xf>
    <xf numFmtId="172" fontId="77" fillId="26" borderId="12" xfId="0" applyNumberFormat="1" applyFont="1" applyFill="1" applyBorder="1" applyAlignment="1">
      <alignment horizontal="center" vertical="center"/>
    </xf>
    <xf numFmtId="172" fontId="77" fillId="26" borderId="25" xfId="0" applyNumberFormat="1" applyFont="1" applyFill="1" applyBorder="1" applyAlignment="1">
      <alignment horizontal="center" vertical="center"/>
    </xf>
    <xf numFmtId="3" fontId="58" fillId="26" borderId="20" xfId="323" applyNumberFormat="1" applyFont="1" applyFill="1" applyBorder="1" applyAlignment="1">
      <alignment horizontal="center" vertical="center"/>
    </xf>
    <xf numFmtId="3" fontId="58" fillId="26" borderId="0" xfId="323" applyNumberFormat="1" applyFont="1" applyFill="1" applyBorder="1" applyAlignment="1">
      <alignment horizontal="center" vertical="center"/>
    </xf>
    <xf numFmtId="41" fontId="58" fillId="26" borderId="0" xfId="323" applyNumberFormat="1" applyFont="1" applyFill="1" applyBorder="1" applyAlignment="1">
      <alignment horizontal="right" vertical="center"/>
    </xf>
    <xf numFmtId="3" fontId="77" fillId="26" borderId="19" xfId="323" applyNumberFormat="1" applyFont="1" applyFill="1" applyBorder="1" applyAlignment="1">
      <alignment horizontal="center" vertical="center"/>
    </xf>
    <xf numFmtId="172" fontId="77" fillId="26" borderId="0" xfId="0" applyNumberFormat="1" applyFont="1" applyFill="1" applyBorder="1" applyAlignment="1">
      <alignment horizontal="center" vertical="center"/>
    </xf>
    <xf numFmtId="172" fontId="77" fillId="26" borderId="24" xfId="0" applyNumberFormat="1" applyFont="1" applyFill="1" applyBorder="1" applyAlignment="1">
      <alignment horizontal="center" vertical="center"/>
    </xf>
    <xf numFmtId="0" fontId="77" fillId="26" borderId="46" xfId="0" applyNumberFormat="1" applyFont="1" applyFill="1" applyBorder="1" applyAlignment="1">
      <alignment horizontal="center" vertical="center"/>
    </xf>
    <xf numFmtId="3" fontId="58" fillId="26" borderId="46" xfId="323" applyNumberFormat="1" applyFont="1" applyFill="1" applyBorder="1" applyAlignment="1">
      <alignment horizontal="center" vertical="center"/>
    </xf>
    <xf numFmtId="0" fontId="77" fillId="26" borderId="73" xfId="0" applyNumberFormat="1" applyFont="1" applyFill="1" applyBorder="1" applyAlignment="1">
      <alignment horizontal="center" vertical="center"/>
    </xf>
    <xf numFmtId="3" fontId="58" fillId="26" borderId="73" xfId="323" applyNumberFormat="1" applyFont="1" applyFill="1" applyBorder="1" applyAlignment="1">
      <alignment horizontal="center" vertical="center"/>
    </xf>
    <xf numFmtId="175" fontId="77" fillId="26" borderId="15" xfId="0" applyNumberFormat="1" applyFont="1" applyFill="1" applyBorder="1" applyAlignment="1">
      <alignment horizontal="center" vertical="center"/>
    </xf>
    <xf numFmtId="3" fontId="77" fillId="26" borderId="15" xfId="0" applyNumberFormat="1" applyFont="1" applyFill="1" applyBorder="1" applyAlignment="1">
      <alignment horizontal="center" vertical="center"/>
    </xf>
    <xf numFmtId="3" fontId="77" fillId="26" borderId="23" xfId="0" applyNumberFormat="1" applyFont="1" applyFill="1" applyBorder="1" applyAlignment="1">
      <alignment horizontal="center" vertical="center"/>
    </xf>
    <xf numFmtId="3" fontId="77" fillId="26" borderId="23" xfId="0" applyNumberFormat="1" applyFont="1" applyFill="1" applyBorder="1" applyAlignment="1">
      <alignment horizontal="right" vertical="center"/>
    </xf>
    <xf numFmtId="3" fontId="77" fillId="26" borderId="13" xfId="0" applyNumberFormat="1" applyFont="1" applyFill="1" applyBorder="1" applyAlignment="1">
      <alignment horizontal="center" vertical="center"/>
    </xf>
    <xf numFmtId="172" fontId="77" fillId="26" borderId="16" xfId="551" applyNumberFormat="1" applyFont="1" applyFill="1" applyBorder="1" applyAlignment="1">
      <alignment horizontal="center" vertical="center"/>
    </xf>
    <xf numFmtId="172" fontId="58" fillId="26" borderId="0" xfId="0" applyNumberFormat="1" applyFont="1" applyFill="1" applyBorder="1" applyAlignment="1">
      <alignment horizontal="center" vertical="center"/>
    </xf>
    <xf numFmtId="172" fontId="58" fillId="26" borderId="24" xfId="0" applyNumberFormat="1" applyFont="1" applyFill="1" applyBorder="1" applyAlignment="1">
      <alignment horizontal="center" vertical="center"/>
    </xf>
    <xf numFmtId="41" fontId="58" fillId="26" borderId="0" xfId="323" applyNumberFormat="1" applyFont="1" applyFill="1" applyBorder="1" applyAlignment="1">
      <alignment horizontal="center" vertical="center"/>
    </xf>
    <xf numFmtId="168" fontId="55" fillId="26" borderId="0" xfId="323" applyNumberFormat="1" applyFont="1" applyFill="1" applyBorder="1" applyAlignment="1">
      <alignment horizontal="right"/>
    </xf>
    <xf numFmtId="208" fontId="186" fillId="0" borderId="13" xfId="0" applyNumberFormat="1" applyFont="1" applyFill="1" applyBorder="1" applyAlignment="1">
      <alignment horizontal="center" vertical="center" wrapText="1"/>
    </xf>
    <xf numFmtId="175" fontId="63" fillId="26" borderId="59" xfId="0" applyNumberFormat="1" applyFont="1" applyFill="1" applyBorder="1" applyAlignment="1">
      <alignment horizontal="center" vertical="center" wrapText="1"/>
    </xf>
    <xf numFmtId="175" fontId="63" fillId="26" borderId="58" xfId="0" applyNumberFormat="1" applyFont="1" applyFill="1" applyBorder="1" applyAlignment="1">
      <alignment horizontal="center" vertical="center" wrapText="1"/>
    </xf>
    <xf numFmtId="168" fontId="50" fillId="26" borderId="73" xfId="394" applyNumberFormat="1" applyFont="1" applyFill="1" applyBorder="1" applyAlignment="1">
      <alignment horizontal="center"/>
    </xf>
    <xf numFmtId="43" fontId="60" fillId="26" borderId="77" xfId="394" applyNumberFormat="1" applyFont="1" applyFill="1" applyBorder="1" applyAlignment="1">
      <alignment horizontal="center" vertical="center" wrapText="1"/>
    </xf>
    <xf numFmtId="43" fontId="74" fillId="26" borderId="0" xfId="0" applyNumberFormat="1" applyFont="1" applyFill="1" applyBorder="1" applyAlignment="1">
      <alignment horizontal="left" vertical="center" indent="1"/>
    </xf>
    <xf numFmtId="43" fontId="74" fillId="29" borderId="0" xfId="0" applyNumberFormat="1" applyFont="1" applyFill="1" applyBorder="1" applyAlignment="1">
      <alignment horizontal="left" vertical="center" indent="1"/>
    </xf>
    <xf numFmtId="175" fontId="92" fillId="26" borderId="0" xfId="0" applyFont="1" applyFill="1" applyBorder="1" applyAlignment="1">
      <alignment horizontal="center" vertical="center" wrapText="1"/>
    </xf>
    <xf numFmtId="175" fontId="80" fillId="0" borderId="0" xfId="0" applyFont="1" applyAlignment="1">
      <alignment horizontal="justify" vertical="justify" wrapText="1"/>
    </xf>
    <xf numFmtId="175" fontId="8" fillId="0" borderId="0" xfId="0" applyFont="1" applyAlignment="1">
      <alignment horizontal="left" vertical="center" wrapText="1"/>
    </xf>
    <xf numFmtId="175" fontId="62" fillId="0" borderId="0" xfId="0" applyFont="1" applyAlignment="1">
      <alignment horizontal="left" vertical="center" wrapText="1"/>
    </xf>
    <xf numFmtId="175" fontId="93" fillId="0" borderId="0" xfId="0" applyFont="1" applyAlignment="1">
      <alignment horizontal="center" wrapText="1"/>
    </xf>
    <xf numFmtId="175" fontId="65" fillId="26" borderId="0" xfId="0" applyFont="1" applyFill="1" applyBorder="1" applyAlignment="1">
      <alignment horizontal="center" vertical="center" wrapText="1"/>
    </xf>
    <xf numFmtId="175" fontId="8" fillId="0" borderId="0" xfId="0" applyFont="1" applyBorder="1" applyAlignment="1">
      <alignment horizontal="left" vertical="center" wrapText="1"/>
    </xf>
    <xf numFmtId="175" fontId="62" fillId="0" borderId="0" xfId="0" applyFont="1" applyBorder="1" applyAlignment="1">
      <alignment horizontal="left" vertical="center" wrapText="1"/>
    </xf>
    <xf numFmtId="175" fontId="79" fillId="26" borderId="0" xfId="0" applyFont="1" applyFill="1" applyBorder="1" applyAlignment="1">
      <alignment horizontal="center" vertical="top" wrapText="1"/>
    </xf>
    <xf numFmtId="175" fontId="7" fillId="0" borderId="0" xfId="0" applyFont="1" applyBorder="1" applyAlignment="1">
      <alignment horizontal="left" vertical="top" wrapText="1"/>
    </xf>
    <xf numFmtId="175" fontId="53" fillId="0" borderId="0" xfId="0" applyFont="1" applyBorder="1" applyAlignment="1">
      <alignment horizontal="left" vertical="top" wrapText="1"/>
    </xf>
    <xf numFmtId="175" fontId="53" fillId="0" borderId="0" xfId="0" applyFont="1" applyAlignment="1">
      <alignment horizontal="left" vertical="top" wrapText="1"/>
    </xf>
    <xf numFmtId="175" fontId="0" fillId="0" borderId="0" xfId="0" applyAlignment="1">
      <alignment horizontal="center"/>
    </xf>
    <xf numFmtId="175" fontId="84" fillId="26" borderId="0" xfId="0" applyFont="1" applyFill="1" applyBorder="1" applyAlignment="1">
      <alignment horizontal="center" vertical="center" wrapText="1"/>
    </xf>
    <xf numFmtId="175" fontId="0" fillId="0" borderId="0" xfId="0" applyBorder="1" applyAlignment="1">
      <alignment horizontal="center"/>
    </xf>
    <xf numFmtId="175" fontId="76" fillId="0" borderId="0" xfId="0" applyFont="1" applyFill="1" applyBorder="1" applyAlignment="1">
      <alignment horizontal="left" vertical="center" wrapText="1"/>
    </xf>
    <xf numFmtId="175" fontId="58" fillId="26" borderId="12" xfId="0" applyNumberFormat="1" applyFont="1" applyFill="1" applyBorder="1" applyAlignment="1">
      <alignment horizontal="left" vertical="center" wrapText="1"/>
    </xf>
    <xf numFmtId="175" fontId="54" fillId="26" borderId="0" xfId="0" applyNumberFormat="1" applyFont="1" applyFill="1" applyBorder="1" applyAlignment="1" applyProtection="1">
      <alignment horizontal="center" vertical="center" wrapText="1"/>
    </xf>
    <xf numFmtId="175" fontId="68" fillId="0" borderId="0" xfId="0" applyNumberFormat="1" applyFont="1" applyBorder="1" applyAlignment="1">
      <alignment horizontal="left" vertical="top" wrapText="1"/>
    </xf>
    <xf numFmtId="175" fontId="80" fillId="0" borderId="12" xfId="0" applyNumberFormat="1" applyFont="1" applyBorder="1" applyAlignment="1">
      <alignment horizontal="left" vertical="center" wrapText="1"/>
    </xf>
    <xf numFmtId="175" fontId="80" fillId="0" borderId="0" xfId="0" applyNumberFormat="1" applyFont="1" applyBorder="1" applyAlignment="1">
      <alignment horizontal="left" vertical="center"/>
    </xf>
    <xf numFmtId="175" fontId="65" fillId="64" borderId="0" xfId="0" applyFont="1" applyFill="1" applyBorder="1" applyAlignment="1">
      <alignment horizontal="center" vertical="center" wrapText="1"/>
    </xf>
    <xf numFmtId="175" fontId="79" fillId="64" borderId="0" xfId="0" applyFont="1" applyFill="1" applyBorder="1" applyAlignment="1">
      <alignment horizontal="center" vertical="center" wrapText="1"/>
    </xf>
    <xf numFmtId="175" fontId="68" fillId="0" borderId="0" xfId="0" applyNumberFormat="1" applyFont="1" applyBorder="1" applyAlignment="1">
      <alignment horizontal="left" wrapText="1"/>
    </xf>
    <xf numFmtId="175" fontId="68" fillId="0" borderId="0" xfId="0" applyNumberFormat="1" applyFont="1" applyBorder="1" applyAlignment="1">
      <alignment horizontal="left"/>
    </xf>
    <xf numFmtId="175" fontId="65" fillId="0" borderId="0" xfId="0" applyFont="1" applyFill="1" applyBorder="1" applyAlignment="1">
      <alignment horizontal="center" vertical="center" wrapText="1"/>
    </xf>
    <xf numFmtId="175" fontId="77" fillId="0" borderId="15" xfId="0" applyNumberFormat="1" applyFont="1" applyFill="1" applyBorder="1" applyAlignment="1">
      <alignment horizontal="center" vertical="center"/>
    </xf>
    <xf numFmtId="175" fontId="77" fillId="0" borderId="23" xfId="0" applyNumberFormat="1" applyFont="1" applyFill="1" applyBorder="1" applyAlignment="1">
      <alignment horizontal="center" vertical="center"/>
    </xf>
    <xf numFmtId="175" fontId="77" fillId="0" borderId="16" xfId="0" applyNumberFormat="1" applyFont="1" applyFill="1" applyBorder="1" applyAlignment="1">
      <alignment horizontal="center" vertical="center"/>
    </xf>
    <xf numFmtId="175" fontId="67" fillId="0" borderId="23" xfId="0" applyFont="1" applyBorder="1" applyAlignment="1">
      <alignment horizontal="center" vertical="center"/>
    </xf>
    <xf numFmtId="175" fontId="67" fillId="0" borderId="16" xfId="0" applyFont="1" applyBorder="1" applyAlignment="1">
      <alignment horizontal="center" vertical="center"/>
    </xf>
    <xf numFmtId="175" fontId="77" fillId="0" borderId="36" xfId="0" applyNumberFormat="1" applyFont="1" applyFill="1" applyBorder="1" applyAlignment="1">
      <alignment horizontal="center" vertical="center"/>
    </xf>
    <xf numFmtId="175" fontId="77" fillId="0" borderId="19" xfId="0" applyNumberFormat="1" applyFont="1" applyFill="1" applyBorder="1" applyAlignment="1">
      <alignment horizontal="center" vertical="center"/>
    </xf>
    <xf numFmtId="175" fontId="79" fillId="26" borderId="0" xfId="0" applyFont="1" applyFill="1" applyBorder="1" applyAlignment="1">
      <alignment horizontal="center" vertical="center" wrapText="1"/>
    </xf>
    <xf numFmtId="175" fontId="51" fillId="0" borderId="0" xfId="0" applyNumberFormat="1" applyFont="1" applyBorder="1" applyAlignment="1">
      <alignment horizontal="left" vertical="center"/>
    </xf>
    <xf numFmtId="175" fontId="51" fillId="0" borderId="12" xfId="0" applyNumberFormat="1" applyFont="1" applyBorder="1" applyAlignment="1">
      <alignment horizontal="left" vertical="center"/>
    </xf>
    <xf numFmtId="175" fontId="79" fillId="26" borderId="13" xfId="0" applyFont="1" applyFill="1" applyBorder="1" applyAlignment="1">
      <alignment horizontal="center" vertical="center" wrapText="1"/>
    </xf>
    <xf numFmtId="175" fontId="61" fillId="0" borderId="0" xfId="0" applyNumberFormat="1" applyFont="1" applyBorder="1" applyAlignment="1">
      <alignment horizontal="left" vertical="center"/>
    </xf>
    <xf numFmtId="175" fontId="47" fillId="0" borderId="39" xfId="0" applyNumberFormat="1" applyFont="1" applyBorder="1" applyAlignment="1">
      <alignment horizontal="left" vertical="center"/>
    </xf>
    <xf numFmtId="175" fontId="97" fillId="0" borderId="44" xfId="0" applyNumberFormat="1" applyFont="1" applyBorder="1" applyAlignment="1">
      <alignment horizontal="left" vertical="center"/>
    </xf>
    <xf numFmtId="175" fontId="75" fillId="26" borderId="25" xfId="0" applyNumberFormat="1" applyFont="1" applyFill="1" applyBorder="1" applyAlignment="1">
      <alignment horizontal="center" vertical="center" wrapText="1"/>
    </xf>
    <xf numFmtId="175" fontId="75" fillId="26" borderId="22" xfId="0" applyNumberFormat="1" applyFont="1" applyFill="1" applyBorder="1" applyAlignment="1">
      <alignment horizontal="center" vertical="center" wrapText="1"/>
    </xf>
    <xf numFmtId="175" fontId="75" fillId="26" borderId="15" xfId="0" applyNumberFormat="1" applyFont="1" applyFill="1" applyBorder="1" applyAlignment="1">
      <alignment horizontal="center" vertical="center" wrapText="1"/>
    </xf>
    <xf numFmtId="175" fontId="75" fillId="26" borderId="23" xfId="0" applyNumberFormat="1" applyFont="1" applyFill="1" applyBorder="1" applyAlignment="1">
      <alignment horizontal="center" vertical="center" wrapText="1"/>
    </xf>
    <xf numFmtId="175" fontId="75" fillId="26" borderId="16" xfId="0" applyNumberFormat="1" applyFont="1" applyFill="1" applyBorder="1" applyAlignment="1">
      <alignment horizontal="center" vertical="center" wrapText="1"/>
    </xf>
    <xf numFmtId="175" fontId="75" fillId="26" borderId="17" xfId="0" applyNumberFormat="1" applyFont="1" applyFill="1" applyBorder="1" applyAlignment="1">
      <alignment horizontal="center" vertical="center" wrapText="1"/>
    </xf>
    <xf numFmtId="175" fontId="75" fillId="26" borderId="14" xfId="0" applyNumberFormat="1" applyFont="1" applyFill="1" applyBorder="1" applyAlignment="1">
      <alignment horizontal="center" vertical="center" wrapText="1"/>
    </xf>
    <xf numFmtId="17" fontId="75" fillId="26" borderId="17" xfId="0" applyNumberFormat="1" applyFont="1" applyFill="1" applyBorder="1" applyAlignment="1">
      <alignment horizontal="center" vertical="center"/>
    </xf>
    <xf numFmtId="17" fontId="75" fillId="26" borderId="14" xfId="0" applyNumberFormat="1" applyFont="1" applyFill="1" applyBorder="1" applyAlignment="1">
      <alignment horizontal="center" vertical="center"/>
    </xf>
    <xf numFmtId="175" fontId="78" fillId="26" borderId="0" xfId="0" applyFont="1" applyFill="1" applyBorder="1" applyAlignment="1">
      <alignment horizontal="center" vertical="center" wrapText="1"/>
    </xf>
    <xf numFmtId="175" fontId="80" fillId="0" borderId="0" xfId="0" applyFont="1" applyBorder="1" applyAlignment="1">
      <alignment horizontal="left" vertical="center"/>
    </xf>
    <xf numFmtId="175" fontId="63" fillId="0" borderId="11" xfId="0" applyFont="1" applyFill="1" applyBorder="1" applyAlignment="1">
      <alignment horizontal="center" vertical="center" wrapText="1"/>
    </xf>
    <xf numFmtId="175" fontId="72" fillId="26" borderId="0" xfId="0" applyFont="1" applyFill="1" applyBorder="1" applyAlignment="1">
      <alignment horizontal="center" vertical="center" wrapText="1"/>
    </xf>
    <xf numFmtId="17" fontId="74" fillId="26" borderId="12" xfId="394" applyNumberFormat="1" applyFont="1" applyFill="1" applyBorder="1" applyAlignment="1">
      <alignment horizontal="left" vertical="top" wrapText="1"/>
    </xf>
    <xf numFmtId="17" fontId="74" fillId="26" borderId="0" xfId="394" applyNumberFormat="1" applyFont="1" applyFill="1" applyBorder="1" applyAlignment="1">
      <alignment horizontal="left" vertical="top" wrapText="1"/>
    </xf>
    <xf numFmtId="175" fontId="78" fillId="26" borderId="13" xfId="0" applyFont="1" applyFill="1" applyBorder="1" applyAlignment="1">
      <alignment horizontal="center" vertical="center" wrapText="1"/>
    </xf>
    <xf numFmtId="49" fontId="75" fillId="26" borderId="0" xfId="394" applyNumberFormat="1" applyFont="1" applyFill="1" applyBorder="1" applyAlignment="1">
      <alignment horizontal="left" vertical="center"/>
    </xf>
    <xf numFmtId="49" fontId="75" fillId="26" borderId="12" xfId="394" applyNumberFormat="1" applyFont="1" applyFill="1" applyBorder="1" applyAlignment="1">
      <alignment horizontal="left" vertical="center"/>
    </xf>
    <xf numFmtId="17" fontId="48" fillId="26" borderId="0" xfId="394" applyNumberFormat="1" applyFont="1" applyFill="1" applyBorder="1" applyAlignment="1">
      <alignment horizontal="left" vertical="top" wrapText="1"/>
    </xf>
    <xf numFmtId="175" fontId="51" fillId="0" borderId="15" xfId="0" applyFont="1" applyFill="1" applyBorder="1" applyAlignment="1">
      <alignment horizontal="center" vertical="center" wrapText="1"/>
    </xf>
    <xf numFmtId="175" fontId="51" fillId="0" borderId="23" xfId="0" applyFont="1" applyFill="1" applyBorder="1" applyAlignment="1">
      <alignment horizontal="center" vertical="center" wrapText="1"/>
    </xf>
    <xf numFmtId="175" fontId="51" fillId="26" borderId="17" xfId="0" applyNumberFormat="1" applyFont="1" applyFill="1" applyBorder="1" applyAlignment="1">
      <alignment horizontal="center" vertical="center" wrapText="1"/>
    </xf>
    <xf numFmtId="175" fontId="51" fillId="26" borderId="14" xfId="0" applyNumberFormat="1" applyFont="1" applyFill="1" applyBorder="1" applyAlignment="1">
      <alignment horizontal="center" vertical="center" wrapText="1"/>
    </xf>
    <xf numFmtId="175" fontId="51" fillId="26" borderId="25" xfId="0" applyNumberFormat="1" applyFont="1" applyFill="1" applyBorder="1" applyAlignment="1">
      <alignment horizontal="center" vertical="center" wrapText="1"/>
    </xf>
    <xf numFmtId="175" fontId="51" fillId="26" borderId="22" xfId="0" applyNumberFormat="1" applyFont="1" applyFill="1" applyBorder="1" applyAlignment="1">
      <alignment horizontal="center" vertical="center" wrapText="1"/>
    </xf>
    <xf numFmtId="17" fontId="51" fillId="26" borderId="17" xfId="0" applyNumberFormat="1" applyFont="1" applyFill="1" applyBorder="1" applyAlignment="1">
      <alignment horizontal="center" vertical="center"/>
    </xf>
    <xf numFmtId="17" fontId="51" fillId="26" borderId="14" xfId="0" applyNumberFormat="1" applyFont="1" applyFill="1" applyBorder="1" applyAlignment="1">
      <alignment horizontal="center" vertical="center"/>
    </xf>
    <xf numFmtId="175" fontId="68" fillId="26" borderId="12" xfId="0" applyNumberFormat="1" applyFont="1" applyFill="1" applyBorder="1" applyAlignment="1">
      <alignment horizontal="left" vertical="center"/>
    </xf>
    <xf numFmtId="175" fontId="0" fillId="0" borderId="0" xfId="0" applyAlignment="1">
      <alignment horizontal="center" vertical="center" wrapText="1"/>
    </xf>
    <xf numFmtId="175" fontId="0" fillId="0" borderId="0" xfId="0" applyAlignment="1">
      <alignment horizontal="center" vertical="center"/>
    </xf>
    <xf numFmtId="175" fontId="47" fillId="0" borderId="0" xfId="0" applyFont="1" applyAlignment="1">
      <alignment horizontal="left" vertical="top" wrapText="1"/>
    </xf>
    <xf numFmtId="43" fontId="61" fillId="0" borderId="0" xfId="323" applyFont="1" applyAlignment="1">
      <alignment horizontal="left" wrapText="1"/>
    </xf>
    <xf numFmtId="175" fontId="51" fillId="26" borderId="78" xfId="388" applyNumberFormat="1" applyFont="1" applyFill="1" applyBorder="1" applyAlignment="1">
      <alignment horizontal="center" vertical="center" wrapText="1"/>
    </xf>
    <xf numFmtId="175" fontId="51" fillId="26" borderId="19" xfId="388" applyNumberFormat="1" applyFont="1" applyFill="1" applyBorder="1" applyAlignment="1">
      <alignment horizontal="center" vertical="center" wrapText="1"/>
    </xf>
    <xf numFmtId="175" fontId="159" fillId="26" borderId="50" xfId="388" applyNumberFormat="1" applyFont="1" applyFill="1" applyBorder="1" applyAlignment="1">
      <alignment horizontal="center" vertical="center" wrapText="1"/>
    </xf>
    <xf numFmtId="175" fontId="159" fillId="26" borderId="77" xfId="388" applyNumberFormat="1" applyFont="1" applyFill="1" applyBorder="1" applyAlignment="1">
      <alignment horizontal="center" vertical="center" wrapText="1"/>
    </xf>
    <xf numFmtId="175" fontId="159" fillId="26" borderId="76" xfId="388" applyNumberFormat="1" applyFont="1" applyFill="1" applyBorder="1" applyAlignment="1">
      <alignment horizontal="center" vertical="center" wrapText="1"/>
    </xf>
    <xf numFmtId="175" fontId="51" fillId="26" borderId="50" xfId="388" applyNumberFormat="1" applyFont="1" applyFill="1" applyBorder="1" applyAlignment="1">
      <alignment horizontal="center" vertical="center" wrapText="1"/>
    </xf>
    <xf numFmtId="175" fontId="51" fillId="26" borderId="76" xfId="388" applyNumberFormat="1" applyFont="1" applyFill="1" applyBorder="1" applyAlignment="1">
      <alignment horizontal="center" vertical="center" wrapText="1"/>
    </xf>
    <xf numFmtId="175" fontId="54" fillId="26" borderId="0" xfId="0" applyFont="1" applyFill="1" applyBorder="1" applyAlignment="1">
      <alignment horizontal="center" vertical="center" wrapText="1"/>
    </xf>
    <xf numFmtId="175" fontId="48" fillId="26" borderId="0" xfId="0" applyFont="1" applyFill="1" applyBorder="1" applyAlignment="1">
      <alignment horizontal="left" vertical="center" wrapText="1"/>
    </xf>
    <xf numFmtId="175" fontId="61" fillId="0" borderId="39" xfId="0" applyFont="1" applyBorder="1" applyAlignment="1">
      <alignment horizontal="left" vertical="center"/>
    </xf>
    <xf numFmtId="175" fontId="81" fillId="26" borderId="0" xfId="0" applyFont="1" applyFill="1" applyBorder="1" applyAlignment="1">
      <alignment horizontal="center" vertical="center" wrapText="1"/>
    </xf>
    <xf numFmtId="175" fontId="61" fillId="0" borderId="12" xfId="0" applyFont="1" applyBorder="1" applyAlignment="1">
      <alignment horizontal="left" vertical="top" wrapText="1"/>
    </xf>
    <xf numFmtId="175" fontId="49" fillId="26" borderId="0" xfId="0" applyFont="1" applyFill="1" applyBorder="1" applyAlignment="1">
      <alignment horizontal="center" vertical="top" wrapText="1"/>
    </xf>
    <xf numFmtId="175" fontId="58" fillId="26" borderId="0" xfId="0" applyFont="1" applyFill="1" applyBorder="1" applyAlignment="1">
      <alignment horizontal="left" vertical="center" wrapText="1"/>
    </xf>
    <xf numFmtId="175" fontId="78" fillId="26" borderId="0" xfId="0" applyFont="1" applyFill="1" applyBorder="1" applyAlignment="1">
      <alignment horizontal="center" vertical="top" wrapText="1"/>
    </xf>
    <xf numFmtId="175" fontId="75" fillId="26" borderId="15" xfId="0" applyFont="1" applyFill="1" applyBorder="1" applyAlignment="1">
      <alignment horizontal="center" vertical="center" wrapText="1"/>
    </xf>
    <xf numFmtId="175" fontId="75" fillId="26" borderId="23" xfId="0" applyFont="1" applyFill="1" applyBorder="1" applyAlignment="1">
      <alignment horizontal="center" vertical="center" wrapText="1"/>
    </xf>
    <xf numFmtId="175" fontId="75" fillId="26" borderId="16" xfId="0" applyFont="1" applyFill="1" applyBorder="1" applyAlignment="1">
      <alignment horizontal="center" vertical="center" wrapText="1"/>
    </xf>
    <xf numFmtId="175" fontId="76" fillId="0" borderId="0" xfId="0" applyFont="1" applyBorder="1" applyAlignment="1">
      <alignment horizontal="left" vertical="center" wrapText="1"/>
    </xf>
    <xf numFmtId="175" fontId="76" fillId="0" borderId="0" xfId="0" applyFont="1" applyBorder="1" applyAlignment="1">
      <alignment horizontal="left" vertical="center"/>
    </xf>
    <xf numFmtId="0" fontId="78" fillId="26" borderId="0" xfId="626" applyFont="1" applyFill="1" applyBorder="1" applyAlignment="1">
      <alignment horizontal="center" vertical="center" wrapText="1"/>
    </xf>
    <xf numFmtId="0" fontId="90" fillId="0" borderId="0" xfId="626" applyFont="1" applyBorder="1" applyAlignment="1">
      <alignment horizontal="left" vertical="center"/>
    </xf>
    <xf numFmtId="175" fontId="82" fillId="0" borderId="78" xfId="0" applyFont="1" applyFill="1" applyBorder="1" applyAlignment="1">
      <alignment horizontal="center" vertical="center" wrapText="1"/>
    </xf>
    <xf numFmtId="175" fontId="82" fillId="0" borderId="14" xfId="0" applyFont="1" applyFill="1" applyBorder="1" applyAlignment="1">
      <alignment horizontal="center" vertical="center" wrapText="1"/>
    </xf>
    <xf numFmtId="175" fontId="82" fillId="0" borderId="50" xfId="0" applyFont="1" applyFill="1" applyBorder="1" applyAlignment="1">
      <alignment horizontal="center" vertical="center" wrapText="1"/>
    </xf>
    <xf numFmtId="175" fontId="82" fillId="0" borderId="77" xfId="0" applyFont="1" applyFill="1" applyBorder="1" applyAlignment="1">
      <alignment horizontal="center" vertical="center" wrapText="1"/>
    </xf>
    <xf numFmtId="175" fontId="82" fillId="0" borderId="76" xfId="0" applyFont="1" applyFill="1" applyBorder="1" applyAlignment="1">
      <alignment horizontal="center" vertical="center" wrapText="1"/>
    </xf>
    <xf numFmtId="175" fontId="65" fillId="26" borderId="0" xfId="0" applyFont="1" applyFill="1" applyBorder="1" applyAlignment="1">
      <alignment horizontal="center" vertical="top" wrapText="1"/>
    </xf>
    <xf numFmtId="175" fontId="77" fillId="0" borderId="17" xfId="0" applyNumberFormat="1" applyFont="1" applyFill="1" applyBorder="1" applyAlignment="1">
      <alignment horizontal="center" vertical="center"/>
    </xf>
    <xf numFmtId="175" fontId="53" fillId="26" borderId="20" xfId="0" applyNumberFormat="1" applyFont="1" applyFill="1" applyBorder="1" applyAlignment="1">
      <alignment horizontal="center" vertical="center"/>
    </xf>
    <xf numFmtId="175" fontId="53" fillId="26" borderId="0" xfId="0" applyNumberFormat="1" applyFont="1" applyFill="1" applyBorder="1" applyAlignment="1">
      <alignment horizontal="center" vertical="center"/>
    </xf>
    <xf numFmtId="175" fontId="51" fillId="26" borderId="15" xfId="0" applyNumberFormat="1" applyFont="1" applyFill="1" applyBorder="1" applyAlignment="1">
      <alignment horizontal="center" vertical="center"/>
    </xf>
    <xf numFmtId="175" fontId="51" fillId="26" borderId="23" xfId="0" applyNumberFormat="1" applyFont="1" applyFill="1" applyBorder="1" applyAlignment="1">
      <alignment horizontal="center" vertical="center"/>
    </xf>
    <xf numFmtId="175" fontId="51" fillId="26" borderId="56" xfId="0" applyNumberFormat="1" applyFont="1" applyFill="1" applyBorder="1" applyAlignment="1">
      <alignment horizontal="center" vertical="center"/>
    </xf>
    <xf numFmtId="175" fontId="51" fillId="26" borderId="16" xfId="0" applyNumberFormat="1" applyFont="1" applyFill="1" applyBorder="1" applyAlignment="1">
      <alignment horizontal="center" vertical="center"/>
    </xf>
    <xf numFmtId="175" fontId="76" fillId="0" borderId="0" xfId="0" applyNumberFormat="1" applyFont="1" applyBorder="1" applyAlignment="1">
      <alignment horizontal="left" vertical="center" wrapText="1"/>
    </xf>
    <xf numFmtId="175" fontId="53" fillId="26" borderId="15" xfId="0" applyNumberFormat="1" applyFont="1" applyFill="1" applyBorder="1" applyAlignment="1">
      <alignment horizontal="center" vertical="center"/>
    </xf>
    <xf numFmtId="175" fontId="53" fillId="26" borderId="23" xfId="0" applyNumberFormat="1" applyFont="1" applyFill="1" applyBorder="1" applyAlignment="1">
      <alignment horizontal="center" vertical="center"/>
    </xf>
    <xf numFmtId="175" fontId="53" fillId="26" borderId="56" xfId="0" applyNumberFormat="1" applyFont="1" applyFill="1" applyBorder="1" applyAlignment="1">
      <alignment horizontal="center" vertical="center"/>
    </xf>
    <xf numFmtId="175" fontId="53" fillId="26" borderId="77" xfId="0" applyNumberFormat="1" applyFont="1" applyFill="1" applyBorder="1" applyAlignment="1">
      <alignment horizontal="center" vertical="center"/>
    </xf>
    <xf numFmtId="175" fontId="53" fillId="26" borderId="49" xfId="0" applyNumberFormat="1" applyFont="1" applyFill="1" applyBorder="1" applyAlignment="1">
      <alignment horizontal="center" vertical="center"/>
    </xf>
    <xf numFmtId="17" fontId="75" fillId="0" borderId="0" xfId="336" applyNumberFormat="1" applyFont="1" applyFill="1" applyBorder="1" applyAlignment="1">
      <alignment horizontal="left" vertical="center"/>
    </xf>
    <xf numFmtId="175" fontId="163" fillId="0" borderId="0" xfId="0" applyFont="1" applyAlignment="1">
      <alignment horizontal="center" vertical="center" wrapText="1"/>
    </xf>
    <xf numFmtId="49" fontId="68" fillId="26" borderId="20" xfId="0" applyNumberFormat="1" applyFont="1" applyFill="1" applyBorder="1" applyAlignment="1">
      <alignment horizontal="left" vertical="center" wrapText="1"/>
    </xf>
    <xf numFmtId="49" fontId="68" fillId="26" borderId="0" xfId="0" applyNumberFormat="1" applyFont="1" applyFill="1" applyBorder="1" applyAlignment="1">
      <alignment horizontal="left" vertical="center" wrapText="1"/>
    </xf>
    <xf numFmtId="49" fontId="47" fillId="26" borderId="0" xfId="0" applyNumberFormat="1" applyFont="1" applyFill="1" applyBorder="1" applyAlignment="1">
      <alignment horizontal="left" vertical="center"/>
    </xf>
    <xf numFmtId="43" fontId="49" fillId="26" borderId="0" xfId="0" applyNumberFormat="1" applyFont="1" applyFill="1" applyBorder="1" applyAlignment="1">
      <alignment horizontal="center" vertical="center" wrapText="1"/>
    </xf>
    <xf numFmtId="43" fontId="62" fillId="25" borderId="17" xfId="0" applyNumberFormat="1" applyFont="1" applyFill="1" applyBorder="1" applyAlignment="1">
      <alignment horizontal="center" vertical="center" wrapText="1"/>
    </xf>
    <xf numFmtId="43" fontId="62" fillId="25" borderId="14" xfId="0" applyNumberFormat="1" applyFont="1" applyFill="1" applyBorder="1" applyAlignment="1">
      <alignment horizontal="center" vertical="center" wrapText="1"/>
    </xf>
    <xf numFmtId="43" fontId="46" fillId="25" borderId="15" xfId="0" applyNumberFormat="1" applyFont="1" applyFill="1" applyBorder="1" applyAlignment="1">
      <alignment horizontal="center" vertical="center" wrapText="1"/>
    </xf>
    <xf numFmtId="43" fontId="46" fillId="25" borderId="23" xfId="0" applyNumberFormat="1" applyFont="1" applyFill="1" applyBorder="1" applyAlignment="1">
      <alignment horizontal="center" vertical="center" wrapText="1"/>
    </xf>
    <xf numFmtId="175" fontId="49" fillId="26" borderId="0" xfId="0" applyFont="1" applyFill="1" applyBorder="1" applyAlignment="1">
      <alignment horizontal="center" vertical="center" wrapText="1"/>
    </xf>
    <xf numFmtId="175" fontId="58" fillId="0" borderId="0" xfId="0" applyNumberFormat="1" applyFont="1" applyFill="1" applyBorder="1" applyAlignment="1">
      <alignment horizontal="left" vertical="top" wrapText="1"/>
    </xf>
    <xf numFmtId="175" fontId="75" fillId="26" borderId="53" xfId="0" applyNumberFormat="1" applyFont="1" applyFill="1" applyBorder="1" applyAlignment="1" applyProtection="1">
      <alignment horizontal="center" vertical="center"/>
    </xf>
    <xf numFmtId="175" fontId="75" fillId="26" borderId="19" xfId="0" applyNumberFormat="1" applyFont="1" applyFill="1" applyBorder="1" applyAlignment="1" applyProtection="1">
      <alignment horizontal="center" vertical="center"/>
    </xf>
    <xf numFmtId="175" fontId="75" fillId="26" borderId="51" xfId="0" applyNumberFormat="1" applyFont="1" applyFill="1" applyBorder="1" applyAlignment="1">
      <alignment horizontal="center" vertical="center" wrapText="1"/>
    </xf>
    <xf numFmtId="175" fontId="75" fillId="26" borderId="51" xfId="0" applyNumberFormat="1" applyFont="1" applyFill="1" applyBorder="1" applyAlignment="1">
      <alignment horizontal="center" vertical="center"/>
    </xf>
    <xf numFmtId="175" fontId="75" fillId="26" borderId="52" xfId="0" applyNumberFormat="1" applyFont="1" applyFill="1" applyBorder="1" applyAlignment="1">
      <alignment horizontal="center" vertical="center"/>
    </xf>
    <xf numFmtId="17" fontId="75" fillId="26" borderId="20" xfId="0" applyNumberFormat="1" applyFont="1" applyFill="1" applyBorder="1" applyAlignment="1" applyProtection="1">
      <alignment horizontal="left" vertical="center" wrapText="1"/>
    </xf>
    <xf numFmtId="17" fontId="75" fillId="26" borderId="0" xfId="0" applyNumberFormat="1" applyFont="1" applyFill="1" applyBorder="1" applyAlignment="1" applyProtection="1">
      <alignment horizontal="left" vertical="center" wrapText="1"/>
    </xf>
    <xf numFmtId="175" fontId="75" fillId="26" borderId="0" xfId="0" applyFont="1" applyFill="1" applyBorder="1" applyAlignment="1">
      <alignment horizontal="left" vertical="center" wrapText="1"/>
    </xf>
    <xf numFmtId="175" fontId="0" fillId="0" borderId="0" xfId="0" applyAlignment="1">
      <alignment horizontal="left" vertical="top" wrapText="1"/>
    </xf>
    <xf numFmtId="175" fontId="0" fillId="0" borderId="0" xfId="0" applyAlignment="1">
      <alignment horizontal="left" wrapText="1"/>
    </xf>
    <xf numFmtId="0" fontId="63" fillId="26" borderId="0" xfId="323" applyNumberFormat="1" applyFont="1" applyFill="1" applyBorder="1" applyAlignment="1">
      <alignment horizontal="left" vertical="center"/>
    </xf>
    <xf numFmtId="175" fontId="88" fillId="0" borderId="0" xfId="0" applyFont="1" applyFill="1" applyBorder="1" applyAlignment="1">
      <alignment horizontal="left" vertical="center" wrapText="1"/>
    </xf>
    <xf numFmtId="175" fontId="63" fillId="26" borderId="17" xfId="388" applyNumberFormat="1" applyFont="1" applyFill="1" applyBorder="1" applyAlignment="1">
      <alignment horizontal="center" vertical="center"/>
    </xf>
    <xf numFmtId="175" fontId="63" fillId="26" borderId="14" xfId="388" applyNumberFormat="1" applyFont="1" applyFill="1" applyBorder="1" applyAlignment="1">
      <alignment horizontal="center" vertical="center"/>
    </xf>
    <xf numFmtId="175" fontId="63" fillId="26" borderId="12" xfId="388" applyFont="1" applyFill="1" applyBorder="1" applyAlignment="1">
      <alignment horizontal="center" vertical="center"/>
    </xf>
    <xf numFmtId="175" fontId="63" fillId="26" borderId="15" xfId="388" applyFont="1" applyFill="1" applyBorder="1" applyAlignment="1">
      <alignment horizontal="center" vertical="center"/>
    </xf>
    <xf numFmtId="175" fontId="63" fillId="26" borderId="23" xfId="388" applyFont="1" applyFill="1" applyBorder="1" applyAlignment="1">
      <alignment horizontal="center" vertical="center"/>
    </xf>
    <xf numFmtId="175" fontId="63" fillId="26" borderId="16" xfId="388" applyFont="1" applyFill="1" applyBorder="1" applyAlignment="1">
      <alignment horizontal="center" vertical="center"/>
    </xf>
    <xf numFmtId="0" fontId="63" fillId="26" borderId="12" xfId="323" applyNumberFormat="1" applyFont="1" applyFill="1" applyBorder="1" applyAlignment="1">
      <alignment horizontal="left" vertical="top" wrapText="1"/>
    </xf>
    <xf numFmtId="0" fontId="63" fillId="26" borderId="0" xfId="323" applyNumberFormat="1" applyFont="1" applyFill="1" applyBorder="1" applyAlignment="1">
      <alignment horizontal="left" vertical="top" wrapText="1"/>
    </xf>
    <xf numFmtId="0" fontId="78" fillId="26" borderId="0" xfId="742" applyFont="1" applyFill="1" applyBorder="1" applyAlignment="1">
      <alignment horizontal="center" vertical="center" wrapText="1"/>
    </xf>
    <xf numFmtId="0" fontId="54" fillId="26" borderId="0" xfId="743" applyFont="1" applyFill="1" applyBorder="1" applyAlignment="1">
      <alignment horizontal="center" vertical="center" wrapText="1"/>
    </xf>
    <xf numFmtId="0" fontId="54" fillId="26" borderId="0" xfId="743" applyFont="1" applyFill="1" applyBorder="1" applyAlignment="1">
      <alignment horizontal="center" vertical="center"/>
    </xf>
    <xf numFmtId="0" fontId="81" fillId="0" borderId="0" xfId="744" applyFont="1" applyFill="1" applyBorder="1" applyAlignment="1">
      <alignment horizontal="center" vertical="center" wrapText="1"/>
    </xf>
    <xf numFmtId="175" fontId="49" fillId="0" borderId="0" xfId="0" applyFont="1" applyFill="1" applyBorder="1" applyAlignment="1">
      <alignment horizontal="center" vertical="center" wrapText="1"/>
    </xf>
    <xf numFmtId="175" fontId="61" fillId="0" borderId="12" xfId="0" applyNumberFormat="1" applyFont="1" applyBorder="1" applyAlignment="1">
      <alignment horizontal="left" vertical="center" wrapText="1"/>
    </xf>
    <xf numFmtId="175" fontId="61" fillId="0" borderId="48" xfId="0" applyNumberFormat="1" applyFont="1" applyBorder="1" applyAlignment="1">
      <alignment horizontal="left" vertical="center" wrapText="1"/>
    </xf>
    <xf numFmtId="175" fontId="61" fillId="0" borderId="58" xfId="0" applyNumberFormat="1" applyFont="1" applyBorder="1" applyAlignment="1">
      <alignment horizontal="left" vertical="center" wrapText="1"/>
    </xf>
    <xf numFmtId="212" fontId="61" fillId="0" borderId="13" xfId="0" applyNumberFormat="1" applyFont="1" applyBorder="1" applyAlignment="1">
      <alignment horizontal="center" vertical="center"/>
    </xf>
    <xf numFmtId="175" fontId="78" fillId="0" borderId="0" xfId="0" applyFont="1" applyFill="1" applyBorder="1" applyAlignment="1">
      <alignment horizontal="center" vertical="center" wrapText="1"/>
    </xf>
    <xf numFmtId="175" fontId="61" fillId="0" borderId="0" xfId="388" applyFont="1" applyBorder="1" applyAlignment="1">
      <alignment horizontal="left" vertical="center" wrapText="1"/>
    </xf>
    <xf numFmtId="175" fontId="81" fillId="0" borderId="0" xfId="0" applyFont="1" applyFill="1" applyBorder="1" applyAlignment="1">
      <alignment horizontal="center" vertical="center" wrapText="1"/>
    </xf>
    <xf numFmtId="175" fontId="54" fillId="0" borderId="0" xfId="0" applyFont="1" applyFill="1" applyBorder="1" applyAlignment="1">
      <alignment horizontal="center" vertical="center" wrapText="1"/>
    </xf>
    <xf numFmtId="175" fontId="58" fillId="0" borderId="0" xfId="0" applyNumberFormat="1" applyFont="1" applyFill="1" applyBorder="1" applyAlignment="1">
      <alignment horizontal="left" vertical="center" wrapText="1"/>
    </xf>
    <xf numFmtId="175" fontId="54" fillId="0" borderId="0" xfId="442" applyFont="1" applyFill="1" applyBorder="1" applyAlignment="1">
      <alignment horizontal="center" vertical="center" wrapText="1"/>
    </xf>
    <xf numFmtId="175" fontId="49" fillId="0" borderId="0" xfId="442" applyFont="1" applyFill="1" applyBorder="1" applyAlignment="1">
      <alignment horizontal="center" vertical="center" wrapText="1"/>
    </xf>
    <xf numFmtId="175" fontId="76" fillId="26" borderId="0" xfId="0" applyFont="1" applyFill="1" applyBorder="1" applyAlignment="1">
      <alignment horizontal="left" vertical="center" wrapText="1"/>
    </xf>
    <xf numFmtId="175" fontId="75" fillId="26" borderId="45" xfId="388" applyFont="1" applyFill="1" applyBorder="1" applyAlignment="1">
      <alignment horizontal="center" vertical="center" wrapText="1"/>
    </xf>
    <xf numFmtId="175" fontId="75" fillId="26" borderId="22" xfId="388" applyFont="1" applyFill="1" applyBorder="1" applyAlignment="1">
      <alignment horizontal="center" vertical="center" wrapText="1"/>
    </xf>
    <xf numFmtId="175" fontId="75" fillId="26" borderId="41" xfId="388" applyFont="1" applyFill="1" applyBorder="1" applyAlignment="1">
      <alignment horizontal="center" vertical="center" wrapText="1"/>
    </xf>
    <xf numFmtId="175" fontId="75" fillId="26" borderId="43" xfId="388" applyFont="1" applyFill="1" applyBorder="1" applyAlignment="1">
      <alignment horizontal="center" vertical="center" wrapText="1"/>
    </xf>
    <xf numFmtId="175" fontId="75" fillId="26" borderId="14" xfId="388" applyFont="1" applyFill="1" applyBorder="1" applyAlignment="1">
      <alignment horizontal="center" vertical="center" wrapText="1"/>
    </xf>
    <xf numFmtId="43" fontId="75" fillId="26" borderId="43" xfId="0" applyNumberFormat="1" applyFont="1" applyFill="1" applyBorder="1" applyAlignment="1">
      <alignment horizontal="center" vertical="center"/>
    </xf>
    <xf numFmtId="43" fontId="75" fillId="26" borderId="14" xfId="0" applyNumberFormat="1" applyFont="1" applyFill="1" applyBorder="1" applyAlignment="1">
      <alignment horizontal="center" vertical="center"/>
    </xf>
    <xf numFmtId="175" fontId="75" fillId="26" borderId="40" xfId="388" applyFont="1" applyFill="1" applyBorder="1" applyAlignment="1">
      <alignment horizontal="center" vertical="center" wrapText="1"/>
    </xf>
    <xf numFmtId="175" fontId="75" fillId="26" borderId="42" xfId="388" applyFont="1" applyFill="1" applyBorder="1" applyAlignment="1">
      <alignment horizontal="center" vertical="center" wrapText="1"/>
    </xf>
    <xf numFmtId="0" fontId="78" fillId="26" borderId="0" xfId="579" applyFont="1" applyFill="1" applyBorder="1" applyAlignment="1">
      <alignment horizontal="center" vertical="center" wrapText="1"/>
    </xf>
    <xf numFmtId="0" fontId="78" fillId="26" borderId="0" xfId="579" applyFont="1" applyFill="1" applyBorder="1" applyAlignment="1">
      <alignment horizontal="center" vertical="center"/>
    </xf>
    <xf numFmtId="0" fontId="59" fillId="0" borderId="0" xfId="579" applyFont="1" applyBorder="1" applyAlignment="1">
      <alignment horizontal="center" vertical="center"/>
    </xf>
    <xf numFmtId="0" fontId="55" fillId="0" borderId="0" xfId="579" applyFont="1" applyBorder="1" applyAlignment="1">
      <alignment horizontal="left" vertical="center"/>
    </xf>
    <xf numFmtId="175" fontId="78" fillId="0" borderId="0" xfId="446" applyFont="1" applyFill="1" applyBorder="1" applyAlignment="1">
      <alignment horizontal="center" vertical="center" wrapText="1"/>
    </xf>
    <xf numFmtId="175" fontId="48" fillId="0" borderId="0" xfId="0" applyFont="1" applyBorder="1" applyAlignment="1">
      <alignment horizontal="left" vertical="center" wrapText="1" readingOrder="1"/>
    </xf>
    <xf numFmtId="175" fontId="57" fillId="26" borderId="0" xfId="448" applyFont="1" applyFill="1" applyBorder="1" applyAlignment="1">
      <alignment horizontal="left" vertical="center" wrapText="1"/>
    </xf>
    <xf numFmtId="175" fontId="57" fillId="26" borderId="0" xfId="448" applyFont="1" applyFill="1" applyBorder="1" applyAlignment="1">
      <alignment horizontal="left" vertical="center"/>
    </xf>
    <xf numFmtId="175" fontId="49" fillId="26" borderId="0" xfId="636" applyFont="1" applyFill="1" applyBorder="1" applyAlignment="1">
      <alignment horizontal="center" vertical="center" wrapText="1"/>
    </xf>
    <xf numFmtId="175" fontId="55" fillId="0" borderId="0" xfId="633" applyFont="1" applyBorder="1" applyAlignment="1">
      <alignment horizontal="left" vertical="top" wrapText="1"/>
    </xf>
    <xf numFmtId="175" fontId="75" fillId="0" borderId="15" xfId="633" applyFont="1" applyFill="1" applyBorder="1" applyAlignment="1">
      <alignment horizontal="center" vertical="center" wrapText="1"/>
    </xf>
    <xf numFmtId="175" fontId="75" fillId="0" borderId="23" xfId="633" applyFont="1" applyFill="1" applyBorder="1" applyAlignment="1">
      <alignment horizontal="center" vertical="center" wrapText="1"/>
    </xf>
    <xf numFmtId="175" fontId="75" fillId="0" borderId="16" xfId="633" applyFont="1" applyFill="1" applyBorder="1" applyAlignment="1">
      <alignment horizontal="center" vertical="center" wrapText="1"/>
    </xf>
    <xf numFmtId="175" fontId="75" fillId="26" borderId="15" xfId="450" applyFont="1" applyFill="1" applyBorder="1" applyAlignment="1">
      <alignment horizontal="center" vertical="center" wrapText="1"/>
    </xf>
    <xf numFmtId="175" fontId="75" fillId="26" borderId="23" xfId="450" applyFont="1" applyFill="1" applyBorder="1" applyAlignment="1">
      <alignment horizontal="center" vertical="center" wrapText="1"/>
    </xf>
    <xf numFmtId="175" fontId="75" fillId="26" borderId="16" xfId="450" applyFont="1" applyFill="1" applyBorder="1" applyAlignment="1">
      <alignment horizontal="center" vertical="center" wrapText="1"/>
    </xf>
    <xf numFmtId="175" fontId="76" fillId="26" borderId="0" xfId="450" applyFont="1" applyFill="1" applyBorder="1" applyAlignment="1">
      <alignment horizontal="left" vertical="top" wrapText="1"/>
    </xf>
    <xf numFmtId="175" fontId="107" fillId="26" borderId="0" xfId="0" applyFont="1" applyFill="1" applyBorder="1" applyAlignment="1">
      <alignment horizontal="center" vertical="center" wrapText="1"/>
    </xf>
    <xf numFmtId="43" fontId="75" fillId="0" borderId="15" xfId="0" applyNumberFormat="1" applyFont="1" applyFill="1" applyBorder="1" applyAlignment="1">
      <alignment horizontal="center" vertical="center" wrapText="1"/>
    </xf>
    <xf numFmtId="43" fontId="75" fillId="0" borderId="23" xfId="0" applyNumberFormat="1" applyFont="1" applyFill="1" applyBorder="1" applyAlignment="1">
      <alignment horizontal="center" vertical="center" wrapText="1"/>
    </xf>
    <xf numFmtId="43" fontId="75" fillId="0" borderId="16" xfId="0" applyNumberFormat="1" applyFont="1" applyFill="1" applyBorder="1" applyAlignment="1">
      <alignment horizontal="center" vertical="center" wrapText="1"/>
    </xf>
    <xf numFmtId="43" fontId="47" fillId="0" borderId="17" xfId="0" applyNumberFormat="1" applyFont="1" applyFill="1" applyBorder="1" applyAlignment="1">
      <alignment horizontal="center" vertical="center"/>
    </xf>
    <xf numFmtId="43" fontId="47" fillId="0" borderId="14" xfId="0" applyNumberFormat="1" applyFont="1" applyFill="1" applyBorder="1" applyAlignment="1">
      <alignment horizontal="center" vertical="center"/>
    </xf>
    <xf numFmtId="43" fontId="81" fillId="26" borderId="0" xfId="323" applyNumberFormat="1" applyFont="1" applyFill="1" applyBorder="1" applyAlignment="1">
      <alignment horizontal="center" vertical="center" wrapText="1"/>
    </xf>
    <xf numFmtId="43" fontId="75" fillId="26" borderId="21" xfId="0" applyNumberFormat="1" applyFont="1" applyFill="1" applyBorder="1" applyAlignment="1">
      <alignment horizontal="center" vertical="center"/>
    </xf>
    <xf numFmtId="43" fontId="75" fillId="26" borderId="12" xfId="0" applyNumberFormat="1" applyFont="1" applyFill="1" applyBorder="1" applyAlignment="1">
      <alignment horizontal="center" vertical="center"/>
    </xf>
    <xf numFmtId="43" fontId="75" fillId="26" borderId="25" xfId="0" applyNumberFormat="1" applyFont="1" applyFill="1" applyBorder="1" applyAlignment="1">
      <alignment horizontal="center" vertical="center"/>
    </xf>
    <xf numFmtId="175" fontId="75" fillId="26" borderId="78" xfId="0" applyNumberFormat="1" applyFont="1" applyFill="1" applyBorder="1" applyAlignment="1">
      <alignment horizontal="center" vertical="center"/>
    </xf>
    <xf numFmtId="175" fontId="75" fillId="26" borderId="14" xfId="0" applyNumberFormat="1" applyFont="1" applyFill="1" applyBorder="1" applyAlignment="1">
      <alignment horizontal="center" vertical="center"/>
    </xf>
    <xf numFmtId="175" fontId="88" fillId="0" borderId="0" xfId="0" applyFont="1" applyAlignment="1">
      <alignment horizontal="left" vertical="top" wrapText="1"/>
    </xf>
    <xf numFmtId="175" fontId="61" fillId="0" borderId="0" xfId="0" applyFont="1" applyAlignment="1">
      <alignment horizontal="left" vertical="top" wrapText="1" indent="1"/>
    </xf>
    <xf numFmtId="175" fontId="126" fillId="0" borderId="0" xfId="0" applyFont="1" applyAlignment="1">
      <alignment horizontal="center" vertical="center" wrapText="1"/>
    </xf>
    <xf numFmtId="175" fontId="126" fillId="0" borderId="0" xfId="0" applyFont="1" applyAlignment="1">
      <alignment horizontal="center" vertical="center"/>
    </xf>
    <xf numFmtId="0" fontId="78" fillId="26" borderId="0" xfId="0" applyNumberFormat="1" applyFont="1" applyFill="1" applyBorder="1" applyAlignment="1">
      <alignment horizontal="center" vertical="center" wrapText="1"/>
    </xf>
    <xf numFmtId="0" fontId="78" fillId="26" borderId="0" xfId="0" applyNumberFormat="1" applyFont="1" applyFill="1" applyBorder="1" applyAlignment="1">
      <alignment horizontal="center" vertical="center"/>
    </xf>
    <xf numFmtId="184" fontId="76" fillId="26" borderId="0" xfId="0" applyNumberFormat="1" applyFont="1" applyFill="1" applyAlignment="1">
      <alignment horizontal="left" vertical="center" wrapText="1"/>
    </xf>
    <xf numFmtId="175" fontId="77" fillId="26" borderId="21" xfId="0" applyNumberFormat="1" applyFont="1" applyFill="1" applyBorder="1" applyAlignment="1">
      <alignment horizontal="center" vertical="center"/>
    </xf>
    <xf numFmtId="175" fontId="77" fillId="26" borderId="12" xfId="0" applyNumberFormat="1" applyFont="1" applyFill="1" applyBorder="1" applyAlignment="1">
      <alignment horizontal="center" vertical="center"/>
    </xf>
    <xf numFmtId="175" fontId="77" fillId="26" borderId="25" xfId="0" applyNumberFormat="1" applyFont="1" applyFill="1" applyBorder="1" applyAlignment="1">
      <alignment horizontal="center" vertical="center"/>
    </xf>
    <xf numFmtId="175" fontId="77" fillId="26" borderId="17" xfId="0" applyNumberFormat="1" applyFont="1" applyFill="1" applyBorder="1" applyAlignment="1">
      <alignment horizontal="center" vertical="center" wrapText="1"/>
    </xf>
    <xf numFmtId="175" fontId="77" fillId="26" borderId="14" xfId="0" applyNumberFormat="1" applyFont="1" applyFill="1" applyBorder="1" applyAlignment="1">
      <alignment horizontal="center" vertical="center" wrapText="1"/>
    </xf>
    <xf numFmtId="49" fontId="77" fillId="26" borderId="37" xfId="0" applyNumberFormat="1" applyFont="1" applyFill="1" applyBorder="1" applyAlignment="1">
      <alignment horizontal="left" vertical="center"/>
    </xf>
    <xf numFmtId="49" fontId="77" fillId="26" borderId="39" xfId="0" applyNumberFormat="1" applyFont="1" applyFill="1" applyBorder="1" applyAlignment="1">
      <alignment horizontal="left" vertical="center"/>
    </xf>
    <xf numFmtId="175" fontId="27" fillId="0" borderId="0" xfId="0" applyFont="1" applyBorder="1" applyAlignment="1">
      <alignment horizontal="center"/>
    </xf>
    <xf numFmtId="175" fontId="51" fillId="26" borderId="0" xfId="0" applyFont="1" applyFill="1" applyBorder="1" applyAlignment="1">
      <alignment horizontal="left" vertical="top" wrapText="1"/>
    </xf>
    <xf numFmtId="175" fontId="63" fillId="0" borderId="0" xfId="0" applyFont="1" applyFill="1" applyBorder="1" applyAlignment="1">
      <alignment horizontal="center" vertical="center" wrapText="1"/>
    </xf>
    <xf numFmtId="175" fontId="63" fillId="0" borderId="24" xfId="0" applyFont="1" applyFill="1" applyBorder="1" applyAlignment="1">
      <alignment horizontal="center" vertical="center" wrapText="1"/>
    </xf>
    <xf numFmtId="49" fontId="78" fillId="26" borderId="0" xfId="0" applyNumberFormat="1" applyFont="1" applyFill="1" applyBorder="1" applyAlignment="1">
      <alignment horizontal="center" vertical="center" wrapText="1"/>
    </xf>
    <xf numFmtId="49" fontId="81" fillId="26" borderId="0" xfId="0" applyNumberFormat="1" applyFont="1" applyFill="1" applyBorder="1" applyAlignment="1">
      <alignment horizontal="center" vertical="center" wrapText="1"/>
    </xf>
    <xf numFmtId="175" fontId="79" fillId="64" borderId="71" xfId="0" applyFont="1" applyFill="1" applyBorder="1" applyAlignment="1">
      <alignment horizontal="center" vertical="center" wrapText="1"/>
    </xf>
    <xf numFmtId="175" fontId="79" fillId="64" borderId="55" xfId="0" applyFont="1" applyFill="1" applyBorder="1" applyAlignment="1">
      <alignment horizontal="center" vertical="center" wrapText="1"/>
    </xf>
    <xf numFmtId="175" fontId="79" fillId="64" borderId="72" xfId="0" applyFont="1" applyFill="1" applyBorder="1" applyAlignment="1">
      <alignment horizontal="center" vertical="center" wrapText="1"/>
    </xf>
    <xf numFmtId="175" fontId="79" fillId="64" borderId="54" xfId="0" applyFont="1" applyFill="1" applyBorder="1" applyAlignment="1">
      <alignment horizontal="center" vertical="center" wrapText="1"/>
    </xf>
    <xf numFmtId="0" fontId="79" fillId="62" borderId="13" xfId="1121" applyFont="1" applyFill="1" applyBorder="1" applyAlignment="1">
      <alignment horizontal="center" vertical="center" wrapText="1"/>
    </xf>
    <xf numFmtId="0" fontId="179" fillId="62" borderId="46" xfId="1121" applyFont="1" applyFill="1" applyBorder="1" applyAlignment="1">
      <alignment horizontal="center" vertical="center"/>
    </xf>
    <xf numFmtId="0" fontId="179" fillId="62" borderId="0" xfId="1121" applyFont="1" applyFill="1" applyBorder="1" applyAlignment="1">
      <alignment horizontal="center" vertical="center"/>
    </xf>
    <xf numFmtId="0" fontId="79" fillId="62" borderId="50" xfId="1121" applyFont="1" applyFill="1" applyBorder="1" applyAlignment="1">
      <alignment horizontal="center" vertical="center" wrapText="1"/>
    </xf>
    <xf numFmtId="0" fontId="79" fillId="62" borderId="51" xfId="1121" applyFont="1" applyFill="1" applyBorder="1" applyAlignment="1">
      <alignment horizontal="center" vertical="center" wrapText="1"/>
    </xf>
    <xf numFmtId="0" fontId="79" fillId="62" borderId="52" xfId="1121" applyFont="1" applyFill="1" applyBorder="1" applyAlignment="1">
      <alignment horizontal="center" vertical="center" wrapText="1"/>
    </xf>
    <xf numFmtId="0" fontId="182" fillId="0" borderId="13" xfId="1121" applyFont="1" applyBorder="1" applyAlignment="1">
      <alignment horizontal="center" vertical="center"/>
    </xf>
    <xf numFmtId="0" fontId="79" fillId="62" borderId="77" xfId="1121" applyFont="1" applyFill="1" applyBorder="1" applyAlignment="1">
      <alignment horizontal="center" vertical="center" wrapText="1"/>
    </xf>
    <xf numFmtId="0" fontId="79" fillId="62" borderId="76" xfId="1121" applyFont="1" applyFill="1" applyBorder="1" applyAlignment="1">
      <alignment horizontal="center" vertical="center" wrapText="1"/>
    </xf>
    <xf numFmtId="175" fontId="79" fillId="64" borderId="13" xfId="0" applyFont="1" applyFill="1" applyBorder="1" applyAlignment="1">
      <alignment horizontal="center" vertical="center" wrapText="1"/>
    </xf>
    <xf numFmtId="0" fontId="79" fillId="62" borderId="53" xfId="1121" applyFont="1" applyFill="1" applyBorder="1" applyAlignment="1">
      <alignment horizontal="center" vertical="center" wrapText="1"/>
    </xf>
    <xf numFmtId="0" fontId="79" fillId="62" borderId="14" xfId="1121" applyFont="1" applyFill="1" applyBorder="1" applyAlignment="1">
      <alignment horizontal="center" vertical="center" wrapText="1"/>
    </xf>
    <xf numFmtId="0" fontId="79" fillId="62" borderId="13" xfId="1121" applyFont="1" applyFill="1" applyBorder="1" applyAlignment="1">
      <alignment horizontal="center" vertical="center"/>
    </xf>
    <xf numFmtId="0" fontId="79" fillId="62" borderId="57" xfId="1121" applyFont="1" applyFill="1" applyBorder="1" applyAlignment="1">
      <alignment horizontal="center" vertical="center" wrapText="1"/>
    </xf>
    <xf numFmtId="0" fontId="79" fillId="62" borderId="13" xfId="2504" applyFont="1" applyFill="1" applyBorder="1" applyAlignment="1">
      <alignment horizontal="center" vertical="center" wrapText="1"/>
    </xf>
    <xf numFmtId="49" fontId="62" fillId="26" borderId="21" xfId="0" applyNumberFormat="1" applyFont="1" applyFill="1" applyBorder="1" applyAlignment="1">
      <alignment horizontal="left"/>
    </xf>
    <xf numFmtId="49" fontId="62" fillId="26" borderId="0" xfId="0" applyNumberFormat="1" applyFont="1" applyFill="1" applyBorder="1" applyAlignment="1">
      <alignment horizontal="left"/>
    </xf>
    <xf numFmtId="168" fontId="48" fillId="26" borderId="39" xfId="323" applyNumberFormat="1" applyFont="1" applyFill="1" applyBorder="1" applyAlignment="1">
      <alignment horizontal="right" wrapText="1"/>
    </xf>
    <xf numFmtId="175" fontId="55" fillId="0" borderId="0" xfId="0" applyFont="1" applyFill="1" applyBorder="1" applyAlignment="1">
      <alignment horizontal="left" vertical="center" wrapText="1"/>
    </xf>
    <xf numFmtId="175" fontId="51" fillId="0" borderId="20" xfId="0" applyFont="1" applyFill="1" applyBorder="1" applyAlignment="1">
      <alignment horizontal="center" vertical="center" wrapText="1"/>
    </xf>
    <xf numFmtId="175" fontId="51" fillId="0" borderId="0" xfId="0" applyFont="1" applyFill="1" applyBorder="1" applyAlignment="1">
      <alignment horizontal="center" vertical="center" wrapText="1"/>
    </xf>
    <xf numFmtId="175" fontId="51" fillId="0" borderId="24" xfId="0" applyFont="1" applyFill="1" applyBorder="1" applyAlignment="1">
      <alignment horizontal="center" vertical="center" wrapText="1"/>
    </xf>
    <xf numFmtId="49" fontId="54" fillId="26" borderId="0" xfId="0" applyNumberFormat="1" applyFont="1" applyFill="1" applyBorder="1" applyAlignment="1">
      <alignment horizontal="center" vertical="center" wrapText="1"/>
    </xf>
    <xf numFmtId="175" fontId="10" fillId="0" borderId="12" xfId="0" applyFont="1" applyBorder="1" applyAlignment="1">
      <alignment horizontal="left" vertical="center" wrapText="1"/>
    </xf>
    <xf numFmtId="175" fontId="0" fillId="0" borderId="12" xfId="0" applyFont="1" applyBorder="1" applyAlignment="1">
      <alignment horizontal="left" vertical="center" wrapText="1"/>
    </xf>
    <xf numFmtId="175" fontId="75" fillId="0" borderId="20" xfId="0" applyFont="1" applyFill="1" applyBorder="1" applyAlignment="1">
      <alignment horizontal="center" vertical="center" wrapText="1"/>
    </xf>
    <xf numFmtId="175" fontId="75" fillId="0" borderId="0" xfId="0" applyFont="1" applyFill="1" applyBorder="1" applyAlignment="1">
      <alignment horizontal="center" vertical="center" wrapText="1"/>
    </xf>
    <xf numFmtId="49" fontId="72" fillId="26" borderId="0" xfId="0" applyNumberFormat="1" applyFont="1" applyFill="1" applyBorder="1" applyAlignment="1">
      <alignment horizontal="center" vertical="center" wrapText="1"/>
    </xf>
    <xf numFmtId="175" fontId="57" fillId="0" borderId="58" xfId="0" applyFont="1" applyBorder="1" applyAlignment="1">
      <alignment horizontal="left" vertical="center"/>
    </xf>
    <xf numFmtId="0" fontId="78" fillId="26" borderId="0" xfId="437" applyFont="1" applyFill="1" applyBorder="1" applyAlignment="1">
      <alignment horizontal="center" vertical="center" wrapText="1"/>
    </xf>
    <xf numFmtId="0" fontId="46" fillId="0" borderId="0" xfId="919" applyFont="1" applyAlignment="1">
      <alignment horizontal="center"/>
    </xf>
    <xf numFmtId="0" fontId="79" fillId="26" borderId="0" xfId="437" applyFont="1" applyFill="1" applyBorder="1" applyAlignment="1">
      <alignment horizontal="center" vertical="center" wrapText="1"/>
    </xf>
    <xf numFmtId="0" fontId="77" fillId="26" borderId="15" xfId="437" applyFont="1" applyFill="1" applyBorder="1" applyAlignment="1">
      <alignment horizontal="center" vertical="center" wrapText="1"/>
    </xf>
    <xf numFmtId="0" fontId="77" fillId="26" borderId="23" xfId="437" applyFont="1" applyFill="1" applyBorder="1" applyAlignment="1">
      <alignment horizontal="center" vertical="center" wrapText="1"/>
    </xf>
    <xf numFmtId="0" fontId="77" fillId="26" borderId="16" xfId="437" applyFont="1" applyFill="1" applyBorder="1" applyAlignment="1">
      <alignment horizontal="center" vertical="center" wrapText="1"/>
    </xf>
    <xf numFmtId="0" fontId="78" fillId="26" borderId="15" xfId="437" applyFont="1" applyFill="1" applyBorder="1" applyAlignment="1">
      <alignment horizontal="center" vertical="center" wrapText="1"/>
    </xf>
    <xf numFmtId="0" fontId="78" fillId="26" borderId="23" xfId="437" applyFont="1" applyFill="1" applyBorder="1" applyAlignment="1">
      <alignment horizontal="center" vertical="center" wrapText="1"/>
    </xf>
    <xf numFmtId="0" fontId="78" fillId="26" borderId="16" xfId="437" applyFont="1" applyFill="1" applyBorder="1" applyAlignment="1">
      <alignment horizontal="center" vertical="center" wrapText="1"/>
    </xf>
    <xf numFmtId="0" fontId="56" fillId="26" borderId="15" xfId="793" applyFont="1" applyFill="1" applyBorder="1" applyAlignment="1">
      <alignment horizontal="left" vertical="center" wrapText="1"/>
    </xf>
    <xf numFmtId="0" fontId="56" fillId="26" borderId="15" xfId="793" applyFont="1" applyFill="1" applyBorder="1" applyAlignment="1">
      <alignment horizontal="center" vertical="center" wrapText="1"/>
    </xf>
    <xf numFmtId="0" fontId="56" fillId="26" borderId="16" xfId="793" applyFont="1" applyFill="1" applyBorder="1" applyAlignment="1">
      <alignment horizontal="center" vertical="center" wrapText="1"/>
    </xf>
    <xf numFmtId="0" fontId="55" fillId="0" borderId="44" xfId="919" applyFont="1" applyBorder="1" applyAlignment="1">
      <alignment horizontal="left"/>
    </xf>
    <xf numFmtId="175" fontId="126" fillId="0" borderId="0" xfId="0" applyFont="1"/>
    <xf numFmtId="41" fontId="46" fillId="0" borderId="0" xfId="919" applyNumberFormat="1" applyFont="1" applyAlignment="1"/>
  </cellXfs>
  <cellStyles count="2587">
    <cellStyle name="20% - Accent1" xfId="1"/>
    <cellStyle name="20% - Accent1 2" xfId="2"/>
    <cellStyle name="20% - Accent2" xfId="3"/>
    <cellStyle name="20% - Accent2 2" xfId="4"/>
    <cellStyle name="20% - Accent3" xfId="5"/>
    <cellStyle name="20% - Accent3 2" xfId="6"/>
    <cellStyle name="20% - Accent4" xfId="7"/>
    <cellStyle name="20% - Accent4 2" xfId="8"/>
    <cellStyle name="20% - Accent5" xfId="9"/>
    <cellStyle name="20% - Accent5 2" xfId="10"/>
    <cellStyle name="20% - Accent6" xfId="11"/>
    <cellStyle name="20% - Accent6 2" xfId="12"/>
    <cellStyle name="20% - Énfasis1" xfId="1150" builtinId="30" customBuiltin="1"/>
    <cellStyle name="20% - Énfasis1 2" xfId="13"/>
    <cellStyle name="20% - Énfasis1 2 2" xfId="14"/>
    <cellStyle name="20% - Énfasis2" xfId="1154" builtinId="34" customBuiltin="1"/>
    <cellStyle name="20% - Énfasis2 2" xfId="15"/>
    <cellStyle name="20% - Énfasis2 2 2" xfId="16"/>
    <cellStyle name="20% - Énfasis3" xfId="1158" builtinId="38" customBuiltin="1"/>
    <cellStyle name="20% - Énfasis3 2" xfId="17"/>
    <cellStyle name="20% - Énfasis3 2 2" xfId="18"/>
    <cellStyle name="20% - Énfasis4" xfId="1162" builtinId="42" customBuiltin="1"/>
    <cellStyle name="20% - Énfasis4 2" xfId="19"/>
    <cellStyle name="20% - Énfasis4 2 2" xfId="20"/>
    <cellStyle name="20% - Énfasis5" xfId="1166" builtinId="46" customBuiltin="1"/>
    <cellStyle name="20% - Énfasis5 2" xfId="21"/>
    <cellStyle name="20% - Énfasis5 2 2" xfId="22"/>
    <cellStyle name="20% - Énfasis6" xfId="1170" builtinId="50" customBuiltin="1"/>
    <cellStyle name="20% - Énfasis6 2" xfId="23"/>
    <cellStyle name="20% - Énfasis6 2 2" xfId="24"/>
    <cellStyle name="40% - Accent1" xfId="25"/>
    <cellStyle name="40% - Accent1 2" xfId="26"/>
    <cellStyle name="40% - Accent2" xfId="27"/>
    <cellStyle name="40% - Accent2 2" xfId="28"/>
    <cellStyle name="40% - Accent3" xfId="29"/>
    <cellStyle name="40% - Accent3 2" xfId="30"/>
    <cellStyle name="40% - Accent4" xfId="31"/>
    <cellStyle name="40% - Accent4 2" xfId="32"/>
    <cellStyle name="40% - Accent5" xfId="33"/>
    <cellStyle name="40% - Accent5 2" xfId="34"/>
    <cellStyle name="40% - Accent6" xfId="35"/>
    <cellStyle name="40% - Accent6 2" xfId="36"/>
    <cellStyle name="40% - Énfasis1" xfId="1151" builtinId="31" customBuiltin="1"/>
    <cellStyle name="40% - Énfasis1 2" xfId="37"/>
    <cellStyle name="40% - Énfasis1 2 2" xfId="38"/>
    <cellStyle name="40% - Énfasis2" xfId="1155" builtinId="35" customBuiltin="1"/>
    <cellStyle name="40% - Énfasis2 2" xfId="39"/>
    <cellStyle name="40% - Énfasis2 2 2" xfId="40"/>
    <cellStyle name="40% - Énfasis3" xfId="1159" builtinId="39" customBuiltin="1"/>
    <cellStyle name="40% - Énfasis3 2" xfId="41"/>
    <cellStyle name="40% - Énfasis3 2 2" xfId="42"/>
    <cellStyle name="40% - Énfasis4" xfId="1163" builtinId="43" customBuiltin="1"/>
    <cellStyle name="40% - Énfasis4 2" xfId="43"/>
    <cellStyle name="40% - Énfasis4 2 2" xfId="44"/>
    <cellStyle name="40% - Énfasis5" xfId="1167" builtinId="47" customBuiltin="1"/>
    <cellStyle name="40% - Énfasis5 2" xfId="45"/>
    <cellStyle name="40% - Énfasis5 2 2" xfId="46"/>
    <cellStyle name="40% - Énfasis6" xfId="1171" builtinId="51" customBuiltin="1"/>
    <cellStyle name="40% - Énfasis6 2" xfId="47"/>
    <cellStyle name="40% - Énfasis6 2 2" xfId="48"/>
    <cellStyle name="60% - Accent1" xfId="49"/>
    <cellStyle name="60% - Accent1 2" xfId="50"/>
    <cellStyle name="60% - Accent2" xfId="51"/>
    <cellStyle name="60% - Accent2 2" xfId="52"/>
    <cellStyle name="60% - Accent3" xfId="53"/>
    <cellStyle name="60% - Accent3 2" xfId="54"/>
    <cellStyle name="60% - Accent4" xfId="55"/>
    <cellStyle name="60% - Accent4 2" xfId="56"/>
    <cellStyle name="60% - Accent5" xfId="57"/>
    <cellStyle name="60% - Accent5 2" xfId="58"/>
    <cellStyle name="60% - Accent6" xfId="59"/>
    <cellStyle name="60% - Accent6 2" xfId="60"/>
    <cellStyle name="60% - Énfasis1" xfId="1152" builtinId="32" customBuiltin="1"/>
    <cellStyle name="60% - Énfasis1 2" xfId="61"/>
    <cellStyle name="60% - Énfasis1 2 2" xfId="62"/>
    <cellStyle name="60% - Énfasis2" xfId="1156" builtinId="36" customBuiltin="1"/>
    <cellStyle name="60% - Énfasis2 2" xfId="63"/>
    <cellStyle name="60% - Énfasis2 2 2" xfId="64"/>
    <cellStyle name="60% - Énfasis3" xfId="1160" builtinId="40" customBuiltin="1"/>
    <cellStyle name="60% - Énfasis3 2" xfId="65"/>
    <cellStyle name="60% - Énfasis3 2 2" xfId="66"/>
    <cellStyle name="60% - Énfasis4" xfId="1164" builtinId="44" customBuiltin="1"/>
    <cellStyle name="60% - Énfasis4 2" xfId="67"/>
    <cellStyle name="60% - Énfasis4 2 2" xfId="68"/>
    <cellStyle name="60% - Énfasis5" xfId="1168" builtinId="48" customBuiltin="1"/>
    <cellStyle name="60% - Énfasis5 2" xfId="69"/>
    <cellStyle name="60% - Énfasis5 2 2" xfId="70"/>
    <cellStyle name="60% - Énfasis6" xfId="1172" builtinId="52" customBuiltin="1"/>
    <cellStyle name="60% - Énfasis6 2" xfId="71"/>
    <cellStyle name="60% - Énfasis6 2 2" xfId="72"/>
    <cellStyle name="Accent1" xfId="73"/>
    <cellStyle name="Accent1 2" xfId="74"/>
    <cellStyle name="Accent2" xfId="75"/>
    <cellStyle name="Accent2 2" xfId="76"/>
    <cellStyle name="Accent3" xfId="77"/>
    <cellStyle name="Accent3 2" xfId="78"/>
    <cellStyle name="Accent4" xfId="79"/>
    <cellStyle name="Accent4 2" xfId="80"/>
    <cellStyle name="Accent5" xfId="81"/>
    <cellStyle name="Accent5 2" xfId="82"/>
    <cellStyle name="Accent6" xfId="83"/>
    <cellStyle name="Accent6 2" xfId="84"/>
    <cellStyle name="Bad" xfId="85"/>
    <cellStyle name="Bad 2" xfId="86"/>
    <cellStyle name="Buena 2" xfId="87"/>
    <cellStyle name="Buena 2 2" xfId="88"/>
    <cellStyle name="Bueno" xfId="1137" builtinId="26" customBuiltin="1"/>
    <cellStyle name="Calculation" xfId="89"/>
    <cellStyle name="Calculation 2" xfId="90"/>
    <cellStyle name="Calculation 2 2" xfId="2570"/>
    <cellStyle name="Calculation 3" xfId="2566"/>
    <cellStyle name="Cálculo" xfId="1142" builtinId="22" customBuiltin="1"/>
    <cellStyle name="Cálculo 2" xfId="91"/>
    <cellStyle name="Cálculo 2 2" xfId="92"/>
    <cellStyle name="Cálculo 2 2 2" xfId="2571"/>
    <cellStyle name="Cálculo 2 3" xfId="2561"/>
    <cellStyle name="Celda de comprobación" xfId="1144" builtinId="23" customBuiltin="1"/>
    <cellStyle name="Celda de comprobación 2" xfId="93"/>
    <cellStyle name="Celda de comprobación 2 2" xfId="94"/>
    <cellStyle name="Celda vinculada" xfId="1143" builtinId="24" customBuiltin="1"/>
    <cellStyle name="Celda vinculada 2" xfId="95"/>
    <cellStyle name="Celda vinculada 2 2" xfId="96"/>
    <cellStyle name="Check Cell" xfId="97"/>
    <cellStyle name="Check Cell 2" xfId="98"/>
    <cellStyle name="Comma 10" xfId="99"/>
    <cellStyle name="Comma 11" xfId="100"/>
    <cellStyle name="Comma 12" xfId="101"/>
    <cellStyle name="Comma 13" xfId="102"/>
    <cellStyle name="Comma 14" xfId="103"/>
    <cellStyle name="Comma 15" xfId="104"/>
    <cellStyle name="Comma 16" xfId="105"/>
    <cellStyle name="Comma 17" xfId="106"/>
    <cellStyle name="Comma 18" xfId="107"/>
    <cellStyle name="Comma 19" xfId="108"/>
    <cellStyle name="Comma 2" xfId="109"/>
    <cellStyle name="Comma 2 2" xfId="110"/>
    <cellStyle name="Comma 2 2 2" xfId="111"/>
    <cellStyle name="Comma 2 2 2 2" xfId="112"/>
    <cellStyle name="Comma 2 2 2 2 2" xfId="113"/>
    <cellStyle name="Comma 2 2 2 2 2 2" xfId="114"/>
    <cellStyle name="Comma 2 2 2 2 2 2 2" xfId="115"/>
    <cellStyle name="Comma 2 2 2 2 2 2 2 2" xfId="116"/>
    <cellStyle name="Comma 2 2 2 2 2 2 2 2 2" xfId="117"/>
    <cellStyle name="Comma 2 2 2 2 2 2 2 2 2 2" xfId="118"/>
    <cellStyle name="Comma 2 2 2 2 2 2 2 2 2 2 2" xfId="119"/>
    <cellStyle name="Comma 2 2 2 2 2 2 2 2 2 2 2 2" xfId="120"/>
    <cellStyle name="Comma 2 2 2 2 2 2 2 2 2 3" xfId="121"/>
    <cellStyle name="Comma 2 2 2 2 2 2 2 2 3" xfId="122"/>
    <cellStyle name="Comma 2 2 2 2 2 2 2 2 3 2" xfId="123"/>
    <cellStyle name="Comma 2 2 2 2 2 2 2 3" xfId="124"/>
    <cellStyle name="Comma 2 2 2 2 2 2 2 3 2" xfId="125"/>
    <cellStyle name="Comma 2 2 2 2 2 2 2 3 2 2" xfId="126"/>
    <cellStyle name="Comma 2 2 2 2 2 2 2 4" xfId="127"/>
    <cellStyle name="Comma 2 2 2 2 2 2 3" xfId="128"/>
    <cellStyle name="Comma 2 2 2 2 2 2 3 2" xfId="129"/>
    <cellStyle name="Comma 2 2 2 2 2 2 3 2 2" xfId="130"/>
    <cellStyle name="Comma 2 2 2 2 2 2 3 2 2 2" xfId="131"/>
    <cellStyle name="Comma 2 2 2 2 2 2 3 3" xfId="132"/>
    <cellStyle name="Comma 2 2 2 2 2 2 4" xfId="133"/>
    <cellStyle name="Comma 2 2 2 2 2 2 4 2" xfId="134"/>
    <cellStyle name="Comma 2 2 2 2 2 3" xfId="135"/>
    <cellStyle name="Comma 2 2 2 2 2 3 2" xfId="136"/>
    <cellStyle name="Comma 2 2 2 2 2 3 2 2" xfId="137"/>
    <cellStyle name="Comma 2 2 2 2 2 3 2 2 2" xfId="138"/>
    <cellStyle name="Comma 2 2 2 2 2 3 2 2 2 2" xfId="139"/>
    <cellStyle name="Comma 2 2 2 2 2 3 2 3" xfId="140"/>
    <cellStyle name="Comma 2 2 2 2 2 3 3" xfId="141"/>
    <cellStyle name="Comma 2 2 2 2 2 3 3 2" xfId="142"/>
    <cellStyle name="Comma 2 2 2 2 2 4" xfId="143"/>
    <cellStyle name="Comma 2 2 2 2 2 4 2" xfId="144"/>
    <cellStyle name="Comma 2 2 2 2 2 4 2 2" xfId="145"/>
    <cellStyle name="Comma 2 2 2 2 2 5" xfId="146"/>
    <cellStyle name="Comma 2 2 2 2 3" xfId="147"/>
    <cellStyle name="Comma 2 2 2 2 3 2" xfId="148"/>
    <cellStyle name="Comma 2 2 2 2 3 2 2" xfId="149"/>
    <cellStyle name="Comma 2 2 2 2 3 2 2 2" xfId="150"/>
    <cellStyle name="Comma 2 2 2 2 3 2 2 2 2" xfId="151"/>
    <cellStyle name="Comma 2 2 2 2 3 2 2 2 2 2" xfId="152"/>
    <cellStyle name="Comma 2 2 2 2 3 2 2 3" xfId="153"/>
    <cellStyle name="Comma 2 2 2 2 3 2 3" xfId="154"/>
    <cellStyle name="Comma 2 2 2 2 3 2 3 2" xfId="155"/>
    <cellStyle name="Comma 2 2 2 2 3 3" xfId="156"/>
    <cellStyle name="Comma 2 2 2 2 3 3 2" xfId="157"/>
    <cellStyle name="Comma 2 2 2 2 3 3 2 2" xfId="158"/>
    <cellStyle name="Comma 2 2 2 2 3 4" xfId="159"/>
    <cellStyle name="Comma 2 2 2 2 4" xfId="160"/>
    <cellStyle name="Comma 2 2 2 2 4 2" xfId="161"/>
    <cellStyle name="Comma 2 2 2 2 4 2 2" xfId="162"/>
    <cellStyle name="Comma 2 2 2 2 4 2 2 2" xfId="163"/>
    <cellStyle name="Comma 2 2 2 2 4 3" xfId="164"/>
    <cellStyle name="Comma 2 2 2 2 5" xfId="165"/>
    <cellStyle name="Comma 2 2 2 2 5 2" xfId="166"/>
    <cellStyle name="Comma 2 2 2 3" xfId="167"/>
    <cellStyle name="Comma 2 2 2 3 2" xfId="168"/>
    <cellStyle name="Comma 2 2 2 3 2 2" xfId="169"/>
    <cellStyle name="Comma 2 2 2 3 2 2 2" xfId="170"/>
    <cellStyle name="Comma 2 2 2 3 2 2 2 2" xfId="171"/>
    <cellStyle name="Comma 2 2 2 3 2 2 2 2 2" xfId="172"/>
    <cellStyle name="Comma 2 2 2 3 2 2 2 2 2 2" xfId="173"/>
    <cellStyle name="Comma 2 2 2 3 2 2 2 3" xfId="174"/>
    <cellStyle name="Comma 2 2 2 3 2 2 3" xfId="175"/>
    <cellStyle name="Comma 2 2 2 3 2 2 3 2" xfId="176"/>
    <cellStyle name="Comma 2 2 2 3 2 3" xfId="177"/>
    <cellStyle name="Comma 2 2 2 3 2 3 2" xfId="178"/>
    <cellStyle name="Comma 2 2 2 3 2 3 2 2" xfId="179"/>
    <cellStyle name="Comma 2 2 2 3 2 4" xfId="180"/>
    <cellStyle name="Comma 2 2 2 3 3" xfId="181"/>
    <cellStyle name="Comma 2 2 2 3 3 2" xfId="182"/>
    <cellStyle name="Comma 2 2 2 3 3 2 2" xfId="183"/>
    <cellStyle name="Comma 2 2 2 3 3 2 2 2" xfId="184"/>
    <cellStyle name="Comma 2 2 2 3 3 3" xfId="185"/>
    <cellStyle name="Comma 2 2 2 3 4" xfId="186"/>
    <cellStyle name="Comma 2 2 2 3 4 2" xfId="187"/>
    <cellStyle name="Comma 2 2 2 4" xfId="188"/>
    <cellStyle name="Comma 2 2 2 4 2" xfId="189"/>
    <cellStyle name="Comma 2 2 2 4 2 2" xfId="190"/>
    <cellStyle name="Comma 2 2 2 4 2 2 2" xfId="191"/>
    <cellStyle name="Comma 2 2 2 4 2 2 2 2" xfId="192"/>
    <cellStyle name="Comma 2 2 2 4 2 3" xfId="193"/>
    <cellStyle name="Comma 2 2 2 4 3" xfId="194"/>
    <cellStyle name="Comma 2 2 2 4 3 2" xfId="195"/>
    <cellStyle name="Comma 2 2 2 5" xfId="196"/>
    <cellStyle name="Comma 2 2 2 5 2" xfId="197"/>
    <cellStyle name="Comma 2 2 2 5 2 2" xfId="198"/>
    <cellStyle name="Comma 2 2 2 6" xfId="199"/>
    <cellStyle name="Comma 2 2 3" xfId="200"/>
    <cellStyle name="Comma 2 2 3 2" xfId="201"/>
    <cellStyle name="Comma 2 2 3 2 2" xfId="202"/>
    <cellStyle name="Comma 2 2 3 2 2 2" xfId="203"/>
    <cellStyle name="Comma 2 2 3 2 2 2 2" xfId="204"/>
    <cellStyle name="Comma 2 2 3 2 2 2 2 2" xfId="205"/>
    <cellStyle name="Comma 2 2 3 2 2 2 2 2 2" xfId="206"/>
    <cellStyle name="Comma 2 2 3 2 2 2 2 2 2 2" xfId="207"/>
    <cellStyle name="Comma 2 2 3 2 2 2 2 3" xfId="208"/>
    <cellStyle name="Comma 2 2 3 2 2 2 3" xfId="209"/>
    <cellStyle name="Comma 2 2 3 2 2 2 3 2" xfId="210"/>
    <cellStyle name="Comma 2 2 3 2 2 3" xfId="211"/>
    <cellStyle name="Comma 2 2 3 2 2 3 2" xfId="212"/>
    <cellStyle name="Comma 2 2 3 2 2 3 2 2" xfId="213"/>
    <cellStyle name="Comma 2 2 3 2 2 4" xfId="214"/>
    <cellStyle name="Comma 2 2 3 2 3" xfId="215"/>
    <cellStyle name="Comma 2 2 3 2 3 2" xfId="216"/>
    <cellStyle name="Comma 2 2 3 2 3 2 2" xfId="217"/>
    <cellStyle name="Comma 2 2 3 2 3 2 2 2" xfId="218"/>
    <cellStyle name="Comma 2 2 3 2 3 3" xfId="219"/>
    <cellStyle name="Comma 2 2 3 2 4" xfId="220"/>
    <cellStyle name="Comma 2 2 3 2 4 2" xfId="221"/>
    <cellStyle name="Comma 2 2 3 3" xfId="222"/>
    <cellStyle name="Comma 2 2 3 3 2" xfId="223"/>
    <cellStyle name="Comma 2 2 3 3 2 2" xfId="224"/>
    <cellStyle name="Comma 2 2 3 3 2 2 2" xfId="225"/>
    <cellStyle name="Comma 2 2 3 3 2 2 2 2" xfId="226"/>
    <cellStyle name="Comma 2 2 3 3 2 3" xfId="227"/>
    <cellStyle name="Comma 2 2 3 3 3" xfId="228"/>
    <cellStyle name="Comma 2 2 3 3 3 2" xfId="229"/>
    <cellStyle name="Comma 2 2 3 4" xfId="230"/>
    <cellStyle name="Comma 2 2 3 4 2" xfId="231"/>
    <cellStyle name="Comma 2 2 3 4 2 2" xfId="232"/>
    <cellStyle name="Comma 2 2 3 5" xfId="233"/>
    <cellStyle name="Comma 2 2 4" xfId="234"/>
    <cellStyle name="Comma 2 2 4 2" xfId="235"/>
    <cellStyle name="Comma 2 2 4 2 2" xfId="236"/>
    <cellStyle name="Comma 2 2 4 2 2 2" xfId="237"/>
    <cellStyle name="Comma 2 2 4 2 2 2 2" xfId="238"/>
    <cellStyle name="Comma 2 2 4 2 2 2 2 2" xfId="239"/>
    <cellStyle name="Comma 2 2 4 2 2 3" xfId="240"/>
    <cellStyle name="Comma 2 2 4 2 3" xfId="241"/>
    <cellStyle name="Comma 2 2 4 2 3 2" xfId="242"/>
    <cellStyle name="Comma 2 2 4 3" xfId="243"/>
    <cellStyle name="Comma 2 2 4 3 2" xfId="244"/>
    <cellStyle name="Comma 2 2 4 3 2 2" xfId="245"/>
    <cellStyle name="Comma 2 2 4 4" xfId="246"/>
    <cellStyle name="Comma 2 2 5" xfId="247"/>
    <cellStyle name="Comma 2 2 5 2" xfId="248"/>
    <cellStyle name="Comma 2 2 5 2 2" xfId="249"/>
    <cellStyle name="Comma 2 2 5 2 2 2" xfId="250"/>
    <cellStyle name="Comma 2 2 5 3" xfId="251"/>
    <cellStyle name="Comma 2 2 6" xfId="252"/>
    <cellStyle name="Comma 2 2 6 2" xfId="253"/>
    <cellStyle name="Comma 2 2 7" xfId="1674"/>
    <cellStyle name="Comma 2 3" xfId="254"/>
    <cellStyle name="Comma 2 3 2" xfId="658"/>
    <cellStyle name="Comma 2 3 3" xfId="2531"/>
    <cellStyle name="Comma 2 4" xfId="255"/>
    <cellStyle name="Comma 2 4 2" xfId="256"/>
    <cellStyle name="Comma 2 4 3" xfId="257"/>
    <cellStyle name="Comma 2 4 4" xfId="258"/>
    <cellStyle name="Comma 2 4 5" xfId="259"/>
    <cellStyle name="Comma 2 4 6" xfId="659"/>
    <cellStyle name="Comma 2 5" xfId="260"/>
    <cellStyle name="Comma 2 6" xfId="261"/>
    <cellStyle name="Comma 2 7" xfId="262"/>
    <cellStyle name="Comma 2 8" xfId="1178"/>
    <cellStyle name="Comma 20" xfId="263"/>
    <cellStyle name="Comma 21" xfId="264"/>
    <cellStyle name="Comma 22" xfId="265"/>
    <cellStyle name="Comma 22 2" xfId="266"/>
    <cellStyle name="Comma 23" xfId="267"/>
    <cellStyle name="Comma 24" xfId="268"/>
    <cellStyle name="Comma 24 2" xfId="269"/>
    <cellStyle name="Comma 25" xfId="270"/>
    <cellStyle name="Comma 26" xfId="271"/>
    <cellStyle name="Comma 26 2" xfId="272"/>
    <cellStyle name="Comma 29" xfId="273"/>
    <cellStyle name="Comma 3" xfId="274"/>
    <cellStyle name="Comma 3 2" xfId="275"/>
    <cellStyle name="Comma 3 3" xfId="276"/>
    <cellStyle name="Comma 3 4" xfId="277"/>
    <cellStyle name="Comma 3 5" xfId="278"/>
    <cellStyle name="Comma 3 6" xfId="279"/>
    <cellStyle name="Comma 3 7" xfId="660"/>
    <cellStyle name="Comma 4" xfId="280"/>
    <cellStyle name="Comma 5" xfId="281"/>
    <cellStyle name="Comma 5 2" xfId="661"/>
    <cellStyle name="Comma 6" xfId="282"/>
    <cellStyle name="Comma 7" xfId="283"/>
    <cellStyle name="Comma 8" xfId="284"/>
    <cellStyle name="Comma 9" xfId="285"/>
    <cellStyle name="Currency 2 2" xfId="662"/>
    <cellStyle name="Currency 2 3" xfId="663"/>
    <cellStyle name="Currency 2 4" xfId="664"/>
    <cellStyle name="Currency 2 5" xfId="665"/>
    <cellStyle name="Currency_CI-Prov" xfId="666"/>
    <cellStyle name="Diseño" xfId="286"/>
    <cellStyle name="Encabezado 1" xfId="1133" builtinId="16" customBuiltin="1"/>
    <cellStyle name="Encabezado 4" xfId="1136" builtinId="19" customBuiltin="1"/>
    <cellStyle name="Encabezado 4 2" xfId="287"/>
    <cellStyle name="Encabezado 4 2 2" xfId="288"/>
    <cellStyle name="Énfasis1" xfId="1149" builtinId="29" customBuiltin="1"/>
    <cellStyle name="Énfasis1 2" xfId="289"/>
    <cellStyle name="Énfasis1 2 2" xfId="290"/>
    <cellStyle name="Énfasis2" xfId="1153" builtinId="33" customBuiltin="1"/>
    <cellStyle name="Énfasis2 2" xfId="291"/>
    <cellStyle name="Énfasis2 2 2" xfId="292"/>
    <cellStyle name="Énfasis3" xfId="1157" builtinId="37" customBuiltin="1"/>
    <cellStyle name="Énfasis3 2" xfId="293"/>
    <cellStyle name="Énfasis3 2 2" xfId="294"/>
    <cellStyle name="Énfasis4" xfId="1161" builtinId="41" customBuiltin="1"/>
    <cellStyle name="Énfasis4 2" xfId="295"/>
    <cellStyle name="Énfasis4 2 2" xfId="296"/>
    <cellStyle name="Énfasis5" xfId="1165" builtinId="45" customBuiltin="1"/>
    <cellStyle name="Énfasis5 2" xfId="297"/>
    <cellStyle name="Énfasis5 2 2" xfId="298"/>
    <cellStyle name="Énfasis6" xfId="1169" builtinId="49" customBuiltin="1"/>
    <cellStyle name="Énfasis6 2" xfId="299"/>
    <cellStyle name="Énfasis6 2 2" xfId="300"/>
    <cellStyle name="Entrada" xfId="1140" builtinId="20" customBuiltin="1"/>
    <cellStyle name="Entrada 2" xfId="301"/>
    <cellStyle name="Entrada 2 2" xfId="302"/>
    <cellStyle name="Entrada 2 2 2" xfId="2572"/>
    <cellStyle name="Entrada 2 3" xfId="2562"/>
    <cellStyle name="Euro" xfId="303"/>
    <cellStyle name="Euro 2" xfId="630"/>
    <cellStyle name="Euro 2 2" xfId="1179"/>
    <cellStyle name="Euro 3" xfId="667"/>
    <cellStyle name="Euro 3 2" xfId="1675"/>
    <cellStyle name="Euro 4" xfId="668"/>
    <cellStyle name="Euro 4 2" xfId="1042"/>
    <cellStyle name="Euro 5" xfId="1096"/>
    <cellStyle name="Euro 6" xfId="2514"/>
    <cellStyle name="Explanatory Text" xfId="304"/>
    <cellStyle name="Explanatory Text 2" xfId="305"/>
    <cellStyle name="Followed Hyperlink" xfId="669"/>
    <cellStyle name="Followed Hyperlink 2" xfId="670"/>
    <cellStyle name="Good" xfId="306"/>
    <cellStyle name="Good 2" xfId="307"/>
    <cellStyle name="Heading 1" xfId="308"/>
    <cellStyle name="Heading 1 2" xfId="309"/>
    <cellStyle name="Heading 2" xfId="310"/>
    <cellStyle name="Heading 2 2" xfId="311"/>
    <cellStyle name="Heading 3" xfId="312"/>
    <cellStyle name="Heading 3 2" xfId="313"/>
    <cellStyle name="Heading 4" xfId="314"/>
    <cellStyle name="Heading 4 2" xfId="315"/>
    <cellStyle name="Hipervínculo" xfId="1117"/>
    <cellStyle name="Hipervínculo 2" xfId="316"/>
    <cellStyle name="Hipervínculo 2 2" xfId="1180"/>
    <cellStyle name="Hipervínculo 3" xfId="1130"/>
    <cellStyle name="Hipervínculo 3 2" xfId="2532"/>
    <cellStyle name="Hyperlink" xfId="671"/>
    <cellStyle name="Hyperlink 2" xfId="672"/>
    <cellStyle name="Incorrecto" xfId="1138" builtinId="27" customBuiltin="1"/>
    <cellStyle name="Incorrecto 2" xfId="317"/>
    <cellStyle name="Incorrecto 2 2" xfId="318"/>
    <cellStyle name="Input" xfId="319"/>
    <cellStyle name="Input 2" xfId="320"/>
    <cellStyle name="Input 2 2" xfId="2573"/>
    <cellStyle name="Input 3" xfId="2567"/>
    <cellStyle name="Linked Cell" xfId="321"/>
    <cellStyle name="Linked Cell 2" xfId="322"/>
    <cellStyle name="Millares" xfId="323" builtinId="3"/>
    <cellStyle name="Millares 10" xfId="673"/>
    <cellStyle name="Millares 10 2" xfId="607"/>
    <cellStyle name="Millares 10 2 2" xfId="674"/>
    <cellStyle name="Millares 10 2 2 2" xfId="675"/>
    <cellStyle name="Millares 10 2 2 2 2" xfId="676"/>
    <cellStyle name="Millares 10 2 2 2 2 2" xfId="1181"/>
    <cellStyle name="Millares 10 2 2 2 2 2 2" xfId="1676"/>
    <cellStyle name="Millares 10 2 2 2 2 3" xfId="1677"/>
    <cellStyle name="Millares 10 2 2 2 3" xfId="1182"/>
    <cellStyle name="Millares 10 2 2 2 3 2" xfId="1678"/>
    <cellStyle name="Millares 10 2 2 2 4" xfId="1679"/>
    <cellStyle name="Millares 10 2 2 3" xfId="677"/>
    <cellStyle name="Millares 10 2 2 3 2" xfId="1183"/>
    <cellStyle name="Millares 10 2 2 3 2 2" xfId="1680"/>
    <cellStyle name="Millares 10 2 2 3 3" xfId="1681"/>
    <cellStyle name="Millares 10 2 2 4" xfId="1184"/>
    <cellStyle name="Millares 10 2 2 4 2" xfId="1682"/>
    <cellStyle name="Millares 10 2 2 5" xfId="1683"/>
    <cellStyle name="Millares 10 2 3" xfId="678"/>
    <cellStyle name="Millares 10 2 3 2" xfId="679"/>
    <cellStyle name="Millares 10 2 3 2 2" xfId="1185"/>
    <cellStyle name="Millares 10 2 3 2 2 2" xfId="1684"/>
    <cellStyle name="Millares 10 2 3 2 3" xfId="1685"/>
    <cellStyle name="Millares 10 2 3 3" xfId="1186"/>
    <cellStyle name="Millares 10 2 3 3 2" xfId="1686"/>
    <cellStyle name="Millares 10 2 3 4" xfId="1687"/>
    <cellStyle name="Millares 10 2 4" xfId="680"/>
    <cellStyle name="Millares 10 2 4 2" xfId="1187"/>
    <cellStyle name="Millares 10 2 4 2 2" xfId="1688"/>
    <cellStyle name="Millares 10 2 4 3" xfId="1689"/>
    <cellStyle name="Millares 10 2 5" xfId="681"/>
    <cellStyle name="Millares 10 2 6" xfId="1188"/>
    <cellStyle name="Millares 10 2 7" xfId="2530"/>
    <cellStyle name="Millares 10 3" xfId="682"/>
    <cellStyle name="Millares 10 3 2" xfId="1690"/>
    <cellStyle name="Millares 10 4" xfId="2527"/>
    <cellStyle name="Millares 11" xfId="683"/>
    <cellStyle name="Millares 11 10" xfId="1691"/>
    <cellStyle name="Millares 11 2" xfId="684"/>
    <cellStyle name="Millares 11 2 2" xfId="1692"/>
    <cellStyle name="Millares 11 3" xfId="685"/>
    <cellStyle name="Millares 11 3 2" xfId="1693"/>
    <cellStyle name="Millares 11 4" xfId="686"/>
    <cellStyle name="Millares 11 4 2" xfId="1694"/>
    <cellStyle name="Millares 11 5" xfId="687"/>
    <cellStyle name="Millares 11 5 2" xfId="1695"/>
    <cellStyle name="Millares 11 6" xfId="688"/>
    <cellStyle name="Millares 11 6 2" xfId="1696"/>
    <cellStyle name="Millares 11 7" xfId="689"/>
    <cellStyle name="Millares 11 7 2" xfId="1697"/>
    <cellStyle name="Millares 11 8" xfId="690"/>
    <cellStyle name="Millares 11 8 2" xfId="1698"/>
    <cellStyle name="Millares 11 9" xfId="691"/>
    <cellStyle name="Millares 11 9 2" xfId="1699"/>
    <cellStyle name="Millares 12" xfId="692"/>
    <cellStyle name="Millares 12 2" xfId="1043"/>
    <cellStyle name="Millares 12 3" xfId="1189"/>
    <cellStyle name="Millares 13" xfId="693"/>
    <cellStyle name="Millares 13 10" xfId="1044"/>
    <cellStyle name="Millares 13 10 2" xfId="1190"/>
    <cellStyle name="Millares 13 11" xfId="1191"/>
    <cellStyle name="Millares 13 11 2" xfId="1700"/>
    <cellStyle name="Millares 13 12" xfId="694"/>
    <cellStyle name="Millares 13 12 2" xfId="1701"/>
    <cellStyle name="Millares 13 13" xfId="695"/>
    <cellStyle name="Millares 13 13 2" xfId="1702"/>
    <cellStyle name="Millares 13 14" xfId="1192"/>
    <cellStyle name="Millares 13 14 2" xfId="1703"/>
    <cellStyle name="Millares 13 15" xfId="1193"/>
    <cellStyle name="Millares 13 15 2" xfId="1704"/>
    <cellStyle name="Millares 13 16" xfId="1194"/>
    <cellStyle name="Millares 13 16 2" xfId="1705"/>
    <cellStyle name="Millares 13 17" xfId="1706"/>
    <cellStyle name="Millares 13 2" xfId="696"/>
    <cellStyle name="Millares 13 2 2" xfId="697"/>
    <cellStyle name="Millares 13 2 2 2" xfId="698"/>
    <cellStyle name="Millares 13 2 2 2 2" xfId="1195"/>
    <cellStyle name="Millares 13 2 2 2 2 2" xfId="1707"/>
    <cellStyle name="Millares 13 2 2 2 3" xfId="1708"/>
    <cellStyle name="Millares 13 2 2 3" xfId="1196"/>
    <cellStyle name="Millares 13 2 2 3 2" xfId="1709"/>
    <cellStyle name="Millares 13 2 2 4" xfId="1710"/>
    <cellStyle name="Millares 13 2 3" xfId="699"/>
    <cellStyle name="Millares 13 2 3 2" xfId="1197"/>
    <cellStyle name="Millares 13 2 3 2 2" xfId="1711"/>
    <cellStyle name="Millares 13 2 3 3" xfId="1712"/>
    <cellStyle name="Millares 13 2 4" xfId="1198"/>
    <cellStyle name="Millares 13 2 4 2" xfId="1713"/>
    <cellStyle name="Millares 13 2 5" xfId="1714"/>
    <cellStyle name="Millares 13 3" xfId="700"/>
    <cellStyle name="Millares 13 3 2" xfId="701"/>
    <cellStyle name="Millares 13 3 2 2" xfId="1199"/>
    <cellStyle name="Millares 13 3 2 2 2" xfId="1715"/>
    <cellStyle name="Millares 13 3 2 3" xfId="1716"/>
    <cellStyle name="Millares 13 3 3" xfId="1200"/>
    <cellStyle name="Millares 13 3 3 2" xfId="1717"/>
    <cellStyle name="Millares 13 3 4" xfId="1718"/>
    <cellStyle name="Millares 13 4" xfId="702"/>
    <cellStyle name="Millares 13 4 2" xfId="1201"/>
    <cellStyle name="Millares 13 4 2 2" xfId="1719"/>
    <cellStyle name="Millares 13 4 3" xfId="1720"/>
    <cellStyle name="Millares 13 5" xfId="703"/>
    <cellStyle name="Millares 13 5 2" xfId="1721"/>
    <cellStyle name="Millares 13 6" xfId="704"/>
    <cellStyle name="Millares 13 6 2" xfId="1722"/>
    <cellStyle name="Millares 13 7" xfId="705"/>
    <cellStyle name="Millares 13 7 2" xfId="1723"/>
    <cellStyle name="Millares 13 8" xfId="706"/>
    <cellStyle name="Millares 13 8 2" xfId="1724"/>
    <cellStyle name="Millares 13 9" xfId="707"/>
    <cellStyle name="Millares 13 9 2" xfId="1202"/>
    <cellStyle name="Millares 13 9 2 2" xfId="1725"/>
    <cellStyle name="Millares 13 9 3" xfId="1726"/>
    <cellStyle name="Millares 14" xfId="708"/>
    <cellStyle name="Millares 14 2" xfId="1045"/>
    <cellStyle name="Millares 14 2 2" xfId="1205"/>
    <cellStyle name="Millares 14 2 2 2" xfId="1206"/>
    <cellStyle name="Millares 14 2 2 2 2" xfId="1207"/>
    <cellStyle name="Millares 14 2 2 2 2 2" xfId="1208"/>
    <cellStyle name="Millares 14 2 2 2 2 2 2" xfId="1727"/>
    <cellStyle name="Millares 14 2 2 2 2 3" xfId="1728"/>
    <cellStyle name="Millares 14 2 2 2 3" xfId="1729"/>
    <cellStyle name="Millares 14 2 2 3" xfId="1730"/>
    <cellStyle name="Millares 14 2 3" xfId="1204"/>
    <cellStyle name="Millares 14 3" xfId="1109"/>
    <cellStyle name="Millares 14 4" xfId="1203"/>
    <cellStyle name="Millares 15" xfId="324"/>
    <cellStyle name="Millares 15 2" xfId="1209"/>
    <cellStyle name="Millares 16" xfId="709"/>
    <cellStyle name="Millares 16 2" xfId="1046"/>
    <cellStyle name="Millares 16 2 2" xfId="1731"/>
    <cellStyle name="Millares 16 3" xfId="1210"/>
    <cellStyle name="Millares 17" xfId="1047"/>
    <cellStyle name="Millares 17 2" xfId="1212"/>
    <cellStyle name="Millares 17 2 2" xfId="1732"/>
    <cellStyle name="Millares 17 3" xfId="1211"/>
    <cellStyle name="Millares 18" xfId="1090"/>
    <cellStyle name="Millares 18 2" xfId="1097"/>
    <cellStyle name="Millares 18 3" xfId="1213"/>
    <cellStyle name="Millares 19" xfId="1106"/>
    <cellStyle name="Millares 19 2" xfId="1112"/>
    <cellStyle name="Millares 19 2 2" xfId="1733"/>
    <cellStyle name="Millares 19 3" xfId="1214"/>
    <cellStyle name="Millares 2" xfId="325"/>
    <cellStyle name="Millares 2 10" xfId="710"/>
    <cellStyle name="Millares 2 11" xfId="1120"/>
    <cellStyle name="Millares 2 2" xfId="326"/>
    <cellStyle name="Millares 2 2 2" xfId="711"/>
    <cellStyle name="Millares 2 2 2 2" xfId="1215"/>
    <cellStyle name="Millares 2 2 3" xfId="712"/>
    <cellStyle name="Millares 2 2 3 2" xfId="1734"/>
    <cellStyle name="Millares 2 3" xfId="327"/>
    <cellStyle name="Millares 2 3 2" xfId="713"/>
    <cellStyle name="Millares 2 4" xfId="328"/>
    <cellStyle name="Millares 2 4 2" xfId="329"/>
    <cellStyle name="Millares 2 4 2 2" xfId="1735"/>
    <cellStyle name="Millares 2 5" xfId="330"/>
    <cellStyle name="Millares 2 5 2" xfId="1216"/>
    <cellStyle name="Millares 2 6" xfId="331"/>
    <cellStyle name="Millares 2 6 2" xfId="1217"/>
    <cellStyle name="Millares 2 7" xfId="332"/>
    <cellStyle name="Millares 2 8" xfId="333"/>
    <cellStyle name="Millares 2 9" xfId="334"/>
    <cellStyle name="Millares 20" xfId="1115"/>
    <cellStyle name="Millares 21" xfId="1126"/>
    <cellStyle name="Millares 21 2" xfId="2511"/>
    <cellStyle name="Millares 22" xfId="2512"/>
    <cellStyle name="Millares 23" xfId="2515"/>
    <cellStyle name="Millares 24" xfId="2523"/>
    <cellStyle name="Millares 25" xfId="2583"/>
    <cellStyle name="Millares 3" xfId="335"/>
    <cellStyle name="Millares 3 10" xfId="1218"/>
    <cellStyle name="Millares 3 10 2" xfId="1736"/>
    <cellStyle name="Millares 3 11" xfId="1219"/>
    <cellStyle name="Millares 3 11 2" xfId="1737"/>
    <cellStyle name="Millares 3 12" xfId="1220"/>
    <cellStyle name="Millares 3 12 2" xfId="1738"/>
    <cellStyle name="Millares 3 13" xfId="1221"/>
    <cellStyle name="Millares 3 13 2" xfId="1739"/>
    <cellStyle name="Millares 3 14" xfId="1222"/>
    <cellStyle name="Millares 3 14 2" xfId="1740"/>
    <cellStyle name="Millares 3 15" xfId="1223"/>
    <cellStyle name="Millares 3 15 2" xfId="1741"/>
    <cellStyle name="Millares 3 16" xfId="1224"/>
    <cellStyle name="Millares 3 16 2" xfId="1742"/>
    <cellStyle name="Millares 3 17" xfId="1743"/>
    <cellStyle name="Millares 3 2" xfId="714"/>
    <cellStyle name="Millares 3 2 2" xfId="1744"/>
    <cellStyle name="Millares 3 3" xfId="715"/>
    <cellStyle name="Millares 3 3 2" xfId="1745"/>
    <cellStyle name="Millares 3 4" xfId="716"/>
    <cellStyle name="Millares 3 4 2" xfId="1746"/>
    <cellStyle name="Millares 3 5" xfId="717"/>
    <cellStyle name="Millares 3 5 2" xfId="1747"/>
    <cellStyle name="Millares 3 6" xfId="718"/>
    <cellStyle name="Millares 3 6 2" xfId="1748"/>
    <cellStyle name="Millares 3 7" xfId="719"/>
    <cellStyle name="Millares 3 7 2" xfId="1749"/>
    <cellStyle name="Millares 3 8" xfId="720"/>
    <cellStyle name="Millares 3 8 2" xfId="1750"/>
    <cellStyle name="Millares 3 9" xfId="1225"/>
    <cellStyle name="Millares 3 9 2" xfId="1751"/>
    <cellStyle name="Millares 4" xfId="336"/>
    <cellStyle name="Millares 4 2" xfId="721"/>
    <cellStyle name="Millares 4 2 2" xfId="1752"/>
    <cellStyle name="Millares 4 3" xfId="1753"/>
    <cellStyle name="Millares 5" xfId="337"/>
    <cellStyle name="Millares 5 2" xfId="338"/>
    <cellStyle name="Millares 5 2 2" xfId="1226"/>
    <cellStyle name="Millares 6" xfId="339"/>
    <cellStyle name="Millares 6 2" xfId="584"/>
    <cellStyle name="Millares 6 2 2" xfId="1227"/>
    <cellStyle name="Millares 6 3" xfId="722"/>
    <cellStyle name="Millares 6 3 2" xfId="1754"/>
    <cellStyle name="Millares 6 4" xfId="723"/>
    <cellStyle name="Millares 6 4 2" xfId="1755"/>
    <cellStyle name="Millares 6 5" xfId="724"/>
    <cellStyle name="Millares 6 5 2" xfId="1756"/>
    <cellStyle name="Millares 6 6" xfId="725"/>
    <cellStyle name="Millares 6 6 2" xfId="1757"/>
    <cellStyle name="Millares 6 7" xfId="726"/>
    <cellStyle name="Millares 6 7 2" xfId="1758"/>
    <cellStyle name="Millares 6 8" xfId="1759"/>
    <cellStyle name="Millares 7" xfId="340"/>
    <cellStyle name="Millares 7 2" xfId="341"/>
    <cellStyle name="Millares 7 2 2" xfId="727"/>
    <cellStyle name="Millares 7 2 2 2" xfId="1760"/>
    <cellStyle name="Millares 7 2 3" xfId="1761"/>
    <cellStyle name="Millares 7 3" xfId="728"/>
    <cellStyle name="Millares 7 3 2" xfId="1762"/>
    <cellStyle name="Millares 7 4" xfId="729"/>
    <cellStyle name="Millares 7 4 2" xfId="1763"/>
    <cellStyle name="Millares 7 5" xfId="730"/>
    <cellStyle name="Millares 7 5 2" xfId="1764"/>
    <cellStyle name="Millares 7 6" xfId="731"/>
    <cellStyle name="Millares 7 6 2" xfId="1765"/>
    <cellStyle name="Millares 7 7" xfId="732"/>
    <cellStyle name="Millares 7 7 2" xfId="1766"/>
    <cellStyle name="Millares 7 8" xfId="733"/>
    <cellStyle name="Millares 7 8 2" xfId="1767"/>
    <cellStyle name="Millares 7 9" xfId="1228"/>
    <cellStyle name="Millares 8" xfId="342"/>
    <cellStyle name="Millares 8 2" xfId="734"/>
    <cellStyle name="Millares 8 2 2" xfId="1768"/>
    <cellStyle name="Millares 8 3" xfId="1229"/>
    <cellStyle name="Millares 9" xfId="627"/>
    <cellStyle name="Millares 9 2" xfId="735"/>
    <cellStyle name="Millares 9 2 2" xfId="736"/>
    <cellStyle name="Moneda 10" xfId="1769"/>
    <cellStyle name="Moneda 2" xfId="343"/>
    <cellStyle name="Moneda 2 2" xfId="582"/>
    <cellStyle name="Moneda 2 3" xfId="1230"/>
    <cellStyle name="Moneda 3" xfId="1231"/>
    <cellStyle name="Moneda 3 2" xfId="1770"/>
    <cellStyle name="Moneda 3 3" xfId="2517"/>
    <cellStyle name="Moneda 4" xfId="1232"/>
    <cellStyle name="Moneda 4 2" xfId="1771"/>
    <cellStyle name="Moneda 4 3" xfId="2519"/>
    <cellStyle name="Moneda 5" xfId="1233"/>
    <cellStyle name="Moneda 5 2" xfId="1772"/>
    <cellStyle name="Moneda 5 3" xfId="2520"/>
    <cellStyle name="Moneda 6" xfId="1234"/>
    <cellStyle name="Moneda 6 2" xfId="1773"/>
    <cellStyle name="Moneda 7" xfId="1235"/>
    <cellStyle name="Moneda 7 2" xfId="1774"/>
    <cellStyle name="Moneda 8" xfId="1236"/>
    <cellStyle name="Moneda 8 2" xfId="1775"/>
    <cellStyle name="Moneda 9" xfId="1237"/>
    <cellStyle name="Moneda 9 2" xfId="1776"/>
    <cellStyle name="Neutral" xfId="1139" builtinId="28" customBuiltin="1"/>
    <cellStyle name="Neutral 2" xfId="344"/>
    <cellStyle name="Neutral 2 2" xfId="345"/>
    <cellStyle name="Normal" xfId="0" builtinId="0"/>
    <cellStyle name="Normal 10" xfId="346"/>
    <cellStyle name="Normal 10 2" xfId="347"/>
    <cellStyle name="Normal 10 2 2" xfId="348"/>
    <cellStyle name="Normal 10 2 2 2" xfId="600"/>
    <cellStyle name="Normal 10 2 2 2 2" xfId="1048"/>
    <cellStyle name="Normal 10 2 2 2 2 2" xfId="1241"/>
    <cellStyle name="Normal 10 2 2 2 3" xfId="1240"/>
    <cellStyle name="Normal 10 2 2 3" xfId="1242"/>
    <cellStyle name="Normal 10 2 2 3 2" xfId="1777"/>
    <cellStyle name="Normal 10 2 2 4" xfId="1239"/>
    <cellStyle name="Normal 10 2 3" xfId="631"/>
    <cellStyle name="Normal 10 2 3 2" xfId="1244"/>
    <cellStyle name="Normal 10 2 3 2 2" xfId="1778"/>
    <cellStyle name="Normal 10 2 3 3" xfId="1243"/>
    <cellStyle name="Normal 10 2 4" xfId="1245"/>
    <cellStyle name="Normal 10 2 4 2" xfId="1779"/>
    <cellStyle name="Normal 10 2 5" xfId="1238"/>
    <cellStyle name="Normal 10 3" xfId="349"/>
    <cellStyle name="Normal 10 3 2" xfId="350"/>
    <cellStyle name="Normal 10 3 2 2" xfId="1248"/>
    <cellStyle name="Normal 10 3 2 2 2" xfId="1780"/>
    <cellStyle name="Normal 10 3 2 3" xfId="1247"/>
    <cellStyle name="Normal 10 3 3" xfId="1249"/>
    <cellStyle name="Normal 10 3 3 2" xfId="1781"/>
    <cellStyle name="Normal 10 3 4" xfId="1246"/>
    <cellStyle name="Normal 10 4" xfId="351"/>
    <cellStyle name="Normal 10 4 2" xfId="1251"/>
    <cellStyle name="Normal 10 4 2 2" xfId="1782"/>
    <cellStyle name="Normal 10 4 3" xfId="1250"/>
    <cellStyle name="Normal 10 5" xfId="737"/>
    <cellStyle name="Normal 10 5 2" xfId="1783"/>
    <cellStyle name="Normal 10 6" xfId="1252"/>
    <cellStyle name="Normal 10 6 2" xfId="1175"/>
    <cellStyle name="Normal 10 6 2 2" xfId="1253"/>
    <cellStyle name="Normal 10 6 2 2 2" xfId="1784"/>
    <cellStyle name="Normal 10 6 2 2 3" xfId="2533"/>
    <cellStyle name="Normal 10 6 2 3" xfId="1254"/>
    <cellStyle name="Normal 10 6 2 3 2" xfId="1785"/>
    <cellStyle name="Normal 10 6 2 4" xfId="1786"/>
    <cellStyle name="Normal 10 6 2 5" xfId="2534"/>
    <cellStyle name="Normal 10 6 3" xfId="1787"/>
    <cellStyle name="Normal 10 7" xfId="1255"/>
    <cellStyle name="Normal 10 7 2" xfId="1256"/>
    <cellStyle name="Normal 10 7 2 2" xfId="1788"/>
    <cellStyle name="Normal 10 7 3" xfId="1789"/>
    <cellStyle name="Normal 10 8" xfId="1790"/>
    <cellStyle name="Normal 10 9" xfId="2529"/>
    <cellStyle name="Normal 100" xfId="738"/>
    <cellStyle name="Normal 101" xfId="739"/>
    <cellStyle name="Normal 101 2" xfId="1049"/>
    <cellStyle name="Normal 102" xfId="740"/>
    <cellStyle name="Normal 102 2" xfId="1050"/>
    <cellStyle name="Normal 103" xfId="741"/>
    <cellStyle name="Normal 103 2" xfId="1051"/>
    <cellStyle name="Normal 104" xfId="742"/>
    <cellStyle name="Normal 104 2" xfId="1052"/>
    <cellStyle name="Normal 105" xfId="743"/>
    <cellStyle name="Normal 106" xfId="744"/>
    <cellStyle name="Normal 107" xfId="745"/>
    <cellStyle name="Normal 107 2" xfId="1053"/>
    <cellStyle name="Normal 108" xfId="1054"/>
    <cellStyle name="Normal 109" xfId="1055"/>
    <cellStyle name="Normal 11" xfId="352"/>
    <cellStyle name="Normal 11 2" xfId="353"/>
    <cellStyle name="Normal 11 2 2" xfId="354"/>
    <cellStyle name="Normal 11 2 2 2" xfId="746"/>
    <cellStyle name="Normal 11 2 2 2 2" xfId="747"/>
    <cellStyle name="Normal 11 2 2 2 2 2" xfId="1257"/>
    <cellStyle name="Normal 11 2 2 2 2 2 2" xfId="1791"/>
    <cellStyle name="Normal 11 2 2 2 2 3" xfId="1792"/>
    <cellStyle name="Normal 11 2 2 2 3" xfId="1258"/>
    <cellStyle name="Normal 11 2 2 2 3 2" xfId="1793"/>
    <cellStyle name="Normal 11 2 2 2 4" xfId="1794"/>
    <cellStyle name="Normal 11 2 2 3" xfId="748"/>
    <cellStyle name="Normal 11 2 2 3 2" xfId="1259"/>
    <cellStyle name="Normal 11 2 2 3 2 2" xfId="1795"/>
    <cellStyle name="Normal 11 2 2 3 3" xfId="1796"/>
    <cellStyle name="Normal 11 2 2 4" xfId="1260"/>
    <cellStyle name="Normal 11 2 2 4 2" xfId="1797"/>
    <cellStyle name="Normal 11 2 2 5" xfId="1798"/>
    <cellStyle name="Normal 11 2 3" xfId="749"/>
    <cellStyle name="Normal 11 2 3 2" xfId="750"/>
    <cellStyle name="Normal 11 2 3 2 2" xfId="1261"/>
    <cellStyle name="Normal 11 2 3 2 2 2" xfId="1799"/>
    <cellStyle name="Normal 11 2 3 2 3" xfId="1800"/>
    <cellStyle name="Normal 11 2 3 3" xfId="1262"/>
    <cellStyle name="Normal 11 2 3 3 2" xfId="1801"/>
    <cellStyle name="Normal 11 2 3 4" xfId="1802"/>
    <cellStyle name="Normal 11 2 4" xfId="751"/>
    <cellStyle name="Normal 11 2 4 2" xfId="1263"/>
    <cellStyle name="Normal 11 2 4 2 2" xfId="1803"/>
    <cellStyle name="Normal 11 2 4 3" xfId="1804"/>
    <cellStyle name="Normal 11 2 5" xfId="1264"/>
    <cellStyle name="Normal 11 2 5 2" xfId="1805"/>
    <cellStyle name="Normal 11 2 6" xfId="1806"/>
    <cellStyle name="Normal 11 3" xfId="355"/>
    <cellStyle name="Normal 11 3 2" xfId="752"/>
    <cellStyle name="Normal 11 3 2 2" xfId="753"/>
    <cellStyle name="Normal 11 3 2 2 2" xfId="754"/>
    <cellStyle name="Normal 11 3 2 2 2 2" xfId="1265"/>
    <cellStyle name="Normal 11 3 2 2 2 2 2" xfId="1807"/>
    <cellStyle name="Normal 11 3 2 2 2 3" xfId="1808"/>
    <cellStyle name="Normal 11 3 2 2 3" xfId="1266"/>
    <cellStyle name="Normal 11 3 2 2 3 2" xfId="1809"/>
    <cellStyle name="Normal 11 3 2 2 4" xfId="1810"/>
    <cellStyle name="Normal 11 3 2 3" xfId="755"/>
    <cellStyle name="Normal 11 3 2 3 2" xfId="1267"/>
    <cellStyle name="Normal 11 3 2 3 2 2" xfId="1811"/>
    <cellStyle name="Normal 11 3 2 3 3" xfId="1812"/>
    <cellStyle name="Normal 11 3 2 4" xfId="1268"/>
    <cellStyle name="Normal 11 3 2 4 2" xfId="1813"/>
    <cellStyle name="Normal 11 3 2 5" xfId="1814"/>
    <cellStyle name="Normal 11 3 3" xfId="756"/>
    <cellStyle name="Normal 11 3 3 2" xfId="757"/>
    <cellStyle name="Normal 11 3 3 2 2" xfId="1269"/>
    <cellStyle name="Normal 11 3 3 2 2 2" xfId="1815"/>
    <cellStyle name="Normal 11 3 3 2 3" xfId="1816"/>
    <cellStyle name="Normal 11 3 3 3" xfId="1270"/>
    <cellStyle name="Normal 11 3 3 3 2" xfId="1817"/>
    <cellStyle name="Normal 11 3 3 4" xfId="1818"/>
    <cellStyle name="Normal 11 3 4" xfId="758"/>
    <cellStyle name="Normal 11 3 4 2" xfId="1271"/>
    <cellStyle name="Normal 11 3 4 2 2" xfId="1819"/>
    <cellStyle name="Normal 11 3 4 3" xfId="1820"/>
    <cellStyle name="Normal 11 3 5" xfId="1272"/>
    <cellStyle name="Normal 11 3 5 2" xfId="1821"/>
    <cellStyle name="Normal 11 3 6" xfId="1822"/>
    <cellStyle name="Normal 11 4" xfId="759"/>
    <cellStyle name="Normal 11 4 2" xfId="760"/>
    <cellStyle name="Normal 11 4 2 2" xfId="761"/>
    <cellStyle name="Normal 11 4 2 2 2" xfId="1273"/>
    <cellStyle name="Normal 11 4 2 2 2 2" xfId="1823"/>
    <cellStyle name="Normal 11 4 2 2 3" xfId="1824"/>
    <cellStyle name="Normal 11 4 2 3" xfId="1274"/>
    <cellStyle name="Normal 11 4 2 3 2" xfId="1825"/>
    <cellStyle name="Normal 11 4 2 4" xfId="1826"/>
    <cellStyle name="Normal 11 4 3" xfId="762"/>
    <cellStyle name="Normal 11 4 3 2" xfId="1275"/>
    <cellStyle name="Normal 11 4 3 2 2" xfId="1827"/>
    <cellStyle name="Normal 11 4 3 3" xfId="1828"/>
    <cellStyle name="Normal 11 4 4" xfId="1276"/>
    <cellStyle name="Normal 11 4 4 2" xfId="1829"/>
    <cellStyle name="Normal 11 4 5" xfId="1830"/>
    <cellStyle name="Normal 11 5" xfId="763"/>
    <cellStyle name="Normal 11 5 2" xfId="764"/>
    <cellStyle name="Normal 11 5 2 2" xfId="1277"/>
    <cellStyle name="Normal 11 5 2 2 2" xfId="1831"/>
    <cellStyle name="Normal 11 5 2 3" xfId="1832"/>
    <cellStyle name="Normal 11 5 3" xfId="1278"/>
    <cellStyle name="Normal 11 5 3 2" xfId="1833"/>
    <cellStyle name="Normal 11 5 4" xfId="1834"/>
    <cellStyle name="Normal 11 6" xfId="765"/>
    <cellStyle name="Normal 11 6 2" xfId="1279"/>
    <cellStyle name="Normal 11 6 2 2" xfId="1835"/>
    <cellStyle name="Normal 11 6 3" xfId="1836"/>
    <cellStyle name="Normal 11 7" xfId="1280"/>
    <cellStyle name="Normal 11 7 2" xfId="1837"/>
    <cellStyle name="Normal 11 8" xfId="1838"/>
    <cellStyle name="Normal 110" xfId="1056"/>
    <cellStyle name="Normal 111" xfId="1057"/>
    <cellStyle name="Normal 112" xfId="1058"/>
    <cellStyle name="Normal 112 2" xfId="1099"/>
    <cellStyle name="Normal 113" xfId="1059"/>
    <cellStyle name="Normal 113 2" xfId="1103"/>
    <cellStyle name="Normal 114" xfId="1089"/>
    <cellStyle name="Normal 114 2" xfId="1101"/>
    <cellStyle name="Normal 114 3" xfId="1114"/>
    <cellStyle name="Normal 115" xfId="1094"/>
    <cellStyle name="Normal 115 2" xfId="1116"/>
    <cellStyle name="Normal 116" xfId="1095"/>
    <cellStyle name="Normal 116 2" xfId="1129"/>
    <cellStyle name="Normal 117" xfId="1100"/>
    <cellStyle name="Normal 117 2" xfId="1108"/>
    <cellStyle name="Normal 117 3" xfId="2509"/>
    <cellStyle name="Normal 118" xfId="1102"/>
    <cellStyle name="Normal 118 2" xfId="2505"/>
    <cellStyle name="Normal 119" xfId="1104"/>
    <cellStyle name="Normal 119 2" xfId="2510"/>
    <cellStyle name="Normal 12" xfId="356"/>
    <cellStyle name="Normal 12 2" xfId="357"/>
    <cellStyle name="Normal 12 2 2" xfId="358"/>
    <cellStyle name="Normal 12 2 2 2" xfId="766"/>
    <cellStyle name="Normal 12 2 2 2 2" xfId="1281"/>
    <cellStyle name="Normal 12 2 2 2 2 2" xfId="1839"/>
    <cellStyle name="Normal 12 2 2 2 3" xfId="1840"/>
    <cellStyle name="Normal 12 2 2 3" xfId="1282"/>
    <cellStyle name="Normal 12 2 2 3 2" xfId="1841"/>
    <cellStyle name="Normal 12 2 2 4" xfId="1842"/>
    <cellStyle name="Normal 12 2 3" xfId="767"/>
    <cellStyle name="Normal 12 2 3 2" xfId="1283"/>
    <cellStyle name="Normal 12 2 3 2 2" xfId="1843"/>
    <cellStyle name="Normal 12 2 3 3" xfId="1844"/>
    <cellStyle name="Normal 12 2 4" xfId="1284"/>
    <cellStyle name="Normal 12 2 4 2" xfId="1845"/>
    <cellStyle name="Normal 12 2 5" xfId="1846"/>
    <cellStyle name="Normal 12 3" xfId="359"/>
    <cellStyle name="Normal 12 3 2" xfId="768"/>
    <cellStyle name="Normal 12 3 2 2" xfId="1285"/>
    <cellStyle name="Normal 12 3 2 2 2" xfId="1847"/>
    <cellStyle name="Normal 12 3 2 3" xfId="1848"/>
    <cellStyle name="Normal 12 3 3" xfId="1286"/>
    <cellStyle name="Normal 12 3 3 2" xfId="1849"/>
    <cellStyle name="Normal 12 3 4" xfId="1850"/>
    <cellStyle name="Normal 12 4" xfId="769"/>
    <cellStyle name="Normal 12 4 2" xfId="1287"/>
    <cellStyle name="Normal 12 4 2 2" xfId="1851"/>
    <cellStyle name="Normal 12 4 3" xfId="1852"/>
    <cellStyle name="Normal 12 5" xfId="1288"/>
    <cellStyle name="Normal 12 5 2" xfId="1853"/>
    <cellStyle name="Normal 12 6" xfId="1854"/>
    <cellStyle name="Normal 120" xfId="1105"/>
    <cellStyle name="Normal 120 2" xfId="2513"/>
    <cellStyle name="Normal 121" xfId="1111"/>
    <cellStyle name="Normal 121 2" xfId="2518"/>
    <cellStyle name="Normal 122" xfId="1118"/>
    <cellStyle name="Normal 123" xfId="1121"/>
    <cellStyle name="Normal 123 2" xfId="2504"/>
    <cellStyle name="Normal 124" xfId="1122"/>
    <cellStyle name="Normal 125" xfId="1123"/>
    <cellStyle name="Normal 125 2" xfId="2521"/>
    <cellStyle name="Normal 126" xfId="1124"/>
    <cellStyle name="Normal 126 2" xfId="2525"/>
    <cellStyle name="Normal 127" xfId="1125"/>
    <cellStyle name="Normal 128" xfId="1128"/>
    <cellStyle name="Normal 129" xfId="1132"/>
    <cellStyle name="Normal 13" xfId="360"/>
    <cellStyle name="Normal 13 10" xfId="1289"/>
    <cellStyle name="Normal 13 10 2" xfId="1855"/>
    <cellStyle name="Normal 13 11" xfId="1290"/>
    <cellStyle name="Normal 13 11 2" xfId="1856"/>
    <cellStyle name="Normal 13 12" xfId="1291"/>
    <cellStyle name="Normal 13 12 2" xfId="1857"/>
    <cellStyle name="Normal 13 13" xfId="1292"/>
    <cellStyle name="Normal 13 13 2" xfId="1858"/>
    <cellStyle name="Normal 13 14" xfId="1293"/>
    <cellStyle name="Normal 13 14 2" xfId="1859"/>
    <cellStyle name="Normal 13 15" xfId="1294"/>
    <cellStyle name="Normal 13 15 2" xfId="1860"/>
    <cellStyle name="Normal 13 16" xfId="1295"/>
    <cellStyle name="Normal 13 16 2" xfId="1861"/>
    <cellStyle name="Normal 13 2" xfId="361"/>
    <cellStyle name="Normal 13 2 2" xfId="362"/>
    <cellStyle name="Normal 13 2 2 2" xfId="770"/>
    <cellStyle name="Normal 13 2 2 2 2" xfId="1296"/>
    <cellStyle name="Normal 13 2 2 2 2 2" xfId="1862"/>
    <cellStyle name="Normal 13 2 2 2 3" xfId="1863"/>
    <cellStyle name="Normal 13 2 2 3" xfId="1297"/>
    <cellStyle name="Normal 13 2 2 3 2" xfId="1864"/>
    <cellStyle name="Normal 13 2 2 4" xfId="1865"/>
    <cellStyle name="Normal 13 2 3" xfId="771"/>
    <cellStyle name="Normal 13 2 3 2" xfId="1298"/>
    <cellStyle name="Normal 13 2 3 2 2" xfId="1866"/>
    <cellStyle name="Normal 13 2 3 3" xfId="1867"/>
    <cellStyle name="Normal 13 2 4" xfId="772"/>
    <cellStyle name="Normal 13 2 4 2" xfId="1177"/>
    <cellStyle name="Normal 13 2 4 2 2" xfId="1299"/>
    <cellStyle name="Normal 13 2 4 2 2 2" xfId="1868"/>
    <cellStyle name="Normal 13 2 4 2 3" xfId="1300"/>
    <cellStyle name="Normal 13 2 4 2 3 2" xfId="1869"/>
    <cellStyle name="Normal 13 2 4 2 4" xfId="1870"/>
    <cellStyle name="Normal 13 2 4 3" xfId="1301"/>
    <cellStyle name="Normal 13 2 5" xfId="1302"/>
    <cellStyle name="Normal 13 2 5 2" xfId="1303"/>
    <cellStyle name="Normal 13 2 5 3" xfId="1871"/>
    <cellStyle name="Normal 13 3" xfId="363"/>
    <cellStyle name="Normal 13 3 2" xfId="773"/>
    <cellStyle name="Normal 13 3 2 2" xfId="1304"/>
    <cellStyle name="Normal 13 3 2 2 2" xfId="1872"/>
    <cellStyle name="Normal 13 3 2 3" xfId="1873"/>
    <cellStyle name="Normal 13 3 3" xfId="1305"/>
    <cellStyle name="Normal 13 3 3 2" xfId="1874"/>
    <cellStyle name="Normal 13 3 4" xfId="1875"/>
    <cellStyle name="Normal 13 4" xfId="774"/>
    <cellStyle name="Normal 13 4 2" xfId="1306"/>
    <cellStyle name="Normal 13 4 2 2" xfId="1876"/>
    <cellStyle name="Normal 13 4 3" xfId="1877"/>
    <cellStyle name="Normal 13 5" xfId="775"/>
    <cellStyle name="Normal 13 5 2" xfId="1878"/>
    <cellStyle name="Normal 13 6" xfId="776"/>
    <cellStyle name="Normal 13 6 2" xfId="1879"/>
    <cellStyle name="Normal 13 7" xfId="777"/>
    <cellStyle name="Normal 13 7 2" xfId="1880"/>
    <cellStyle name="Normal 13 8" xfId="778"/>
    <cellStyle name="Normal 13 8 2" xfId="1881"/>
    <cellStyle name="Normal 13 9" xfId="1307"/>
    <cellStyle name="Normal 13 9 2" xfId="1882"/>
    <cellStyle name="Normal 130" xfId="1173"/>
    <cellStyle name="Normal 131" xfId="2503"/>
    <cellStyle name="Normal 132" xfId="2506"/>
    <cellStyle name="Normal 132 2" xfId="2508"/>
    <cellStyle name="Normal 133" xfId="2581"/>
    <cellStyle name="Normal 134" xfId="2582"/>
    <cellStyle name="Normal 135" xfId="2585"/>
    <cellStyle name="Normal 14" xfId="364"/>
    <cellStyle name="Normal 14 2" xfId="365"/>
    <cellStyle name="Normal 14 2 2" xfId="366"/>
    <cellStyle name="Normal 14 2 2 2" xfId="779"/>
    <cellStyle name="Normal 14 2 2 2 2" xfId="1308"/>
    <cellStyle name="Normal 14 2 2 2 2 2" xfId="1883"/>
    <cellStyle name="Normal 14 2 2 2 3" xfId="1884"/>
    <cellStyle name="Normal 14 2 2 3" xfId="1309"/>
    <cellStyle name="Normal 14 2 2 3 2" xfId="1885"/>
    <cellStyle name="Normal 14 2 2 4" xfId="1886"/>
    <cellStyle name="Normal 14 2 3" xfId="780"/>
    <cellStyle name="Normal 14 2 3 2" xfId="1310"/>
    <cellStyle name="Normal 14 2 3 2 2" xfId="1887"/>
    <cellStyle name="Normal 14 2 3 3" xfId="1888"/>
    <cellStyle name="Normal 14 2 4" xfId="1311"/>
    <cellStyle name="Normal 14 2 4 2" xfId="1889"/>
    <cellStyle name="Normal 14 2 5" xfId="1890"/>
    <cellStyle name="Normal 14 3" xfId="367"/>
    <cellStyle name="Normal 14 3 2" xfId="781"/>
    <cellStyle name="Normal 14 3 2 2" xfId="1312"/>
    <cellStyle name="Normal 14 3 2 2 2" xfId="1891"/>
    <cellStyle name="Normal 14 3 2 3" xfId="1892"/>
    <cellStyle name="Normal 14 3 3" xfId="1313"/>
    <cellStyle name="Normal 14 3 3 2" xfId="1893"/>
    <cellStyle name="Normal 14 3 4" xfId="1894"/>
    <cellStyle name="Normal 14 4" xfId="782"/>
    <cellStyle name="Normal 14 4 2" xfId="1314"/>
    <cellStyle name="Normal 14 4 2 2" xfId="1895"/>
    <cellStyle name="Normal 14 4 3" xfId="1896"/>
    <cellStyle name="Normal 14 5" xfId="1315"/>
    <cellStyle name="Normal 14 5 2" xfId="1897"/>
    <cellStyle name="Normal 14 6" xfId="1898"/>
    <cellStyle name="Normal 15" xfId="368"/>
    <cellStyle name="Normal 15 2" xfId="369"/>
    <cellStyle name="Normal 15 2 2" xfId="370"/>
    <cellStyle name="Normal 15 2 2 2" xfId="783"/>
    <cellStyle name="Normal 15 2 2 2 2" xfId="1316"/>
    <cellStyle name="Normal 15 2 2 2 2 2" xfId="1899"/>
    <cellStyle name="Normal 15 2 2 2 3" xfId="1900"/>
    <cellStyle name="Normal 15 2 2 3" xfId="1317"/>
    <cellStyle name="Normal 15 2 2 3 2" xfId="1901"/>
    <cellStyle name="Normal 15 2 2 4" xfId="1902"/>
    <cellStyle name="Normal 15 2 3" xfId="784"/>
    <cellStyle name="Normal 15 2 3 2" xfId="1318"/>
    <cellStyle name="Normal 15 2 3 2 2" xfId="1903"/>
    <cellStyle name="Normal 15 2 3 3" xfId="1904"/>
    <cellStyle name="Normal 15 2 4" xfId="1319"/>
    <cellStyle name="Normal 15 2 4 2" xfId="1905"/>
    <cellStyle name="Normal 15 2 5" xfId="1906"/>
    <cellStyle name="Normal 15 3" xfId="371"/>
    <cellStyle name="Normal 15 3 2" xfId="785"/>
    <cellStyle name="Normal 15 3 2 2" xfId="1320"/>
    <cellStyle name="Normal 15 3 2 2 2" xfId="1907"/>
    <cellStyle name="Normal 15 3 2 3" xfId="1908"/>
    <cellStyle name="Normal 15 3 3" xfId="1321"/>
    <cellStyle name="Normal 15 3 3 2" xfId="1909"/>
    <cellStyle name="Normal 15 3 4" xfId="1910"/>
    <cellStyle name="Normal 15 4" xfId="786"/>
    <cellStyle name="Normal 15 4 2" xfId="1322"/>
    <cellStyle name="Normal 15 4 2 2" xfId="1911"/>
    <cellStyle name="Normal 15 4 3" xfId="1912"/>
    <cellStyle name="Normal 15 5" xfId="1323"/>
    <cellStyle name="Normal 15 5 2" xfId="1913"/>
    <cellStyle name="Normal 15 6" xfId="1914"/>
    <cellStyle name="Normal 16" xfId="372"/>
    <cellStyle name="Normal 16 2" xfId="373"/>
    <cellStyle name="Normal 16 2 2" xfId="374"/>
    <cellStyle name="Normal 16 2 2 2" xfId="787"/>
    <cellStyle name="Normal 16 2 2 2 2" xfId="1324"/>
    <cellStyle name="Normal 16 2 2 2 2 2" xfId="1915"/>
    <cellStyle name="Normal 16 2 2 2 3" xfId="1916"/>
    <cellStyle name="Normal 16 2 2 3" xfId="1325"/>
    <cellStyle name="Normal 16 2 2 3 2" xfId="1917"/>
    <cellStyle name="Normal 16 2 2 4" xfId="1918"/>
    <cellStyle name="Normal 16 2 3" xfId="788"/>
    <cellStyle name="Normal 16 2 3 2" xfId="1326"/>
    <cellStyle name="Normal 16 2 3 2 2" xfId="1919"/>
    <cellStyle name="Normal 16 2 3 3" xfId="1920"/>
    <cellStyle name="Normal 16 2 4" xfId="1327"/>
    <cellStyle name="Normal 16 2 4 2" xfId="1921"/>
    <cellStyle name="Normal 16 2 5" xfId="1922"/>
    <cellStyle name="Normal 16 3" xfId="375"/>
    <cellStyle name="Normal 16 3 2" xfId="789"/>
    <cellStyle name="Normal 16 3 2 2" xfId="1328"/>
    <cellStyle name="Normal 16 3 2 2 2" xfId="1923"/>
    <cellStyle name="Normal 16 3 2 3" xfId="1924"/>
    <cellStyle name="Normal 16 3 3" xfId="1329"/>
    <cellStyle name="Normal 16 3 3 2" xfId="1925"/>
    <cellStyle name="Normal 16 3 4" xfId="1926"/>
    <cellStyle name="Normal 16 4" xfId="790"/>
    <cellStyle name="Normal 16 4 2" xfId="1330"/>
    <cellStyle name="Normal 16 4 2 2" xfId="1927"/>
    <cellStyle name="Normal 16 4 3" xfId="1928"/>
    <cellStyle name="Normal 16 5" xfId="1331"/>
    <cellStyle name="Normal 16 5 2" xfId="1929"/>
    <cellStyle name="Normal 16 6" xfId="1930"/>
    <cellStyle name="Normal 17" xfId="376"/>
    <cellStyle name="Normal 17 2" xfId="377"/>
    <cellStyle name="Normal 17 2 2" xfId="378"/>
    <cellStyle name="Normal 17 3" xfId="379"/>
    <cellStyle name="Normal 17 3 2" xfId="1332"/>
    <cellStyle name="Normal 18" xfId="380"/>
    <cellStyle name="Normal 18 2" xfId="381"/>
    <cellStyle name="Normal 18 2 2" xfId="382"/>
    <cellStyle name="Normal 18 2 2 2" xfId="1335"/>
    <cellStyle name="Normal 18 2 2 2 2" xfId="1931"/>
    <cellStyle name="Normal 18 2 2 3" xfId="1334"/>
    <cellStyle name="Normal 18 2 3" xfId="1336"/>
    <cellStyle name="Normal 18 2 3 2" xfId="1932"/>
    <cellStyle name="Normal 18 2 4" xfId="1333"/>
    <cellStyle name="Normal 18 3" xfId="383"/>
    <cellStyle name="Normal 18 3 2" xfId="1338"/>
    <cellStyle name="Normal 18 3 2 2" xfId="1933"/>
    <cellStyle name="Normal 18 3 3" xfId="1337"/>
    <cellStyle name="Normal 18 4" xfId="791"/>
    <cellStyle name="Normal 18 4 2" xfId="1934"/>
    <cellStyle name="Normal 18 5" xfId="792"/>
    <cellStyle name="Normal 18 5 2" xfId="1339"/>
    <cellStyle name="Normal 18 5 2 2" xfId="1935"/>
    <cellStyle name="Normal 18 5 3" xfId="1936"/>
    <cellStyle name="Normal 18 6" xfId="1340"/>
    <cellStyle name="Normal 18 6 2" xfId="1937"/>
    <cellStyle name="Normal 18 7" xfId="1341"/>
    <cellStyle name="Normal 18 7 2" xfId="1938"/>
    <cellStyle name="Normal 18 8" xfId="1342"/>
    <cellStyle name="Normal 18 8 2" xfId="1939"/>
    <cellStyle name="Normal 18 9" xfId="1940"/>
    <cellStyle name="Normal 19" xfId="384"/>
    <cellStyle name="Normal 19 2" xfId="385"/>
    <cellStyle name="Normal 19 2 2" xfId="386"/>
    <cellStyle name="Normal 19 2 2 2" xfId="1346"/>
    <cellStyle name="Normal 19 2 2 2 2" xfId="1941"/>
    <cellStyle name="Normal 19 2 2 3" xfId="1345"/>
    <cellStyle name="Normal 19 2 3" xfId="1347"/>
    <cellStyle name="Normal 19 2 3 2" xfId="1942"/>
    <cellStyle name="Normal 19 2 4" xfId="1344"/>
    <cellStyle name="Normal 19 3" xfId="387"/>
    <cellStyle name="Normal 19 3 2" xfId="1349"/>
    <cellStyle name="Normal 19 3 2 2" xfId="1943"/>
    <cellStyle name="Normal 19 3 3" xfId="1348"/>
    <cellStyle name="Normal 19 4" xfId="1350"/>
    <cellStyle name="Normal 19 4 2" xfId="1944"/>
    <cellStyle name="Normal 19 5" xfId="1343"/>
    <cellStyle name="Normal 2" xfId="388"/>
    <cellStyle name="Normal 2 10" xfId="389"/>
    <cellStyle name="Normal 2 10 2" xfId="2536"/>
    <cellStyle name="Normal 2 10 3" xfId="2535"/>
    <cellStyle name="Normal 2 11" xfId="390"/>
    <cellStyle name="Normal 2 11 2" xfId="2537"/>
    <cellStyle name="Normal 2 12" xfId="391"/>
    <cellStyle name="Normal 2 12 2" xfId="598"/>
    <cellStyle name="Normal 2 12 3" xfId="2538"/>
    <cellStyle name="Normal 2 13" xfId="392"/>
    <cellStyle name="Normal 2 14" xfId="393"/>
    <cellStyle name="Normal 2 14 2" xfId="2522"/>
    <cellStyle name="Normal 2 14 3" xfId="2539"/>
    <cellStyle name="Normal 2 15" xfId="611"/>
    <cellStyle name="Normal 2 15 2" xfId="793"/>
    <cellStyle name="Normal 2 15 3" xfId="2540"/>
    <cellStyle name="Normal 2 16" xfId="614"/>
    <cellStyle name="Normal 2 16 2" xfId="1060"/>
    <cellStyle name="Normal 2 16 3" xfId="1061"/>
    <cellStyle name="Normal 2 16 4" xfId="1062"/>
    <cellStyle name="Normal 2 16 5" xfId="2541"/>
    <cellStyle name="Normal 2 17" xfId="1119"/>
    <cellStyle name="Normal 2 17 2" xfId="1131"/>
    <cellStyle name="Normal 2 18" xfId="1351"/>
    <cellStyle name="Normal 2 18 2" xfId="2542"/>
    <cellStyle name="Normal 2 19" xfId="2543"/>
    <cellStyle name="Normal 2 2" xfId="394"/>
    <cellStyle name="Normal 2 2 10" xfId="395"/>
    <cellStyle name="Normal 2 2 11" xfId="396"/>
    <cellStyle name="Normal 2 2 12" xfId="397"/>
    <cellStyle name="Normal 2 2 2" xfId="398"/>
    <cellStyle name="Normal 2 2 2 2" xfId="399"/>
    <cellStyle name="Normal 2 2 2 2 2" xfId="1945"/>
    <cellStyle name="Normal 2 2 2 3" xfId="1946"/>
    <cellStyle name="Normal 2 2 3" xfId="400"/>
    <cellStyle name="Normal 2 2 3 2" xfId="401"/>
    <cellStyle name="Normal 2 2 3 3" xfId="1352"/>
    <cellStyle name="Normal 2 2 4" xfId="402"/>
    <cellStyle name="Normal 2 2 4 2" xfId="403"/>
    <cellStyle name="Normal 2 2 5" xfId="404"/>
    <cellStyle name="Normal 2 2 5 2" xfId="405"/>
    <cellStyle name="Normal 2 2 6" xfId="406"/>
    <cellStyle name="Normal 2 2 6 2" xfId="407"/>
    <cellStyle name="Normal 2 2 7" xfId="408"/>
    <cellStyle name="Normal 2 2 8" xfId="409"/>
    <cellStyle name="Normal 2 2 9" xfId="410"/>
    <cellStyle name="Normal 2 2_6a" xfId="411"/>
    <cellStyle name="Normal 2 20" xfId="2544"/>
    <cellStyle name="Normal 2 21" xfId="2545"/>
    <cellStyle name="Normal 2 3" xfId="412"/>
    <cellStyle name="Normal 2 3 2" xfId="413"/>
    <cellStyle name="Normal 2 3 2 2" xfId="1353"/>
    <cellStyle name="Normal 2 3 3" xfId="414"/>
    <cellStyle name="Normal 2 3 3 2" xfId="1354"/>
    <cellStyle name="Normal 2 3 4" xfId="415"/>
    <cellStyle name="Normal 2 3 4 2" xfId="1355"/>
    <cellStyle name="Normal 2 3 5" xfId="416"/>
    <cellStyle name="Normal 2 3_6a" xfId="417"/>
    <cellStyle name="Normal 2 4" xfId="418"/>
    <cellStyle name="Normal 2 4 2" xfId="419"/>
    <cellStyle name="Normal 2 4 2 2" xfId="794"/>
    <cellStyle name="Normal 2 4 3" xfId="420"/>
    <cellStyle name="Normal 2 4 4" xfId="421"/>
    <cellStyle name="Normal 2 4 5" xfId="422"/>
    <cellStyle name="Normal 2 5" xfId="423"/>
    <cellStyle name="Normal 2 5 2" xfId="424"/>
    <cellStyle name="Normal 2 5 2 2" xfId="1947"/>
    <cellStyle name="Normal 2 5 3" xfId="425"/>
    <cellStyle name="Normal 2 5 4" xfId="426"/>
    <cellStyle name="Normal 2 5 5" xfId="427"/>
    <cellStyle name="Normal 2 6" xfId="428"/>
    <cellStyle name="Normal 2 6 2" xfId="429"/>
    <cellStyle name="Normal 2 7" xfId="430"/>
    <cellStyle name="Normal 2 7 2" xfId="1356"/>
    <cellStyle name="Normal 2 7 2 2" xfId="2546"/>
    <cellStyle name="Normal 2 7 3" xfId="2547"/>
    <cellStyle name="Normal 2 8" xfId="431"/>
    <cellStyle name="Normal 2 8 2" xfId="1357"/>
    <cellStyle name="Normal 2 8 2 2" xfId="2548"/>
    <cellStyle name="Normal 2 8 3" xfId="2549"/>
    <cellStyle name="Normal 2 9" xfId="432"/>
    <cellStyle name="Normal 2 9 2" xfId="2551"/>
    <cellStyle name="Normal 2 9 3" xfId="2550"/>
    <cellStyle name="Normal 2_6a" xfId="433"/>
    <cellStyle name="Normal 20" xfId="434"/>
    <cellStyle name="Normal 20 2" xfId="435"/>
    <cellStyle name="Normal 20 2 2" xfId="436"/>
    <cellStyle name="Normal 20 2 2 2" xfId="1360"/>
    <cellStyle name="Normal 20 2 2 2 2" xfId="1948"/>
    <cellStyle name="Normal 20 2 2 3" xfId="1359"/>
    <cellStyle name="Normal 20 2 3" xfId="1361"/>
    <cellStyle name="Normal 20 2 3 2" xfId="1949"/>
    <cellStyle name="Normal 20 2 4" xfId="1358"/>
    <cellStyle name="Normal 20 3" xfId="437"/>
    <cellStyle name="Normal 20 3 2" xfId="1362"/>
    <cellStyle name="Normal 20 3 2 2" xfId="1950"/>
    <cellStyle name="Normal 20 3 3" xfId="1951"/>
    <cellStyle name="Normal 20 4" xfId="795"/>
    <cellStyle name="Normal 20 4 2" xfId="1952"/>
    <cellStyle name="Normal 20 5" xfId="796"/>
    <cellStyle name="Normal 20 5 2" xfId="1363"/>
    <cellStyle name="Normal 20 5 2 2" xfId="1953"/>
    <cellStyle name="Normal 20 5 3" xfId="1954"/>
    <cellStyle name="Normal 20 6" xfId="1364"/>
    <cellStyle name="Normal 20 6 2" xfId="1955"/>
    <cellStyle name="Normal 20 7" xfId="1365"/>
    <cellStyle name="Normal 20 7 2" xfId="1956"/>
    <cellStyle name="Normal 20 8" xfId="1366"/>
    <cellStyle name="Normal 20 8 2" xfId="1957"/>
    <cellStyle name="Normal 20 9" xfId="1958"/>
    <cellStyle name="Normal 21" xfId="438"/>
    <cellStyle name="Normal 21 2" xfId="439"/>
    <cellStyle name="Normal 21 2 2" xfId="440"/>
    <cellStyle name="Normal 21 2 2 2" xfId="1370"/>
    <cellStyle name="Normal 21 2 2 2 2" xfId="1959"/>
    <cellStyle name="Normal 21 2 2 3" xfId="1369"/>
    <cellStyle name="Normal 21 2 3" xfId="1371"/>
    <cellStyle name="Normal 21 2 3 2" xfId="1960"/>
    <cellStyle name="Normal 21 2 4" xfId="1368"/>
    <cellStyle name="Normal 21 3" xfId="441"/>
    <cellStyle name="Normal 21 3 2" xfId="1373"/>
    <cellStyle name="Normal 21 3 2 2" xfId="1961"/>
    <cellStyle name="Normal 21 3 3" xfId="1372"/>
    <cellStyle name="Normal 21 4" xfId="1374"/>
    <cellStyle name="Normal 21 4 2" xfId="1962"/>
    <cellStyle name="Normal 21 5" xfId="1367"/>
    <cellStyle name="Normal 22" xfId="442"/>
    <cellStyle name="Normal 22 2" xfId="443"/>
    <cellStyle name="Normal 22 2 2" xfId="797"/>
    <cellStyle name="Normal 22 2 2 2" xfId="1375"/>
    <cellStyle name="Normal 22 2 2 2 2" xfId="1963"/>
    <cellStyle name="Normal 22 2 2 3" xfId="1964"/>
    <cellStyle name="Normal 22 2 3" xfId="1376"/>
    <cellStyle name="Normal 22 2 3 2" xfId="1965"/>
    <cellStyle name="Normal 22 2 4" xfId="1966"/>
    <cellStyle name="Normal 22 3" xfId="632"/>
    <cellStyle name="Normal 22 3 2" xfId="1378"/>
    <cellStyle name="Normal 22 3 2 2" xfId="1967"/>
    <cellStyle name="Normal 22 3 3" xfId="1377"/>
    <cellStyle name="Normal 22 4" xfId="1379"/>
    <cellStyle name="Normal 22 4 2" xfId="1968"/>
    <cellStyle name="Normal 22 5" xfId="1969"/>
    <cellStyle name="Normal 23" xfId="444"/>
    <cellStyle name="Normal 23 2" xfId="445"/>
    <cellStyle name="Normal 23 2 2" xfId="798"/>
    <cellStyle name="Normal 23 2 2 2" xfId="1380"/>
    <cellStyle name="Normal 23 2 2 2 2" xfId="1970"/>
    <cellStyle name="Normal 23 2 2 3" xfId="1971"/>
    <cellStyle name="Normal 23 2 3" xfId="1381"/>
    <cellStyle name="Normal 23 2 3 2" xfId="1972"/>
    <cellStyle name="Normal 23 2 4" xfId="1973"/>
    <cellStyle name="Normal 23 3" xfId="799"/>
    <cellStyle name="Normal 23 3 2" xfId="1382"/>
    <cellStyle name="Normal 23 3 2 2" xfId="1974"/>
    <cellStyle name="Normal 23 3 3" xfId="1975"/>
    <cellStyle name="Normal 23 4" xfId="800"/>
    <cellStyle name="Normal 23 4 2" xfId="1976"/>
    <cellStyle name="Normal 23 5" xfId="801"/>
    <cellStyle name="Normal 23 5 2" xfId="1383"/>
    <cellStyle name="Normal 23 5 2 2" xfId="1977"/>
    <cellStyle name="Normal 23 5 3" xfId="1978"/>
    <cellStyle name="Normal 23 6" xfId="1063"/>
    <cellStyle name="Normal 23 6 2" xfId="1384"/>
    <cellStyle name="Normal 23 7" xfId="1385"/>
    <cellStyle name="Normal 23 7 2" xfId="1979"/>
    <cellStyle name="Normal 23 8" xfId="1386"/>
    <cellStyle name="Normal 23 8 2" xfId="1980"/>
    <cellStyle name="Normal 23 9" xfId="1981"/>
    <cellStyle name="Normal 24" xfId="446"/>
    <cellStyle name="Normal 24 2" xfId="447"/>
    <cellStyle name="Normal 24 2 2" xfId="1387"/>
    <cellStyle name="Normal 24 2 2 2" xfId="1982"/>
    <cellStyle name="Normal 24 2 3" xfId="1983"/>
    <cellStyle name="Normal 24 3" xfId="802"/>
    <cellStyle name="Normal 24 3 2" xfId="1388"/>
    <cellStyle name="Normal 24 4" xfId="1984"/>
    <cellStyle name="Normal 25" xfId="448"/>
    <cellStyle name="Normal 25 2" xfId="449"/>
    <cellStyle name="Normal 25 2 2" xfId="1390"/>
    <cellStyle name="Normal 25 3" xfId="652"/>
    <cellStyle name="Normal 25 4" xfId="1389"/>
    <cellStyle name="Normal 26" xfId="450"/>
    <cellStyle name="Normal 26 2" xfId="451"/>
    <cellStyle name="Normal 26 2 2" xfId="1391"/>
    <cellStyle name="Normal 26 2 2 2" xfId="1985"/>
    <cellStyle name="Normal 26 2 3" xfId="1986"/>
    <cellStyle name="Normal 26 3" xfId="633"/>
    <cellStyle name="Normal 26 3 2" xfId="1392"/>
    <cellStyle name="Normal 26 4" xfId="1987"/>
    <cellStyle name="Normal 27" xfId="452"/>
    <cellStyle name="Normal 27 2" xfId="585"/>
    <cellStyle name="Normal 27 2 2" xfId="1988"/>
    <cellStyle name="Normal 27 3" xfId="1989"/>
    <cellStyle name="Normal 28" xfId="453"/>
    <cellStyle name="Normal 28 2" xfId="586"/>
    <cellStyle name="Normal 28 2 2" xfId="1394"/>
    <cellStyle name="Normal 28 3" xfId="1393"/>
    <cellStyle name="Normal 29" xfId="454"/>
    <cellStyle name="Normal 29 2" xfId="587"/>
    <cellStyle name="Normal 29 2 2" xfId="1395"/>
    <cellStyle name="Normal 29 2 2 2" xfId="1990"/>
    <cellStyle name="Normal 29 2 3" xfId="1991"/>
    <cellStyle name="Normal 29 3" xfId="803"/>
    <cellStyle name="Normal 29 3 2" xfId="1992"/>
    <cellStyle name="Normal 29 4" xfId="1396"/>
    <cellStyle name="Normal 29 4 2" xfId="1993"/>
    <cellStyle name="Normal 29 5" xfId="1397"/>
    <cellStyle name="Normal 29 5 2" xfId="1994"/>
    <cellStyle name="Normal 29 6" xfId="1995"/>
    <cellStyle name="Normal 3" xfId="455"/>
    <cellStyle name="Normal 3 10" xfId="2586"/>
    <cellStyle name="Normal 3 2" xfId="456"/>
    <cellStyle name="Normal 3 2 2" xfId="457"/>
    <cellStyle name="Normal 3 2 2 2" xfId="1398"/>
    <cellStyle name="Normal 3 3" xfId="458"/>
    <cellStyle name="Normal 3 3 2" xfId="459"/>
    <cellStyle name="Normal 3 3 2 2" xfId="460"/>
    <cellStyle name="Normal 3 3 2 3" xfId="1400"/>
    <cellStyle name="Normal 3 3 3" xfId="461"/>
    <cellStyle name="Normal 3 3 4" xfId="1399"/>
    <cellStyle name="Normal 3 4" xfId="462"/>
    <cellStyle name="Normal 3 4 2" xfId="463"/>
    <cellStyle name="Normal 3 5" xfId="464"/>
    <cellStyle name="Normal 3 5 2" xfId="1401"/>
    <cellStyle name="Normal 3 6" xfId="465"/>
    <cellStyle name="Normal 3 6 2" xfId="1402"/>
    <cellStyle name="Normal 3 7" xfId="466"/>
    <cellStyle name="Normal 3 7 2" xfId="1403"/>
    <cellStyle name="Normal 3 8" xfId="467"/>
    <cellStyle name="Normal 3 8 2" xfId="1404"/>
    <cellStyle name="Normal 3 9" xfId="2552"/>
    <cellStyle name="Normal 3_6a" xfId="468"/>
    <cellStyle name="Normal 30" xfId="469"/>
    <cellStyle name="Normal 30 2" xfId="588"/>
    <cellStyle name="Normal 30 2 2" xfId="1996"/>
    <cellStyle name="Normal 30 3" xfId="1997"/>
    <cellStyle name="Normal 31" xfId="470"/>
    <cellStyle name="Normal 31 2" xfId="589"/>
    <cellStyle name="Normal 31 2 2" xfId="1998"/>
    <cellStyle name="Normal 31 3" xfId="1999"/>
    <cellStyle name="Normal 32" xfId="471"/>
    <cellStyle name="Normal 32 2" xfId="590"/>
    <cellStyle name="Normal 32 3" xfId="1405"/>
    <cellStyle name="Normal 33" xfId="472"/>
    <cellStyle name="Normal 33 2" xfId="591"/>
    <cellStyle name="Normal 33 2 2" xfId="2000"/>
    <cellStyle name="Normal 33 3" xfId="2001"/>
    <cellStyle name="Normal 34" xfId="473"/>
    <cellStyle name="Normal 34 2" xfId="592"/>
    <cellStyle name="Normal 34 2 2" xfId="2002"/>
    <cellStyle name="Normal 34 3" xfId="2003"/>
    <cellStyle name="Normal 35" xfId="474"/>
    <cellStyle name="Normal 35 2" xfId="593"/>
    <cellStyle name="Normal 35 3" xfId="1406"/>
    <cellStyle name="Normal 36" xfId="475"/>
    <cellStyle name="Normal 36 2" xfId="594"/>
    <cellStyle name="Normal 36 2 2" xfId="2004"/>
    <cellStyle name="Normal 36 3" xfId="2005"/>
    <cellStyle name="Normal 37" xfId="476"/>
    <cellStyle name="Normal 37 2" xfId="595"/>
    <cellStyle name="Normal 37 2 2" xfId="2006"/>
    <cellStyle name="Normal 37 3" xfId="2007"/>
    <cellStyle name="Normal 38" xfId="477"/>
    <cellStyle name="Normal 38 2" xfId="596"/>
    <cellStyle name="Normal 39" xfId="478"/>
    <cellStyle name="Normal 39 2" xfId="597"/>
    <cellStyle name="Normal 39 2 2" xfId="2008"/>
    <cellStyle name="Normal 39 3" xfId="581"/>
    <cellStyle name="Normal 4" xfId="479"/>
    <cellStyle name="Normal 4 10" xfId="804"/>
    <cellStyle name="Normal 4 10 2" xfId="1407"/>
    <cellStyle name="Normal 4 10 2 2" xfId="2009"/>
    <cellStyle name="Normal 4 10 3" xfId="2010"/>
    <cellStyle name="Normal 4 11" xfId="805"/>
    <cellStyle name="Normal 4 11 2" xfId="2011"/>
    <cellStyle name="Normal 4 12" xfId="806"/>
    <cellStyle name="Normal 4 12 2" xfId="1408"/>
    <cellStyle name="Normal 4 12 2 2" xfId="2012"/>
    <cellStyle name="Normal 4 12 3" xfId="2013"/>
    <cellStyle name="Normal 4 13" xfId="1409"/>
    <cellStyle name="Normal 4 13 2" xfId="2014"/>
    <cellStyle name="Normal 4 14" xfId="1410"/>
    <cellStyle name="Normal 4 15" xfId="1411"/>
    <cellStyle name="Normal 4 15 2" xfId="2015"/>
    <cellStyle name="Normal 4 16" xfId="2016"/>
    <cellStyle name="Normal 4 2" xfId="480"/>
    <cellStyle name="Normal 4 2 2" xfId="481"/>
    <cellStyle name="Normal 4 2 2 2" xfId="482"/>
    <cellStyle name="Normal 4 2 2 2 2" xfId="807"/>
    <cellStyle name="Normal 4 2 2 2 2 2" xfId="1412"/>
    <cellStyle name="Normal 4 2 2 2 2 2 2" xfId="2017"/>
    <cellStyle name="Normal 4 2 2 2 2 3" xfId="2018"/>
    <cellStyle name="Normal 4 2 2 2 3" xfId="1413"/>
    <cellStyle name="Normal 4 2 2 2 3 2" xfId="2019"/>
    <cellStyle name="Normal 4 2 2 2 4" xfId="2020"/>
    <cellStyle name="Normal 4 2 2 3" xfId="808"/>
    <cellStyle name="Normal 4 2 2 3 2" xfId="1414"/>
    <cellStyle name="Normal 4 2 2 3 2 2" xfId="2021"/>
    <cellStyle name="Normal 4 2 2 3 3" xfId="2022"/>
    <cellStyle name="Normal 4 2 2 4" xfId="1415"/>
    <cellStyle name="Normal 4 2 2 4 2" xfId="2023"/>
    <cellStyle name="Normal 4 2 2 5" xfId="2024"/>
    <cellStyle name="Normal 4 2 3" xfId="483"/>
    <cellStyle name="Normal 4 2 3 2" xfId="809"/>
    <cellStyle name="Normal 4 2 3 2 2" xfId="1416"/>
    <cellStyle name="Normal 4 2 3 2 2 2" xfId="2025"/>
    <cellStyle name="Normal 4 2 3 2 3" xfId="2026"/>
    <cellStyle name="Normal 4 2 3 3" xfId="1417"/>
    <cellStyle name="Normal 4 2 3 3 2" xfId="2027"/>
    <cellStyle name="Normal 4 2 3 4" xfId="2028"/>
    <cellStyle name="Normal 4 2 4" xfId="810"/>
    <cellStyle name="Normal 4 2 4 2" xfId="1418"/>
    <cellStyle name="Normal 4 2 4 2 2" xfId="2029"/>
    <cellStyle name="Normal 4 2 4 3" xfId="2030"/>
    <cellStyle name="Normal 4 2 5" xfId="1419"/>
    <cellStyle name="Normal 4 2 5 2" xfId="2031"/>
    <cellStyle name="Normal 4 2 6" xfId="2032"/>
    <cellStyle name="Normal 4 2 7" xfId="2553"/>
    <cellStyle name="Normal 4 3" xfId="484"/>
    <cellStyle name="Normal 4 3 2" xfId="811"/>
    <cellStyle name="Normal 4 3 2 2" xfId="812"/>
    <cellStyle name="Normal 4 3 2 2 2" xfId="813"/>
    <cellStyle name="Normal 4 3 2 2 2 2" xfId="1420"/>
    <cellStyle name="Normal 4 3 2 2 2 2 2" xfId="2033"/>
    <cellStyle name="Normal 4 3 2 2 2 3" xfId="2034"/>
    <cellStyle name="Normal 4 3 2 2 3" xfId="1421"/>
    <cellStyle name="Normal 4 3 2 2 3 2" xfId="2035"/>
    <cellStyle name="Normal 4 3 2 2 4" xfId="2036"/>
    <cellStyle name="Normal 4 3 2 3" xfId="814"/>
    <cellStyle name="Normal 4 3 2 3 2" xfId="1422"/>
    <cellStyle name="Normal 4 3 2 3 2 2" xfId="2037"/>
    <cellStyle name="Normal 4 3 2 3 3" xfId="2038"/>
    <cellStyle name="Normal 4 3 2 4" xfId="1423"/>
    <cellStyle name="Normal 4 3 2 4 2" xfId="2039"/>
    <cellStyle name="Normal 4 3 2 5" xfId="2040"/>
    <cellStyle name="Normal 4 3 3" xfId="815"/>
    <cellStyle name="Normal 4 3 3 2" xfId="816"/>
    <cellStyle name="Normal 4 3 3 2 2" xfId="1424"/>
    <cellStyle name="Normal 4 3 3 2 2 2" xfId="2041"/>
    <cellStyle name="Normal 4 3 3 2 3" xfId="2042"/>
    <cellStyle name="Normal 4 3 3 3" xfId="1425"/>
    <cellStyle name="Normal 4 3 3 3 2" xfId="2043"/>
    <cellStyle name="Normal 4 3 3 4" xfId="2044"/>
    <cellStyle name="Normal 4 3 4" xfId="817"/>
    <cellStyle name="Normal 4 3 4 2" xfId="1426"/>
    <cellStyle name="Normal 4 3 4 2 2" xfId="2045"/>
    <cellStyle name="Normal 4 3 4 3" xfId="2046"/>
    <cellStyle name="Normal 4 3 5" xfId="1427"/>
    <cellStyle name="Normal 4 3 5 2" xfId="2047"/>
    <cellStyle name="Normal 4 3 6" xfId="2048"/>
    <cellStyle name="Normal 4 4" xfId="485"/>
    <cellStyle name="Normal 4 4 2" xfId="818"/>
    <cellStyle name="Normal 4 4 2 2" xfId="819"/>
    <cellStyle name="Normal 4 4 2 2 2" xfId="820"/>
    <cellStyle name="Normal 4 4 2 2 2 2" xfId="1428"/>
    <cellStyle name="Normal 4 4 2 2 2 2 2" xfId="2049"/>
    <cellStyle name="Normal 4 4 2 2 2 3" xfId="2050"/>
    <cellStyle name="Normal 4 4 2 2 3" xfId="1429"/>
    <cellStyle name="Normal 4 4 2 2 3 2" xfId="2051"/>
    <cellStyle name="Normal 4 4 2 2 4" xfId="2052"/>
    <cellStyle name="Normal 4 4 2 3" xfId="821"/>
    <cellStyle name="Normal 4 4 2 3 2" xfId="1430"/>
    <cellStyle name="Normal 4 4 2 3 2 2" xfId="2053"/>
    <cellStyle name="Normal 4 4 2 3 3" xfId="2054"/>
    <cellStyle name="Normal 4 4 2 4" xfId="1431"/>
    <cellStyle name="Normal 4 4 2 4 2" xfId="2055"/>
    <cellStyle name="Normal 4 4 2 5" xfId="2056"/>
    <cellStyle name="Normal 4 4 3" xfId="822"/>
    <cellStyle name="Normal 4 4 3 2" xfId="823"/>
    <cellStyle name="Normal 4 4 3 2 2" xfId="1432"/>
    <cellStyle name="Normal 4 4 3 2 2 2" xfId="2057"/>
    <cellStyle name="Normal 4 4 3 2 3" xfId="2058"/>
    <cellStyle name="Normal 4 4 3 3" xfId="1433"/>
    <cellStyle name="Normal 4 4 3 3 2" xfId="2059"/>
    <cellStyle name="Normal 4 4 3 4" xfId="2060"/>
    <cellStyle name="Normal 4 4 4" xfId="824"/>
    <cellStyle name="Normal 4 4 4 2" xfId="1434"/>
    <cellStyle name="Normal 4 4 4 2 2" xfId="2061"/>
    <cellStyle name="Normal 4 4 4 3" xfId="2062"/>
    <cellStyle name="Normal 4 4 5" xfId="1435"/>
    <cellStyle name="Normal 4 4 5 2" xfId="2063"/>
    <cellStyle name="Normal 4 4 6" xfId="2064"/>
    <cellStyle name="Normal 4 5" xfId="486"/>
    <cellStyle name="Normal 4 5 2" xfId="825"/>
    <cellStyle name="Normal 4 5 2 2" xfId="826"/>
    <cellStyle name="Normal 4 5 2 2 2" xfId="827"/>
    <cellStyle name="Normal 4 5 2 2 2 2" xfId="1436"/>
    <cellStyle name="Normal 4 5 2 2 2 2 2" xfId="2065"/>
    <cellStyle name="Normal 4 5 2 2 2 3" xfId="2066"/>
    <cellStyle name="Normal 4 5 2 2 3" xfId="1437"/>
    <cellStyle name="Normal 4 5 2 2 3 2" xfId="2067"/>
    <cellStyle name="Normal 4 5 2 2 4" xfId="2068"/>
    <cellStyle name="Normal 4 5 2 3" xfId="828"/>
    <cellStyle name="Normal 4 5 2 3 2" xfId="1438"/>
    <cellStyle name="Normal 4 5 2 3 2 2" xfId="2069"/>
    <cellStyle name="Normal 4 5 2 3 3" xfId="2070"/>
    <cellStyle name="Normal 4 5 2 4" xfId="1439"/>
    <cellStyle name="Normal 4 5 2 4 2" xfId="2071"/>
    <cellStyle name="Normal 4 5 2 5" xfId="2072"/>
    <cellStyle name="Normal 4 5 3" xfId="829"/>
    <cellStyle name="Normal 4 5 3 2" xfId="830"/>
    <cellStyle name="Normal 4 5 3 2 2" xfId="1440"/>
    <cellStyle name="Normal 4 5 3 2 2 2" xfId="2073"/>
    <cellStyle name="Normal 4 5 3 2 3" xfId="2074"/>
    <cellStyle name="Normal 4 5 3 3" xfId="1441"/>
    <cellStyle name="Normal 4 5 3 3 2" xfId="2075"/>
    <cellStyle name="Normal 4 5 3 4" xfId="2076"/>
    <cellStyle name="Normal 4 5 4" xfId="831"/>
    <cellStyle name="Normal 4 5 4 2" xfId="1442"/>
    <cellStyle name="Normal 4 5 4 2 2" xfId="2077"/>
    <cellStyle name="Normal 4 5 4 3" xfId="2078"/>
    <cellStyle name="Normal 4 5 5" xfId="1443"/>
    <cellStyle name="Normal 4 5 5 2" xfId="2079"/>
    <cellStyle name="Normal 4 5 6" xfId="2080"/>
    <cellStyle name="Normal 4 6" xfId="487"/>
    <cellStyle name="Normal 4 6 2" xfId="832"/>
    <cellStyle name="Normal 4 6 2 2" xfId="833"/>
    <cellStyle name="Normal 4 6 2 2 2" xfId="834"/>
    <cellStyle name="Normal 4 6 2 2 2 2" xfId="1444"/>
    <cellStyle name="Normal 4 6 2 2 2 2 2" xfId="2081"/>
    <cellStyle name="Normal 4 6 2 2 2 3" xfId="2082"/>
    <cellStyle name="Normal 4 6 2 2 3" xfId="1445"/>
    <cellStyle name="Normal 4 6 2 2 3 2" xfId="2083"/>
    <cellStyle name="Normal 4 6 2 2 4" xfId="2084"/>
    <cellStyle name="Normal 4 6 2 3" xfId="835"/>
    <cellStyle name="Normal 4 6 2 3 2" xfId="1446"/>
    <cellStyle name="Normal 4 6 2 3 2 2" xfId="2085"/>
    <cellStyle name="Normal 4 6 2 3 3" xfId="2086"/>
    <cellStyle name="Normal 4 6 2 4" xfId="1447"/>
    <cellStyle name="Normal 4 6 2 4 2" xfId="2087"/>
    <cellStyle name="Normal 4 6 2 5" xfId="2088"/>
    <cellStyle name="Normal 4 6 3" xfId="836"/>
    <cellStyle name="Normal 4 6 3 2" xfId="837"/>
    <cellStyle name="Normal 4 6 3 2 2" xfId="1448"/>
    <cellStyle name="Normal 4 6 3 2 2 2" xfId="2089"/>
    <cellStyle name="Normal 4 6 3 2 3" xfId="2090"/>
    <cellStyle name="Normal 4 6 3 3" xfId="1449"/>
    <cellStyle name="Normal 4 6 3 3 2" xfId="2091"/>
    <cellStyle name="Normal 4 6 3 4" xfId="2092"/>
    <cellStyle name="Normal 4 6 4" xfId="838"/>
    <cellStyle name="Normal 4 6 4 2" xfId="1450"/>
    <cellStyle name="Normal 4 6 4 2 2" xfId="2093"/>
    <cellStyle name="Normal 4 6 4 3" xfId="2094"/>
    <cellStyle name="Normal 4 6 5" xfId="1451"/>
    <cellStyle name="Normal 4 6 5 2" xfId="2095"/>
    <cellStyle name="Normal 4 6 6" xfId="2096"/>
    <cellStyle name="Normal 4 7" xfId="839"/>
    <cellStyle name="Normal 4 7 2" xfId="840"/>
    <cellStyle name="Normal 4 7 2 2" xfId="841"/>
    <cellStyle name="Normal 4 7 2 2 2" xfId="842"/>
    <cellStyle name="Normal 4 7 2 2 2 2" xfId="1452"/>
    <cellStyle name="Normal 4 7 2 2 2 2 2" xfId="2097"/>
    <cellStyle name="Normal 4 7 2 2 2 3" xfId="2098"/>
    <cellStyle name="Normal 4 7 2 2 3" xfId="1453"/>
    <cellStyle name="Normal 4 7 2 2 3 2" xfId="2099"/>
    <cellStyle name="Normal 4 7 2 2 4" xfId="2100"/>
    <cellStyle name="Normal 4 7 2 3" xfId="843"/>
    <cellStyle name="Normal 4 7 2 3 2" xfId="1454"/>
    <cellStyle name="Normal 4 7 2 3 2 2" xfId="2101"/>
    <cellStyle name="Normal 4 7 2 3 3" xfId="2102"/>
    <cellStyle name="Normal 4 7 2 4" xfId="1455"/>
    <cellStyle name="Normal 4 7 2 4 2" xfId="2103"/>
    <cellStyle name="Normal 4 7 2 5" xfId="2104"/>
    <cellStyle name="Normal 4 7 3" xfId="844"/>
    <cellStyle name="Normal 4 7 3 2" xfId="845"/>
    <cellStyle name="Normal 4 7 3 2 2" xfId="1456"/>
    <cellStyle name="Normal 4 7 3 2 2 2" xfId="2105"/>
    <cellStyle name="Normal 4 7 3 2 3" xfId="2106"/>
    <cellStyle name="Normal 4 7 3 3" xfId="1457"/>
    <cellStyle name="Normal 4 7 3 3 2" xfId="2107"/>
    <cellStyle name="Normal 4 7 3 4" xfId="2108"/>
    <cellStyle name="Normal 4 7 4" xfId="846"/>
    <cellStyle name="Normal 4 7 4 2" xfId="1458"/>
    <cellStyle name="Normal 4 7 4 2 2" xfId="2109"/>
    <cellStyle name="Normal 4 7 4 3" xfId="2110"/>
    <cellStyle name="Normal 4 7 5" xfId="1459"/>
    <cellStyle name="Normal 4 7 5 2" xfId="2111"/>
    <cellStyle name="Normal 4 7 6" xfId="2112"/>
    <cellStyle name="Normal 4 8" xfId="847"/>
    <cellStyle name="Normal 4 8 2" xfId="848"/>
    <cellStyle name="Normal 4 8 2 2" xfId="849"/>
    <cellStyle name="Normal 4 8 2 2 2" xfId="1460"/>
    <cellStyle name="Normal 4 8 2 2 2 2" xfId="2113"/>
    <cellStyle name="Normal 4 8 2 2 3" xfId="2114"/>
    <cellStyle name="Normal 4 8 2 3" xfId="1461"/>
    <cellStyle name="Normal 4 8 2 3 2" xfId="2115"/>
    <cellStyle name="Normal 4 8 2 4" xfId="2116"/>
    <cellStyle name="Normal 4 8 3" xfId="850"/>
    <cellStyle name="Normal 4 8 3 2" xfId="1462"/>
    <cellStyle name="Normal 4 8 3 2 2" xfId="2117"/>
    <cellStyle name="Normal 4 8 3 3" xfId="2118"/>
    <cellStyle name="Normal 4 8 4" xfId="1463"/>
    <cellStyle name="Normal 4 8 4 2" xfId="2119"/>
    <cellStyle name="Normal 4 8 5" xfId="2120"/>
    <cellStyle name="Normal 4 9" xfId="851"/>
    <cellStyle name="Normal 4 9 2" xfId="852"/>
    <cellStyle name="Normal 4 9 2 2" xfId="853"/>
    <cellStyle name="Normal 4 9 2 2 2" xfId="854"/>
    <cellStyle name="Normal 4 9 2 2 2 2" xfId="2121"/>
    <cellStyle name="Normal 4 9 2 2 3" xfId="1464"/>
    <cellStyle name="Normal 4 9 2 2 3 2" xfId="1465"/>
    <cellStyle name="Normal 4 9 2 2 3 2 2" xfId="1466"/>
    <cellStyle name="Normal 4 9 2 2 3 2 2 2" xfId="1467"/>
    <cellStyle name="Normal 4 9 2 2 3 2 2 2 2" xfId="1468"/>
    <cellStyle name="Normal 4 9 2 2 3 2 2 2 2 2" xfId="1469"/>
    <cellStyle name="Normal 4 9 2 2 3 2 2 2 2 2 2" xfId="1470"/>
    <cellStyle name="Normal 4 9 2 2 3 2 2 2 2 2 2 2" xfId="1471"/>
    <cellStyle name="Normal 4 9 2 2 3 2 2 2 2 2 2 2 2" xfId="1472"/>
    <cellStyle name="Normal 4 9 2 2 3 2 2 2 2 2 2 2 2 2" xfId="1473"/>
    <cellStyle name="Normal 4 9 2 2 3 2 2 2 2 2 2 2 2 2 2" xfId="1474"/>
    <cellStyle name="Normal 4 9 2 2 3 2 2 2 2 2 2 2 2 2 2 2" xfId="1475"/>
    <cellStyle name="Normal 4 9 2 2 3 2 2 2 2 2 2 2 2 2 2 2 2" xfId="2122"/>
    <cellStyle name="Normal 4 9 2 2 3 2 2 2 2 2 2 2 2 2 2 3" xfId="1476"/>
    <cellStyle name="Normal 4 9 2 2 3 2 2 2 2 2 2 2 2 2 2 3 2" xfId="1477"/>
    <cellStyle name="Normal 4 9 2 2 3 2 2 2 2 2 2 2 2 2 2 3 2 2" xfId="2123"/>
    <cellStyle name="Normal 4 9 2 2 3 2 2 2 2 2 2 2 2 2 2 3 3" xfId="2124"/>
    <cellStyle name="Normal 4 9 2 2 3 2 2 2 2 2 2 2 2 2 2 4" xfId="2125"/>
    <cellStyle name="Normal 4 9 2 2 3 2 2 2 2 2 2 2 2 2 3" xfId="2126"/>
    <cellStyle name="Normal 4 9 2 2 3 2 2 2 2 2 2 2 2 3" xfId="2127"/>
    <cellStyle name="Normal 4 9 2 2 3 2 2 2 2 2 2 2 3" xfId="2128"/>
    <cellStyle name="Normal 4 9 2 2 3 2 2 2 2 2 2 3" xfId="2129"/>
    <cellStyle name="Normal 4 9 2 2 3 2 2 2 2 2 3" xfId="2130"/>
    <cellStyle name="Normal 4 9 2 2 3 2 2 2 2 3" xfId="2131"/>
    <cellStyle name="Normal 4 9 2 2 3 2 2 2 3" xfId="2132"/>
    <cellStyle name="Normal 4 9 2 2 3 2 2 3" xfId="2133"/>
    <cellStyle name="Normal 4 9 2 2 3 2 3" xfId="2134"/>
    <cellStyle name="Normal 4 9 2 2 3 3" xfId="2135"/>
    <cellStyle name="Normal 4 9 2 2 4" xfId="2136"/>
    <cellStyle name="Normal 4 9 2 3" xfId="1478"/>
    <cellStyle name="Normal 4 9 2 3 2" xfId="2137"/>
    <cellStyle name="Normal 4 9 2 4" xfId="2138"/>
    <cellStyle name="Normal 4 9 3" xfId="855"/>
    <cellStyle name="Normal 4 9 3 2" xfId="1479"/>
    <cellStyle name="Normal 4 9 4" xfId="2139"/>
    <cellStyle name="Normal 40" xfId="488"/>
    <cellStyle name="Normal 40 2" xfId="599"/>
    <cellStyle name="Normal 40 2 2" xfId="1480"/>
    <cellStyle name="Normal 40 3" xfId="2140"/>
    <cellStyle name="Normal 41" xfId="489"/>
    <cellStyle name="Normal 41 2" xfId="490"/>
    <cellStyle name="Normal 41 2 2" xfId="2141"/>
    <cellStyle name="Normal 41 3" xfId="2142"/>
    <cellStyle name="Normal 42" xfId="491"/>
    <cellStyle name="Normal 42 2" xfId="856"/>
    <cellStyle name="Normal 42 2 2" xfId="2143"/>
    <cellStyle name="Normal 42 3" xfId="2144"/>
    <cellStyle name="Normal 43" xfId="579"/>
    <cellStyle name="Normal 43 2" xfId="601"/>
    <cellStyle name="Normal 43 2 2" xfId="1481"/>
    <cellStyle name="Normal 43 3" xfId="857"/>
    <cellStyle name="Normal 44" xfId="602"/>
    <cellStyle name="Normal 44 2" xfId="858"/>
    <cellStyle name="Normal 44 2 2" xfId="2145"/>
    <cellStyle name="Normal 44 3" xfId="2146"/>
    <cellStyle name="Normal 45" xfId="604"/>
    <cellStyle name="Normal 45 2" xfId="628"/>
    <cellStyle name="Normal 45 2 2" xfId="1482"/>
    <cellStyle name="Normal 45 3" xfId="1483"/>
    <cellStyle name="Normal 46" xfId="605"/>
    <cellStyle name="Normal 46 2" xfId="859"/>
    <cellStyle name="Normal 46 2 2" xfId="1484"/>
    <cellStyle name="Normal 46 3" xfId="2147"/>
    <cellStyle name="Normal 47" xfId="606"/>
    <cellStyle name="Normal 47 2" xfId="860"/>
    <cellStyle name="Normal 47 2 2" xfId="1485"/>
    <cellStyle name="Normal 47 3" xfId="2148"/>
    <cellStyle name="Normal 48" xfId="608"/>
    <cellStyle name="Normal 48 2" xfId="861"/>
    <cellStyle name="Normal 48 2 2" xfId="2149"/>
    <cellStyle name="Normal 48 3" xfId="2150"/>
    <cellStyle name="Normal 49" xfId="609"/>
    <cellStyle name="Normal 49 2" xfId="862"/>
    <cellStyle name="Normal 49 2 2" xfId="2151"/>
    <cellStyle name="Normal 49 3" xfId="2152"/>
    <cellStyle name="Normal 5" xfId="492"/>
    <cellStyle name="Normal 5 10" xfId="493"/>
    <cellStyle name="Normal 5 10 2" xfId="1487"/>
    <cellStyle name="Normal 5 10 2 2" xfId="2153"/>
    <cellStyle name="Normal 5 10 3" xfId="1486"/>
    <cellStyle name="Normal 5 11" xfId="1488"/>
    <cellStyle name="Normal 5 11 2" xfId="2154"/>
    <cellStyle name="Normal 5 12" xfId="2155"/>
    <cellStyle name="Normal 5 2" xfId="494"/>
    <cellStyle name="Normal 5 2 2" xfId="495"/>
    <cellStyle name="Normal 5 2 2 2" xfId="496"/>
    <cellStyle name="Normal 5 2 3" xfId="497"/>
    <cellStyle name="Normal 5 2 3 2" xfId="2156"/>
    <cellStyle name="Normal 5 3" xfId="498"/>
    <cellStyle name="Normal 5 3 2" xfId="499"/>
    <cellStyle name="Normal 5 3 2 2" xfId="2157"/>
    <cellStyle name="Normal 5 3 3" xfId="1489"/>
    <cellStyle name="Normal 5 4" xfId="500"/>
    <cellStyle name="Normal 5 4 2" xfId="501"/>
    <cellStyle name="Normal 5 5" xfId="502"/>
    <cellStyle name="Normal 5 5 2" xfId="1490"/>
    <cellStyle name="Normal 5 6" xfId="503"/>
    <cellStyle name="Normal 5 6 2" xfId="1491"/>
    <cellStyle name="Normal 5 7" xfId="504"/>
    <cellStyle name="Normal 5 7 2" xfId="863"/>
    <cellStyle name="Normal 5 7 2 2" xfId="2158"/>
    <cellStyle name="Normal 5 7 3" xfId="2159"/>
    <cellStyle name="Normal 5 8" xfId="505"/>
    <cellStyle name="Normal 5 8 2" xfId="864"/>
    <cellStyle name="Normal 5 8 2 2" xfId="865"/>
    <cellStyle name="Normal 5 8 2 2 2" xfId="1492"/>
    <cellStyle name="Normal 5 8 2 2 2 2" xfId="2160"/>
    <cellStyle name="Normal 5 8 2 2 3" xfId="2161"/>
    <cellStyle name="Normal 5 8 2 3" xfId="1493"/>
    <cellStyle name="Normal 5 8 2 3 2" xfId="2162"/>
    <cellStyle name="Normal 5 8 2 4" xfId="2163"/>
    <cellStyle name="Normal 5 8 3" xfId="866"/>
    <cellStyle name="Normal 5 8 3 2" xfId="1494"/>
    <cellStyle name="Normal 5 8 3 2 2" xfId="2164"/>
    <cellStyle name="Normal 5 8 3 3" xfId="2165"/>
    <cellStyle name="Normal 5 8 4" xfId="1495"/>
    <cellStyle name="Normal 5 8 4 2" xfId="2166"/>
    <cellStyle name="Normal 5 8 5" xfId="2167"/>
    <cellStyle name="Normal 5 9" xfId="506"/>
    <cellStyle name="Normal 5 9 2" xfId="867"/>
    <cellStyle name="Normal 5 9 2 2" xfId="1496"/>
    <cellStyle name="Normal 5 9 2 2 2" xfId="2168"/>
    <cellStyle name="Normal 5 9 2 3" xfId="2169"/>
    <cellStyle name="Normal 5 9 3" xfId="1497"/>
    <cellStyle name="Normal 5 9 3 2" xfId="2170"/>
    <cellStyle name="Normal 5 9 4" xfId="2171"/>
    <cellStyle name="Normal 50" xfId="610"/>
    <cellStyle name="Normal 50 2" xfId="1064"/>
    <cellStyle name="Normal 50 3" xfId="1498"/>
    <cellStyle name="Normal 51" xfId="612"/>
    <cellStyle name="Normal 51 2" xfId="634"/>
    <cellStyle name="Normal 51 2 2" xfId="2172"/>
    <cellStyle name="Normal 51 3" xfId="1065"/>
    <cellStyle name="Normal 51 3 2" xfId="2173"/>
    <cellStyle name="Normal 52" xfId="613"/>
    <cellStyle name="Normal 52 2" xfId="868"/>
    <cellStyle name="Normal 52 2 2" xfId="2174"/>
    <cellStyle name="Normal 52 3" xfId="1066"/>
    <cellStyle name="Normal 52 3 2" xfId="2175"/>
    <cellStyle name="Normal 53" xfId="615"/>
    <cellStyle name="Normal 53 2" xfId="1067"/>
    <cellStyle name="Normal 53 2 2" xfId="1499"/>
    <cellStyle name="Normal 53 3" xfId="2176"/>
    <cellStyle name="Normal 54" xfId="616"/>
    <cellStyle name="Normal 54 2" xfId="1068"/>
    <cellStyle name="Normal 54 2 2" xfId="1500"/>
    <cellStyle name="Normal 54 3" xfId="2177"/>
    <cellStyle name="Normal 55" xfId="617"/>
    <cellStyle name="Normal 55 2" xfId="1069"/>
    <cellStyle name="Normal 55 2 2" xfId="1501"/>
    <cellStyle name="Normal 55 3" xfId="2178"/>
    <cellStyle name="Normal 56" xfId="618"/>
    <cellStyle name="Normal 56 2" xfId="1070"/>
    <cellStyle name="Normal 56 2 2" xfId="2179"/>
    <cellStyle name="Normal 56 3" xfId="1502"/>
    <cellStyle name="Normal 57" xfId="619"/>
    <cellStyle name="Normal 57 2" xfId="1071"/>
    <cellStyle name="Normal 57 2 2" xfId="2180"/>
    <cellStyle name="Normal 57 3" xfId="1503"/>
    <cellStyle name="Normal 58" xfId="620"/>
    <cellStyle name="Normal 58 2" xfId="1072"/>
    <cellStyle name="Normal 58 2 2" xfId="2181"/>
    <cellStyle name="Normal 58 3" xfId="1504"/>
    <cellStyle name="Normal 59" xfId="621"/>
    <cellStyle name="Normal 59 2" xfId="1073"/>
    <cellStyle name="Normal 59 3" xfId="1505"/>
    <cellStyle name="Normal 6" xfId="507"/>
    <cellStyle name="Normal 6 10" xfId="869"/>
    <cellStyle name="Normal 6 10 2" xfId="1506"/>
    <cellStyle name="Normal 6 10 2 2" xfId="2182"/>
    <cellStyle name="Normal 6 10 3" xfId="2183"/>
    <cellStyle name="Normal 6 11" xfId="870"/>
    <cellStyle name="Normal 6 11 2" xfId="2184"/>
    <cellStyle name="Normal 6 12" xfId="871"/>
    <cellStyle name="Normal 6 12 2" xfId="2185"/>
    <cellStyle name="Normal 6 13" xfId="1507"/>
    <cellStyle name="Normal 6 13 2" xfId="2186"/>
    <cellStyle name="Normal 6 14" xfId="1508"/>
    <cellStyle name="Normal 6 14 2" xfId="2187"/>
    <cellStyle name="Normal 6 15" xfId="1509"/>
    <cellStyle name="Normal 6 15 2" xfId="2188"/>
    <cellStyle name="Normal 6 16" xfId="2189"/>
    <cellStyle name="Normal 6 2" xfId="508"/>
    <cellStyle name="Normal 6 2 2" xfId="509"/>
    <cellStyle name="Normal 6 2 2 2" xfId="872"/>
    <cellStyle name="Normal 6 2 2 2 2" xfId="873"/>
    <cellStyle name="Normal 6 2 2 2 2 2" xfId="1510"/>
    <cellStyle name="Normal 6 2 2 2 2 2 2" xfId="2190"/>
    <cellStyle name="Normal 6 2 2 2 2 3" xfId="2191"/>
    <cellStyle name="Normal 6 2 2 2 3" xfId="1511"/>
    <cellStyle name="Normal 6 2 2 2 3 2" xfId="2192"/>
    <cellStyle name="Normal 6 2 2 2 4" xfId="2193"/>
    <cellStyle name="Normal 6 2 2 3" xfId="874"/>
    <cellStyle name="Normal 6 2 2 3 2" xfId="1512"/>
    <cellStyle name="Normal 6 2 2 3 2 2" xfId="2194"/>
    <cellStyle name="Normal 6 2 2 3 3" xfId="2195"/>
    <cellStyle name="Normal 6 2 2 4" xfId="1513"/>
    <cellStyle name="Normal 6 2 2 4 2" xfId="2196"/>
    <cellStyle name="Normal 6 2 2 5" xfId="2197"/>
    <cellStyle name="Normal 6 2 3" xfId="875"/>
    <cellStyle name="Normal 6 2 3 2" xfId="876"/>
    <cellStyle name="Normal 6 2 3 2 2" xfId="1514"/>
    <cellStyle name="Normal 6 2 3 2 2 2" xfId="2198"/>
    <cellStyle name="Normal 6 2 3 2 3" xfId="2199"/>
    <cellStyle name="Normal 6 2 3 3" xfId="1515"/>
    <cellStyle name="Normal 6 2 3 3 2" xfId="2200"/>
    <cellStyle name="Normal 6 2 3 4" xfId="2201"/>
    <cellStyle name="Normal 6 2 4" xfId="877"/>
    <cellStyle name="Normal 6 2 4 2" xfId="1516"/>
    <cellStyle name="Normal 6 2 4 2 2" xfId="2202"/>
    <cellStyle name="Normal 6 2 4 3" xfId="2203"/>
    <cellStyle name="Normal 6 2 5" xfId="1517"/>
    <cellStyle name="Normal 6 2 5 2" xfId="2204"/>
    <cellStyle name="Normal 6 2 6" xfId="2205"/>
    <cellStyle name="Normal 6 3" xfId="510"/>
    <cellStyle name="Normal 6 3 2" xfId="511"/>
    <cellStyle name="Normal 6 3 2 2" xfId="878"/>
    <cellStyle name="Normal 6 3 2 2 2" xfId="879"/>
    <cellStyle name="Normal 6 3 2 2 2 2" xfId="1518"/>
    <cellStyle name="Normal 6 3 2 2 2 2 2" xfId="2206"/>
    <cellStyle name="Normal 6 3 2 2 2 3" xfId="2207"/>
    <cellStyle name="Normal 6 3 2 2 3" xfId="1519"/>
    <cellStyle name="Normal 6 3 2 2 3 2" xfId="2208"/>
    <cellStyle name="Normal 6 3 2 2 4" xfId="2209"/>
    <cellStyle name="Normal 6 3 2 3" xfId="880"/>
    <cellStyle name="Normal 6 3 2 3 2" xfId="1520"/>
    <cellStyle name="Normal 6 3 2 3 2 2" xfId="2210"/>
    <cellStyle name="Normal 6 3 2 3 3" xfId="2211"/>
    <cellStyle name="Normal 6 3 2 4" xfId="1521"/>
    <cellStyle name="Normal 6 3 2 4 2" xfId="2212"/>
    <cellStyle name="Normal 6 3 2 5" xfId="2213"/>
    <cellStyle name="Normal 6 3 3" xfId="881"/>
    <cellStyle name="Normal 6 3 3 2" xfId="882"/>
    <cellStyle name="Normal 6 3 3 2 2" xfId="1522"/>
    <cellStyle name="Normal 6 3 3 2 2 2" xfId="2214"/>
    <cellStyle name="Normal 6 3 3 2 3" xfId="2215"/>
    <cellStyle name="Normal 6 3 3 3" xfId="1523"/>
    <cellStyle name="Normal 6 3 3 3 2" xfId="2216"/>
    <cellStyle name="Normal 6 3 3 4" xfId="2217"/>
    <cellStyle name="Normal 6 3 4" xfId="883"/>
    <cellStyle name="Normal 6 3 4 2" xfId="1524"/>
    <cellStyle name="Normal 6 3 4 2 2" xfId="2218"/>
    <cellStyle name="Normal 6 3 4 3" xfId="2219"/>
    <cellStyle name="Normal 6 3 5" xfId="1525"/>
    <cellStyle name="Normal 6 3 5 2" xfId="2220"/>
    <cellStyle name="Normal 6 3 6" xfId="2221"/>
    <cellStyle name="Normal 6 4" xfId="512"/>
    <cellStyle name="Normal 6 4 2" xfId="583"/>
    <cellStyle name="Normal 6 4 2 2" xfId="884"/>
    <cellStyle name="Normal 6 4 2 2 2" xfId="885"/>
    <cellStyle name="Normal 6 4 2 2 2 2" xfId="1526"/>
    <cellStyle name="Normal 6 4 2 2 2 2 2" xfId="2222"/>
    <cellStyle name="Normal 6 4 2 2 2 3" xfId="2223"/>
    <cellStyle name="Normal 6 4 2 2 3" xfId="1527"/>
    <cellStyle name="Normal 6 4 2 2 3 2" xfId="2224"/>
    <cellStyle name="Normal 6 4 2 2 4" xfId="2225"/>
    <cellStyle name="Normal 6 4 2 3" xfId="886"/>
    <cellStyle name="Normal 6 4 2 3 2" xfId="1528"/>
    <cellStyle name="Normal 6 4 2 3 2 2" xfId="2226"/>
    <cellStyle name="Normal 6 4 2 3 3" xfId="2227"/>
    <cellStyle name="Normal 6 4 2 4" xfId="1529"/>
    <cellStyle name="Normal 6 4 2 4 2" xfId="2228"/>
    <cellStyle name="Normal 6 4 2 5" xfId="2229"/>
    <cellStyle name="Normal 6 4 3" xfId="887"/>
    <cellStyle name="Normal 6 4 3 2" xfId="888"/>
    <cellStyle name="Normal 6 4 3 2 2" xfId="1530"/>
    <cellStyle name="Normal 6 4 3 2 2 2" xfId="2230"/>
    <cellStyle name="Normal 6 4 3 2 3" xfId="2231"/>
    <cellStyle name="Normal 6 4 3 3" xfId="1531"/>
    <cellStyle name="Normal 6 4 3 3 2" xfId="2232"/>
    <cellStyle name="Normal 6 4 3 4" xfId="2233"/>
    <cellStyle name="Normal 6 4 4" xfId="889"/>
    <cellStyle name="Normal 6 4 4 2" xfId="1532"/>
    <cellStyle name="Normal 6 4 4 2 2" xfId="2234"/>
    <cellStyle name="Normal 6 4 4 3" xfId="2235"/>
    <cellStyle name="Normal 6 4 5" xfId="1533"/>
    <cellStyle name="Normal 6 4 5 2" xfId="2236"/>
    <cellStyle name="Normal 6 4 6" xfId="2237"/>
    <cellStyle name="Normal 6 5" xfId="513"/>
    <cellStyle name="Normal 6 5 2" xfId="890"/>
    <cellStyle name="Normal 6 5 2 2" xfId="891"/>
    <cellStyle name="Normal 6 5 2 2 2" xfId="892"/>
    <cellStyle name="Normal 6 5 2 2 2 2" xfId="1534"/>
    <cellStyle name="Normal 6 5 2 2 2 2 2" xfId="2238"/>
    <cellStyle name="Normal 6 5 2 2 2 3" xfId="2239"/>
    <cellStyle name="Normal 6 5 2 2 3" xfId="1535"/>
    <cellStyle name="Normal 6 5 2 2 3 2" xfId="2240"/>
    <cellStyle name="Normal 6 5 2 2 4" xfId="2241"/>
    <cellStyle name="Normal 6 5 2 3" xfId="893"/>
    <cellStyle name="Normal 6 5 2 3 2" xfId="1536"/>
    <cellStyle name="Normal 6 5 2 3 2 2" xfId="2242"/>
    <cellStyle name="Normal 6 5 2 3 3" xfId="2243"/>
    <cellStyle name="Normal 6 5 2 4" xfId="1537"/>
    <cellStyle name="Normal 6 5 2 4 2" xfId="2244"/>
    <cellStyle name="Normal 6 5 2 5" xfId="2245"/>
    <cellStyle name="Normal 6 5 3" xfId="894"/>
    <cellStyle name="Normal 6 5 3 2" xfId="895"/>
    <cellStyle name="Normal 6 5 3 2 2" xfId="1538"/>
    <cellStyle name="Normal 6 5 3 2 2 2" xfId="2246"/>
    <cellStyle name="Normal 6 5 3 2 3" xfId="2247"/>
    <cellStyle name="Normal 6 5 3 3" xfId="1539"/>
    <cellStyle name="Normal 6 5 3 3 2" xfId="2248"/>
    <cellStyle name="Normal 6 5 3 4" xfId="2249"/>
    <cellStyle name="Normal 6 5 4" xfId="896"/>
    <cellStyle name="Normal 6 5 4 2" xfId="1540"/>
    <cellStyle name="Normal 6 5 4 2 2" xfId="2250"/>
    <cellStyle name="Normal 6 5 4 3" xfId="2251"/>
    <cellStyle name="Normal 6 5 5" xfId="1541"/>
    <cellStyle name="Normal 6 5 5 2" xfId="2252"/>
    <cellStyle name="Normal 6 5 6" xfId="2253"/>
    <cellStyle name="Normal 6 6" xfId="514"/>
    <cellStyle name="Normal 6 6 2" xfId="897"/>
    <cellStyle name="Normal 6 6 2 2" xfId="898"/>
    <cellStyle name="Normal 6 6 2 2 2" xfId="899"/>
    <cellStyle name="Normal 6 6 2 2 2 2" xfId="1542"/>
    <cellStyle name="Normal 6 6 2 2 2 2 2" xfId="2254"/>
    <cellStyle name="Normal 6 6 2 2 2 3" xfId="2255"/>
    <cellStyle name="Normal 6 6 2 2 3" xfId="1543"/>
    <cellStyle name="Normal 6 6 2 2 3 2" xfId="2256"/>
    <cellStyle name="Normal 6 6 2 2 4" xfId="2257"/>
    <cellStyle name="Normal 6 6 2 3" xfId="900"/>
    <cellStyle name="Normal 6 6 2 3 2" xfId="1544"/>
    <cellStyle name="Normal 6 6 2 3 2 2" xfId="2258"/>
    <cellStyle name="Normal 6 6 2 3 3" xfId="2259"/>
    <cellStyle name="Normal 6 6 2 4" xfId="1545"/>
    <cellStyle name="Normal 6 6 2 4 2" xfId="2260"/>
    <cellStyle name="Normal 6 6 2 5" xfId="2261"/>
    <cellStyle name="Normal 6 6 3" xfId="901"/>
    <cellStyle name="Normal 6 6 3 2" xfId="902"/>
    <cellStyle name="Normal 6 6 3 2 2" xfId="1546"/>
    <cellStyle name="Normal 6 6 3 2 2 2" xfId="2262"/>
    <cellStyle name="Normal 6 6 3 2 3" xfId="2263"/>
    <cellStyle name="Normal 6 6 3 3" xfId="1547"/>
    <cellStyle name="Normal 6 6 3 3 2" xfId="2264"/>
    <cellStyle name="Normal 6 6 3 4" xfId="2265"/>
    <cellStyle name="Normal 6 6 4" xfId="903"/>
    <cellStyle name="Normal 6 6 4 2" xfId="1548"/>
    <cellStyle name="Normal 6 6 4 2 2" xfId="2266"/>
    <cellStyle name="Normal 6 6 4 3" xfId="2267"/>
    <cellStyle name="Normal 6 6 5" xfId="1549"/>
    <cellStyle name="Normal 6 6 5 2" xfId="2268"/>
    <cellStyle name="Normal 6 6 6" xfId="2269"/>
    <cellStyle name="Normal 6 7" xfId="515"/>
    <cellStyle name="Normal 6 7 2" xfId="904"/>
    <cellStyle name="Normal 6 7 2 2" xfId="905"/>
    <cellStyle name="Normal 6 7 2 2 2" xfId="906"/>
    <cellStyle name="Normal 6 7 2 2 2 2" xfId="1550"/>
    <cellStyle name="Normal 6 7 2 2 2 2 2" xfId="2270"/>
    <cellStyle name="Normal 6 7 2 2 2 3" xfId="2271"/>
    <cellStyle name="Normal 6 7 2 2 3" xfId="1551"/>
    <cellStyle name="Normal 6 7 2 2 3 2" xfId="2272"/>
    <cellStyle name="Normal 6 7 2 2 4" xfId="2273"/>
    <cellStyle name="Normal 6 7 2 3" xfId="907"/>
    <cellStyle name="Normal 6 7 2 3 2" xfId="1552"/>
    <cellStyle name="Normal 6 7 2 3 2 2" xfId="2274"/>
    <cellStyle name="Normal 6 7 2 3 3" xfId="2275"/>
    <cellStyle name="Normal 6 7 2 4" xfId="1553"/>
    <cellStyle name="Normal 6 7 2 4 2" xfId="2276"/>
    <cellStyle name="Normal 6 7 2 5" xfId="2277"/>
    <cellStyle name="Normal 6 7 3" xfId="908"/>
    <cellStyle name="Normal 6 7 3 2" xfId="909"/>
    <cellStyle name="Normal 6 7 3 2 2" xfId="1554"/>
    <cellStyle name="Normal 6 7 3 2 2 2" xfId="2278"/>
    <cellStyle name="Normal 6 7 3 2 3" xfId="2279"/>
    <cellStyle name="Normal 6 7 3 3" xfId="1555"/>
    <cellStyle name="Normal 6 7 3 3 2" xfId="2280"/>
    <cellStyle name="Normal 6 7 3 4" xfId="2281"/>
    <cellStyle name="Normal 6 7 4" xfId="910"/>
    <cellStyle name="Normal 6 7 4 2" xfId="1556"/>
    <cellStyle name="Normal 6 7 4 2 2" xfId="2282"/>
    <cellStyle name="Normal 6 7 4 3" xfId="2283"/>
    <cellStyle name="Normal 6 7 5" xfId="1557"/>
    <cellStyle name="Normal 6 7 5 2" xfId="2284"/>
    <cellStyle name="Normal 6 7 6" xfId="2285"/>
    <cellStyle name="Normal 6 8" xfId="911"/>
    <cellStyle name="Normal 6 8 2" xfId="912"/>
    <cellStyle name="Normal 6 8 2 2" xfId="913"/>
    <cellStyle name="Normal 6 8 2 2 2" xfId="1558"/>
    <cellStyle name="Normal 6 8 2 2 2 2" xfId="2286"/>
    <cellStyle name="Normal 6 8 2 2 3" xfId="2287"/>
    <cellStyle name="Normal 6 8 2 3" xfId="1559"/>
    <cellStyle name="Normal 6 8 2 3 2" xfId="2288"/>
    <cellStyle name="Normal 6 8 2 4" xfId="2289"/>
    <cellStyle name="Normal 6 8 3" xfId="914"/>
    <cellStyle name="Normal 6 8 3 2" xfId="1560"/>
    <cellStyle name="Normal 6 8 3 2 2" xfId="2290"/>
    <cellStyle name="Normal 6 8 3 3" xfId="2291"/>
    <cellStyle name="Normal 6 8 4" xfId="1561"/>
    <cellStyle name="Normal 6 8 4 2" xfId="2292"/>
    <cellStyle name="Normal 6 8 5" xfId="2293"/>
    <cellStyle name="Normal 6 9" xfId="915"/>
    <cellStyle name="Normal 6 9 2" xfId="916"/>
    <cellStyle name="Normal 6 9 2 2" xfId="1562"/>
    <cellStyle name="Normal 6 9 2 2 2" xfId="2294"/>
    <cellStyle name="Normal 6 9 2 3" xfId="2295"/>
    <cellStyle name="Normal 6 9 3" xfId="1563"/>
    <cellStyle name="Normal 6 9 3 2" xfId="2296"/>
    <cellStyle name="Normal 6 9 4" xfId="2297"/>
    <cellStyle name="Normal 60" xfId="622"/>
    <cellStyle name="Normal 60 2" xfId="1074"/>
    <cellStyle name="Normal 60 2 2" xfId="1565"/>
    <cellStyle name="Normal 60 3" xfId="1564"/>
    <cellStyle name="Normal 61" xfId="623"/>
    <cellStyle name="Normal 61 2" xfId="1075"/>
    <cellStyle name="Normal 61 2 2" xfId="1176"/>
    <cellStyle name="Normal 61 2 2 2" xfId="1566"/>
    <cellStyle name="Normal 61 2 2 2 2" xfId="2298"/>
    <cellStyle name="Normal 61 2 2 3" xfId="1567"/>
    <cellStyle name="Normal 61 2 2 3 2" xfId="2299"/>
    <cellStyle name="Normal 61 2 2 4" xfId="2300"/>
    <cellStyle name="Normal 61 2 3" xfId="1568"/>
    <cellStyle name="Normal 61 2 3 2" xfId="2301"/>
    <cellStyle name="Normal 61 2 4" xfId="2302"/>
    <cellStyle name="Normal 61 3" xfId="2303"/>
    <cellStyle name="Normal 62" xfId="624"/>
    <cellStyle name="Normal 62 2" xfId="1076"/>
    <cellStyle name="Normal 62 2 2" xfId="2304"/>
    <cellStyle name="Normal 62 3" xfId="1569"/>
    <cellStyle name="Normal 63" xfId="625"/>
    <cellStyle name="Normal 63 2" xfId="1077"/>
    <cellStyle name="Normal 63 3" xfId="1570"/>
    <cellStyle name="Normal 64" xfId="629"/>
    <cellStyle name="Normal 64 2" xfId="1078"/>
    <cellStyle name="Normal 65" xfId="626"/>
    <cellStyle name="Normal 65 2" xfId="1079"/>
    <cellStyle name="Normal 66" xfId="635"/>
    <cellStyle name="Normal 66 2" xfId="2554"/>
    <cellStyle name="Normal 67" xfId="636"/>
    <cellStyle name="Normal 67 2" xfId="2555"/>
    <cellStyle name="Normal 68" xfId="637"/>
    <cellStyle name="Normal 68 2" xfId="2556"/>
    <cellStyle name="Normal 69" xfId="638"/>
    <cellStyle name="Normal 69 2" xfId="2557"/>
    <cellStyle name="Normal 7" xfId="516"/>
    <cellStyle name="Normal 7 2" xfId="517"/>
    <cellStyle name="Normal 7 2 2" xfId="518"/>
    <cellStyle name="Normal 7 3" xfId="519"/>
    <cellStyle name="Normal 7 3 2" xfId="520"/>
    <cellStyle name="Normal 7 3 2 2" xfId="2305"/>
    <cellStyle name="Normal 7 3 3" xfId="1571"/>
    <cellStyle name="Normal 7 4" xfId="521"/>
    <cellStyle name="Normal 7 4 2" xfId="522"/>
    <cellStyle name="Normal 7 5" xfId="523"/>
    <cellStyle name="Normal 7 6" xfId="524"/>
    <cellStyle name="Normal 7 7" xfId="525"/>
    <cellStyle name="Normal 7 8" xfId="526"/>
    <cellStyle name="Normal 7 9" xfId="917"/>
    <cellStyle name="Normal 70" xfId="639"/>
    <cellStyle name="Normal 70 2" xfId="2558"/>
    <cellStyle name="Normal 71" xfId="640"/>
    <cellStyle name="Normal 71 2" xfId="2559"/>
    <cellStyle name="Normal 72" xfId="641"/>
    <cellStyle name="Normal 72 2" xfId="2560"/>
    <cellStyle name="Normal 73" xfId="642"/>
    <cellStyle name="Normal 74" xfId="643"/>
    <cellStyle name="Normal 75" xfId="644"/>
    <cellStyle name="Normal 76" xfId="645"/>
    <cellStyle name="Normal 77" xfId="646"/>
    <cellStyle name="Normal 78" xfId="647"/>
    <cellStyle name="Normal 79" xfId="648"/>
    <cellStyle name="Normal 8" xfId="527"/>
    <cellStyle name="Normal 8 2" xfId="528"/>
    <cellStyle name="Normal 8 2 2" xfId="529"/>
    <cellStyle name="Normal 8 3" xfId="530"/>
    <cellStyle name="Normal 8 3 2" xfId="531"/>
    <cellStyle name="Normal 8 3 2 2" xfId="1572"/>
    <cellStyle name="Normal 8 3 3" xfId="918"/>
    <cellStyle name="Normal 8 4" xfId="532"/>
    <cellStyle name="Normal 8 4 2" xfId="1573"/>
    <cellStyle name="Normal 8 5" xfId="533"/>
    <cellStyle name="Normal 8 6" xfId="534"/>
    <cellStyle name="Normal 8 7" xfId="535"/>
    <cellStyle name="Normal 80" xfId="649"/>
    <cellStyle name="Normal 81" xfId="650"/>
    <cellStyle name="Normal 82" xfId="651"/>
    <cellStyle name="Normal 83" xfId="653"/>
    <cellStyle name="Normal 83 2" xfId="1080"/>
    <cellStyle name="Normal 84" xfId="654"/>
    <cellStyle name="Normal 85" xfId="655"/>
    <cellStyle name="Normal 85 2" xfId="1081"/>
    <cellStyle name="Normal 85 3" xfId="1092"/>
    <cellStyle name="Normal 86" xfId="656"/>
    <cellStyle name="Normal 86 2" xfId="1082"/>
    <cellStyle name="Normal 86 3" xfId="1093"/>
    <cellStyle name="Normal 87" xfId="657"/>
    <cellStyle name="Normal 87 2" xfId="919"/>
    <cellStyle name="Normal 87 3" xfId="1083"/>
    <cellStyle name="Normal 88" xfId="920"/>
    <cellStyle name="Normal 89" xfId="921"/>
    <cellStyle name="Normal 9" xfId="536"/>
    <cellStyle name="Normal 9 2" xfId="537"/>
    <cellStyle name="Normal 9 2 2" xfId="538"/>
    <cellStyle name="Normal 9 2 2 2" xfId="922"/>
    <cellStyle name="Normal 9 2 2 2 2" xfId="923"/>
    <cellStyle name="Normal 9 2 2 2 2 2" xfId="1574"/>
    <cellStyle name="Normal 9 2 2 2 2 2 2" xfId="2306"/>
    <cellStyle name="Normal 9 2 2 2 2 3" xfId="2307"/>
    <cellStyle name="Normal 9 2 2 2 3" xfId="1575"/>
    <cellStyle name="Normal 9 2 2 2 3 2" xfId="2308"/>
    <cellStyle name="Normal 9 2 2 2 4" xfId="2309"/>
    <cellStyle name="Normal 9 2 2 3" xfId="924"/>
    <cellStyle name="Normal 9 2 2 3 2" xfId="1576"/>
    <cellStyle name="Normal 9 2 2 3 2 2" xfId="2310"/>
    <cellStyle name="Normal 9 2 2 3 3" xfId="2311"/>
    <cellStyle name="Normal 9 2 2 4" xfId="1577"/>
    <cellStyle name="Normal 9 2 2 4 2" xfId="2312"/>
    <cellStyle name="Normal 9 2 2 5" xfId="2313"/>
    <cellStyle name="Normal 9 2 3" xfId="925"/>
    <cellStyle name="Normal 9 2 3 2" xfId="926"/>
    <cellStyle name="Normal 9 2 3 2 2" xfId="1578"/>
    <cellStyle name="Normal 9 2 3 2 2 2" xfId="2314"/>
    <cellStyle name="Normal 9 2 3 2 3" xfId="2315"/>
    <cellStyle name="Normal 9 2 3 3" xfId="1579"/>
    <cellStyle name="Normal 9 2 3 3 2" xfId="2316"/>
    <cellStyle name="Normal 9 2 3 4" xfId="2317"/>
    <cellStyle name="Normal 9 2 4" xfId="927"/>
    <cellStyle name="Normal 9 2 4 2" xfId="1580"/>
    <cellStyle name="Normal 9 2 4 2 2" xfId="2318"/>
    <cellStyle name="Normal 9 2 4 3" xfId="2319"/>
    <cellStyle name="Normal 9 2 5" xfId="1581"/>
    <cellStyle name="Normal 9 2 5 2" xfId="2320"/>
    <cellStyle name="Normal 9 2 6" xfId="2321"/>
    <cellStyle name="Normal 9 3" xfId="539"/>
    <cellStyle name="Normal 9 3 2" xfId="540"/>
    <cellStyle name="Normal 9 3 2 2" xfId="928"/>
    <cellStyle name="Normal 9 3 2 2 2" xfId="1582"/>
    <cellStyle name="Normal 9 3 2 2 2 2" xfId="2322"/>
    <cellStyle name="Normal 9 3 2 2 3" xfId="2323"/>
    <cellStyle name="Normal 9 3 2 3" xfId="1583"/>
    <cellStyle name="Normal 9 3 2 3 2" xfId="2324"/>
    <cellStyle name="Normal 9 3 2 4" xfId="2325"/>
    <cellStyle name="Normal 9 3 3" xfId="929"/>
    <cellStyle name="Normal 9 3 3 2" xfId="1584"/>
    <cellStyle name="Normal 9 3 3 2 2" xfId="2326"/>
    <cellStyle name="Normal 9 3 3 3" xfId="2327"/>
    <cellStyle name="Normal 9 3 4" xfId="1585"/>
    <cellStyle name="Normal 9 3 4 2" xfId="2328"/>
    <cellStyle name="Normal 9 3 5" xfId="2329"/>
    <cellStyle name="Normal 9 4" xfId="541"/>
    <cellStyle name="Normal 9 4 2" xfId="930"/>
    <cellStyle name="Normal 9 4 2 2" xfId="1586"/>
    <cellStyle name="Normal 9 4 2 2 2" xfId="2330"/>
    <cellStyle name="Normal 9 4 2 3" xfId="2331"/>
    <cellStyle name="Normal 9 4 3" xfId="1587"/>
    <cellStyle name="Normal 9 4 3 2" xfId="2332"/>
    <cellStyle name="Normal 9 4 4" xfId="2333"/>
    <cellStyle name="Normal 9 5" xfId="542"/>
    <cellStyle name="Normal 9 5 2" xfId="1589"/>
    <cellStyle name="Normal 9 5 2 2" xfId="2334"/>
    <cellStyle name="Normal 9 5 3" xfId="1588"/>
    <cellStyle name="Normal 9 6" xfId="543"/>
    <cellStyle name="Normal 9 6 2" xfId="1590"/>
    <cellStyle name="Normal 9 7" xfId="544"/>
    <cellStyle name="Normal 9 7 2" xfId="2335"/>
    <cellStyle name="Normal 90" xfId="931"/>
    <cellStyle name="Normal 91" xfId="932"/>
    <cellStyle name="Normal 92" xfId="933"/>
    <cellStyle name="Normal 93" xfId="934"/>
    <cellStyle name="Normal 94" xfId="935"/>
    <cellStyle name="Normal 95" xfId="936"/>
    <cellStyle name="Normal 96" xfId="937"/>
    <cellStyle name="Normal 97" xfId="938"/>
    <cellStyle name="Normal 97 2" xfId="1084"/>
    <cellStyle name="Normal 98" xfId="939"/>
    <cellStyle name="Normal 99" xfId="940"/>
    <cellStyle name="Normal_IPCviejo" xfId="1088"/>
    <cellStyle name="Notas" xfId="1146" builtinId="10" customBuiltin="1"/>
    <cellStyle name="Notas 2" xfId="545"/>
    <cellStyle name="Notas 2 2" xfId="546"/>
    <cellStyle name="Notas 2 2 2" xfId="2574"/>
    <cellStyle name="Notas 2 3" xfId="2563"/>
    <cellStyle name="Note" xfId="547"/>
    <cellStyle name="Note 2" xfId="548"/>
    <cellStyle name="Note 2 2" xfId="2575"/>
    <cellStyle name="Note 3" xfId="2568"/>
    <cellStyle name="Output" xfId="549"/>
    <cellStyle name="Output 2" xfId="550"/>
    <cellStyle name="Output 2 2" xfId="2576"/>
    <cellStyle name="Output 3" xfId="2569"/>
    <cellStyle name="Porcentaje" xfId="551" builtinId="5"/>
    <cellStyle name="Porcentaje 10" xfId="2524"/>
    <cellStyle name="Porcentaje 11" xfId="2526"/>
    <cellStyle name="Porcentaje 12" xfId="2584"/>
    <cellStyle name="Porcentaje 2" xfId="552"/>
    <cellStyle name="Porcentaje 3" xfId="941"/>
    <cellStyle name="Porcentaje 3 2" xfId="1085"/>
    <cellStyle name="Porcentaje 3 2 2" xfId="2336"/>
    <cellStyle name="Porcentaje 3 3" xfId="1591"/>
    <cellStyle name="Porcentaje 4" xfId="942"/>
    <cellStyle name="Porcentaje 4 2" xfId="1086"/>
    <cellStyle name="Porcentaje 4 2 2" xfId="2337"/>
    <cellStyle name="Porcentaje 4 3" xfId="1592"/>
    <cellStyle name="Porcentaje 5" xfId="1087"/>
    <cellStyle name="Porcentaje 5 2" xfId="1593"/>
    <cellStyle name="Porcentaje 6" xfId="1091"/>
    <cellStyle name="Porcentaje 6 2" xfId="1098"/>
    <cellStyle name="Porcentaje 7" xfId="1107"/>
    <cellStyle name="Porcentaje 7 2" xfId="1113"/>
    <cellStyle name="Porcentaje 7 3" xfId="2528"/>
    <cellStyle name="Porcentaje 8" xfId="1127"/>
    <cellStyle name="Porcentaje 8 2" xfId="2516"/>
    <cellStyle name="Porcentaje 9" xfId="1110"/>
    <cellStyle name="Porcentaje 9 2" xfId="2507"/>
    <cellStyle name="Porcentual 10" xfId="943"/>
    <cellStyle name="Porcentual 10 2" xfId="944"/>
    <cellStyle name="Porcentual 10 2 2" xfId="2338"/>
    <cellStyle name="Porcentual 10 3" xfId="2339"/>
    <cellStyle name="Porcentual 11" xfId="945"/>
    <cellStyle name="Porcentual 11 2" xfId="2340"/>
    <cellStyle name="Porcentual 2" xfId="553"/>
    <cellStyle name="Porcentual 2 2" xfId="554"/>
    <cellStyle name="Porcentual 2 2 2" xfId="946"/>
    <cellStyle name="Porcentual 2 2 2 2" xfId="947"/>
    <cellStyle name="Porcentual 2 3" xfId="555"/>
    <cellStyle name="Porcentual 2 3 2" xfId="948"/>
    <cellStyle name="Porcentual 2 3 2 2" xfId="2341"/>
    <cellStyle name="Porcentual 2 3 3" xfId="1594"/>
    <cellStyle name="Porcentual 2 4" xfId="556"/>
    <cellStyle name="Porcentual 2 4 2" xfId="2342"/>
    <cellStyle name="Porcentual 2 5" xfId="949"/>
    <cellStyle name="Porcentual 2 5 2" xfId="2343"/>
    <cellStyle name="Porcentual 2 6" xfId="950"/>
    <cellStyle name="Porcentual 2 6 2" xfId="2344"/>
    <cellStyle name="Porcentual 3" xfId="557"/>
    <cellStyle name="Porcentual 3 2" xfId="951"/>
    <cellStyle name="Porcentual 3 2 2" xfId="1595"/>
    <cellStyle name="Porcentual 3 3" xfId="952"/>
    <cellStyle name="Porcentual 3 3 2" xfId="2345"/>
    <cellStyle name="Porcentual 3 4" xfId="953"/>
    <cellStyle name="Porcentual 3 4 2" xfId="2346"/>
    <cellStyle name="Porcentual 3 5" xfId="954"/>
    <cellStyle name="Porcentual 3 5 2" xfId="2347"/>
    <cellStyle name="Porcentual 3 6" xfId="955"/>
    <cellStyle name="Porcentual 3 6 2" xfId="2348"/>
    <cellStyle name="Porcentual 3 7" xfId="956"/>
    <cellStyle name="Porcentual 3 7 2" xfId="2349"/>
    <cellStyle name="Porcentual 4" xfId="957"/>
    <cellStyle name="Porcentual 4 2" xfId="958"/>
    <cellStyle name="Porcentual 4 2 2" xfId="2350"/>
    <cellStyle name="Porcentual 4 3" xfId="959"/>
    <cellStyle name="Porcentual 4 3 2" xfId="2351"/>
    <cellStyle name="Porcentual 4 4" xfId="960"/>
    <cellStyle name="Porcentual 4 4 2" xfId="2352"/>
    <cellStyle name="Porcentual 4 5" xfId="961"/>
    <cellStyle name="Porcentual 4 5 2" xfId="2353"/>
    <cellStyle name="Porcentual 4 6" xfId="962"/>
    <cellStyle name="Porcentual 4 6 2" xfId="2354"/>
    <cellStyle name="Porcentual 4 7" xfId="963"/>
    <cellStyle name="Porcentual 4 7 2" xfId="2355"/>
    <cellStyle name="Porcentual 4 8" xfId="964"/>
    <cellStyle name="Porcentual 4 8 2" xfId="2356"/>
    <cellStyle name="Porcentual 4 9" xfId="2357"/>
    <cellStyle name="Porcentual 5" xfId="965"/>
    <cellStyle name="Porcentual 5 10" xfId="966"/>
    <cellStyle name="Porcentual 5 10 2" xfId="1596"/>
    <cellStyle name="Porcentual 5 10 2 2" xfId="2358"/>
    <cellStyle name="Porcentual 5 10 3" xfId="2359"/>
    <cellStyle name="Porcentual 5 11" xfId="967"/>
    <cellStyle name="Porcentual 5 11 2" xfId="2360"/>
    <cellStyle name="Porcentual 5 12" xfId="968"/>
    <cellStyle name="Porcentual 5 12 2" xfId="2361"/>
    <cellStyle name="Porcentual 5 13" xfId="1597"/>
    <cellStyle name="Porcentual 5 13 2" xfId="2362"/>
    <cellStyle name="Porcentual 5 14" xfId="1598"/>
    <cellStyle name="Porcentual 5 14 2" xfId="2363"/>
    <cellStyle name="Porcentual 5 15" xfId="1599"/>
    <cellStyle name="Porcentual 5 15 2" xfId="2364"/>
    <cellStyle name="Porcentual 5 2" xfId="558"/>
    <cellStyle name="Porcentual 5 2 2" xfId="969"/>
    <cellStyle name="Porcentual 5 2 2 2" xfId="970"/>
    <cellStyle name="Porcentual 5 2 2 2 2" xfId="971"/>
    <cellStyle name="Porcentual 5 2 2 2 2 2" xfId="1600"/>
    <cellStyle name="Porcentual 5 2 2 2 2 2 2" xfId="2365"/>
    <cellStyle name="Porcentual 5 2 2 2 2 3" xfId="2366"/>
    <cellStyle name="Porcentual 5 2 2 2 3" xfId="1601"/>
    <cellStyle name="Porcentual 5 2 2 2 3 2" xfId="2367"/>
    <cellStyle name="Porcentual 5 2 2 2 4" xfId="2368"/>
    <cellStyle name="Porcentual 5 2 2 3" xfId="972"/>
    <cellStyle name="Porcentual 5 2 2 3 2" xfId="1602"/>
    <cellStyle name="Porcentual 5 2 2 3 2 2" xfId="2369"/>
    <cellStyle name="Porcentual 5 2 2 3 3" xfId="2370"/>
    <cellStyle name="Porcentual 5 2 2 4" xfId="1603"/>
    <cellStyle name="Porcentual 5 2 2 4 2" xfId="2371"/>
    <cellStyle name="Porcentual 5 2 2 5" xfId="2372"/>
    <cellStyle name="Porcentual 5 2 3" xfId="973"/>
    <cellStyle name="Porcentual 5 2 3 2" xfId="974"/>
    <cellStyle name="Porcentual 5 2 3 2 2" xfId="1604"/>
    <cellStyle name="Porcentual 5 2 3 2 2 2" xfId="2373"/>
    <cellStyle name="Porcentual 5 2 3 2 3" xfId="2374"/>
    <cellStyle name="Porcentual 5 2 3 3" xfId="1605"/>
    <cellStyle name="Porcentual 5 2 3 3 2" xfId="2375"/>
    <cellStyle name="Porcentual 5 2 3 4" xfId="2376"/>
    <cellStyle name="Porcentual 5 2 4" xfId="975"/>
    <cellStyle name="Porcentual 5 2 4 2" xfId="1606"/>
    <cellStyle name="Porcentual 5 2 4 2 2" xfId="2377"/>
    <cellStyle name="Porcentual 5 2 4 3" xfId="2378"/>
    <cellStyle name="Porcentual 5 2 5" xfId="1607"/>
    <cellStyle name="Porcentual 5 2 5 2" xfId="2379"/>
    <cellStyle name="Porcentual 5 2 6" xfId="1608"/>
    <cellStyle name="Porcentual 5 3" xfId="976"/>
    <cellStyle name="Porcentual 5 3 2" xfId="977"/>
    <cellStyle name="Porcentual 5 3 2 2" xfId="978"/>
    <cellStyle name="Porcentual 5 3 2 2 2" xfId="979"/>
    <cellStyle name="Porcentual 5 3 2 2 2 2" xfId="1609"/>
    <cellStyle name="Porcentual 5 3 2 2 2 2 2" xfId="2380"/>
    <cellStyle name="Porcentual 5 3 2 2 2 3" xfId="2381"/>
    <cellStyle name="Porcentual 5 3 2 2 3" xfId="1610"/>
    <cellStyle name="Porcentual 5 3 2 2 3 2" xfId="2382"/>
    <cellStyle name="Porcentual 5 3 2 2 4" xfId="2383"/>
    <cellStyle name="Porcentual 5 3 2 3" xfId="980"/>
    <cellStyle name="Porcentual 5 3 2 3 2" xfId="1611"/>
    <cellStyle name="Porcentual 5 3 2 3 2 2" xfId="2384"/>
    <cellStyle name="Porcentual 5 3 2 3 3" xfId="2385"/>
    <cellStyle name="Porcentual 5 3 2 4" xfId="1612"/>
    <cellStyle name="Porcentual 5 3 2 4 2" xfId="2386"/>
    <cellStyle name="Porcentual 5 3 2 5" xfId="2387"/>
    <cellStyle name="Porcentual 5 3 3" xfId="981"/>
    <cellStyle name="Porcentual 5 3 3 2" xfId="982"/>
    <cellStyle name="Porcentual 5 3 3 2 2" xfId="1613"/>
    <cellStyle name="Porcentual 5 3 3 2 2 2" xfId="2388"/>
    <cellStyle name="Porcentual 5 3 3 2 3" xfId="2389"/>
    <cellStyle name="Porcentual 5 3 3 3" xfId="1614"/>
    <cellStyle name="Porcentual 5 3 3 3 2" xfId="2390"/>
    <cellStyle name="Porcentual 5 3 3 4" xfId="2391"/>
    <cellStyle name="Porcentual 5 3 4" xfId="983"/>
    <cellStyle name="Porcentual 5 3 4 2" xfId="1615"/>
    <cellStyle name="Porcentual 5 3 4 2 2" xfId="2392"/>
    <cellStyle name="Porcentual 5 3 4 3" xfId="2393"/>
    <cellStyle name="Porcentual 5 3 5" xfId="1616"/>
    <cellStyle name="Porcentual 5 3 5 2" xfId="2394"/>
    <cellStyle name="Porcentual 5 3 6" xfId="2395"/>
    <cellStyle name="Porcentual 5 4" xfId="984"/>
    <cellStyle name="Porcentual 5 4 2" xfId="985"/>
    <cellStyle name="Porcentual 5 4 2 2" xfId="986"/>
    <cellStyle name="Porcentual 5 4 2 2 2" xfId="987"/>
    <cellStyle name="Porcentual 5 4 2 2 2 2" xfId="1617"/>
    <cellStyle name="Porcentual 5 4 2 2 2 2 2" xfId="2396"/>
    <cellStyle name="Porcentual 5 4 2 2 2 3" xfId="2397"/>
    <cellStyle name="Porcentual 5 4 2 2 3" xfId="1618"/>
    <cellStyle name="Porcentual 5 4 2 2 3 2" xfId="2398"/>
    <cellStyle name="Porcentual 5 4 2 2 4" xfId="2399"/>
    <cellStyle name="Porcentual 5 4 2 3" xfId="988"/>
    <cellStyle name="Porcentual 5 4 2 3 2" xfId="1619"/>
    <cellStyle name="Porcentual 5 4 2 3 2 2" xfId="2400"/>
    <cellStyle name="Porcentual 5 4 2 3 3" xfId="2401"/>
    <cellStyle name="Porcentual 5 4 2 4" xfId="1620"/>
    <cellStyle name="Porcentual 5 4 2 4 2" xfId="2402"/>
    <cellStyle name="Porcentual 5 4 2 5" xfId="2403"/>
    <cellStyle name="Porcentual 5 4 3" xfId="989"/>
    <cellStyle name="Porcentual 5 4 3 2" xfId="990"/>
    <cellStyle name="Porcentual 5 4 3 2 2" xfId="1621"/>
    <cellStyle name="Porcentual 5 4 3 2 2 2" xfId="2404"/>
    <cellStyle name="Porcentual 5 4 3 2 3" xfId="2405"/>
    <cellStyle name="Porcentual 5 4 3 3" xfId="1622"/>
    <cellStyle name="Porcentual 5 4 3 3 2" xfId="2406"/>
    <cellStyle name="Porcentual 5 4 3 4" xfId="2407"/>
    <cellStyle name="Porcentual 5 4 4" xfId="991"/>
    <cellStyle name="Porcentual 5 4 4 2" xfId="1623"/>
    <cellStyle name="Porcentual 5 4 4 2 2" xfId="2408"/>
    <cellStyle name="Porcentual 5 4 4 3" xfId="2409"/>
    <cellStyle name="Porcentual 5 4 5" xfId="1624"/>
    <cellStyle name="Porcentual 5 4 5 2" xfId="2410"/>
    <cellStyle name="Porcentual 5 4 6" xfId="2411"/>
    <cellStyle name="Porcentual 5 5" xfId="992"/>
    <cellStyle name="Porcentual 5 5 2" xfId="993"/>
    <cellStyle name="Porcentual 5 5 2 2" xfId="994"/>
    <cellStyle name="Porcentual 5 5 2 2 2" xfId="995"/>
    <cellStyle name="Porcentual 5 5 2 2 2 2" xfId="1625"/>
    <cellStyle name="Porcentual 5 5 2 2 2 2 2" xfId="2412"/>
    <cellStyle name="Porcentual 5 5 2 2 2 3" xfId="2413"/>
    <cellStyle name="Porcentual 5 5 2 2 3" xfId="1626"/>
    <cellStyle name="Porcentual 5 5 2 2 3 2" xfId="2414"/>
    <cellStyle name="Porcentual 5 5 2 2 4" xfId="2415"/>
    <cellStyle name="Porcentual 5 5 2 3" xfId="996"/>
    <cellStyle name="Porcentual 5 5 2 3 2" xfId="1627"/>
    <cellStyle name="Porcentual 5 5 2 3 2 2" xfId="2416"/>
    <cellStyle name="Porcentual 5 5 2 3 3" xfId="2417"/>
    <cellStyle name="Porcentual 5 5 2 4" xfId="1628"/>
    <cellStyle name="Porcentual 5 5 2 4 2" xfId="2418"/>
    <cellStyle name="Porcentual 5 5 2 5" xfId="2419"/>
    <cellStyle name="Porcentual 5 5 3" xfId="997"/>
    <cellStyle name="Porcentual 5 5 3 2" xfId="998"/>
    <cellStyle name="Porcentual 5 5 3 2 2" xfId="1629"/>
    <cellStyle name="Porcentual 5 5 3 2 2 2" xfId="2420"/>
    <cellStyle name="Porcentual 5 5 3 2 3" xfId="2421"/>
    <cellStyle name="Porcentual 5 5 3 3" xfId="1630"/>
    <cellStyle name="Porcentual 5 5 3 3 2" xfId="2422"/>
    <cellStyle name="Porcentual 5 5 3 4" xfId="2423"/>
    <cellStyle name="Porcentual 5 5 4" xfId="999"/>
    <cellStyle name="Porcentual 5 5 4 2" xfId="1631"/>
    <cellStyle name="Porcentual 5 5 4 2 2" xfId="2424"/>
    <cellStyle name="Porcentual 5 5 4 3" xfId="2425"/>
    <cellStyle name="Porcentual 5 5 5" xfId="1632"/>
    <cellStyle name="Porcentual 5 5 5 2" xfId="2426"/>
    <cellStyle name="Porcentual 5 5 6" xfId="2427"/>
    <cellStyle name="Porcentual 5 6" xfId="1000"/>
    <cellStyle name="Porcentual 5 6 2" xfId="1001"/>
    <cellStyle name="Porcentual 5 6 2 2" xfId="1002"/>
    <cellStyle name="Porcentual 5 6 2 2 2" xfId="1003"/>
    <cellStyle name="Porcentual 5 6 2 2 2 2" xfId="1633"/>
    <cellStyle name="Porcentual 5 6 2 2 2 2 2" xfId="2428"/>
    <cellStyle name="Porcentual 5 6 2 2 2 3" xfId="2429"/>
    <cellStyle name="Porcentual 5 6 2 2 3" xfId="1634"/>
    <cellStyle name="Porcentual 5 6 2 2 3 2" xfId="2430"/>
    <cellStyle name="Porcentual 5 6 2 2 4" xfId="2431"/>
    <cellStyle name="Porcentual 5 6 2 3" xfId="1004"/>
    <cellStyle name="Porcentual 5 6 2 3 2" xfId="1635"/>
    <cellStyle name="Porcentual 5 6 2 3 2 2" xfId="2432"/>
    <cellStyle name="Porcentual 5 6 2 3 3" xfId="2433"/>
    <cellStyle name="Porcentual 5 6 2 4" xfId="1636"/>
    <cellStyle name="Porcentual 5 6 2 4 2" xfId="2434"/>
    <cellStyle name="Porcentual 5 6 2 5" xfId="2435"/>
    <cellStyle name="Porcentual 5 6 3" xfId="1005"/>
    <cellStyle name="Porcentual 5 6 3 2" xfId="1006"/>
    <cellStyle name="Porcentual 5 6 3 2 2" xfId="1637"/>
    <cellStyle name="Porcentual 5 6 3 2 2 2" xfId="2436"/>
    <cellStyle name="Porcentual 5 6 3 2 3" xfId="2437"/>
    <cellStyle name="Porcentual 5 6 3 3" xfId="1638"/>
    <cellStyle name="Porcentual 5 6 3 3 2" xfId="2438"/>
    <cellStyle name="Porcentual 5 6 3 4" xfId="2439"/>
    <cellStyle name="Porcentual 5 6 4" xfId="1007"/>
    <cellStyle name="Porcentual 5 6 4 2" xfId="1639"/>
    <cellStyle name="Porcentual 5 6 4 2 2" xfId="2440"/>
    <cellStyle name="Porcentual 5 6 4 3" xfId="2441"/>
    <cellStyle name="Porcentual 5 6 5" xfId="1640"/>
    <cellStyle name="Porcentual 5 6 5 2" xfId="2442"/>
    <cellStyle name="Porcentual 5 6 6" xfId="2443"/>
    <cellStyle name="Porcentual 5 7" xfId="1008"/>
    <cellStyle name="Porcentual 5 7 2" xfId="1009"/>
    <cellStyle name="Porcentual 5 7 2 2" xfId="1010"/>
    <cellStyle name="Porcentual 5 7 2 2 2" xfId="1011"/>
    <cellStyle name="Porcentual 5 7 2 2 2 2" xfId="1641"/>
    <cellStyle name="Porcentual 5 7 2 2 2 2 2" xfId="2444"/>
    <cellStyle name="Porcentual 5 7 2 2 2 3" xfId="2445"/>
    <cellStyle name="Porcentual 5 7 2 2 3" xfId="1642"/>
    <cellStyle name="Porcentual 5 7 2 2 3 2" xfId="2446"/>
    <cellStyle name="Porcentual 5 7 2 2 4" xfId="2447"/>
    <cellStyle name="Porcentual 5 7 2 3" xfId="1012"/>
    <cellStyle name="Porcentual 5 7 2 3 2" xfId="1643"/>
    <cellStyle name="Porcentual 5 7 2 3 2 2" xfId="2448"/>
    <cellStyle name="Porcentual 5 7 2 3 3" xfId="2449"/>
    <cellStyle name="Porcentual 5 7 2 4" xfId="1644"/>
    <cellStyle name="Porcentual 5 7 2 4 2" xfId="2450"/>
    <cellStyle name="Porcentual 5 7 2 5" xfId="2451"/>
    <cellStyle name="Porcentual 5 7 3" xfId="1013"/>
    <cellStyle name="Porcentual 5 7 3 2" xfId="1014"/>
    <cellStyle name="Porcentual 5 7 3 2 2" xfId="1645"/>
    <cellStyle name="Porcentual 5 7 3 2 2 2" xfId="2452"/>
    <cellStyle name="Porcentual 5 7 3 2 3" xfId="2453"/>
    <cellStyle name="Porcentual 5 7 3 3" xfId="1646"/>
    <cellStyle name="Porcentual 5 7 3 3 2" xfId="2454"/>
    <cellStyle name="Porcentual 5 7 3 4" xfId="2455"/>
    <cellStyle name="Porcentual 5 7 4" xfId="1015"/>
    <cellStyle name="Porcentual 5 7 4 2" xfId="1647"/>
    <cellStyle name="Porcentual 5 7 4 2 2" xfId="2456"/>
    <cellStyle name="Porcentual 5 7 4 3" xfId="2457"/>
    <cellStyle name="Porcentual 5 7 5" xfId="1648"/>
    <cellStyle name="Porcentual 5 7 5 2" xfId="2458"/>
    <cellStyle name="Porcentual 5 7 6" xfId="2459"/>
    <cellStyle name="Porcentual 5 8" xfId="1016"/>
    <cellStyle name="Porcentual 5 8 2" xfId="1017"/>
    <cellStyle name="Porcentual 5 8 2 2" xfId="1018"/>
    <cellStyle name="Porcentual 5 8 2 2 2" xfId="1649"/>
    <cellStyle name="Porcentual 5 8 2 2 2 2" xfId="2460"/>
    <cellStyle name="Porcentual 5 8 2 2 3" xfId="2461"/>
    <cellStyle name="Porcentual 5 8 2 3" xfId="1650"/>
    <cellStyle name="Porcentual 5 8 2 3 2" xfId="2462"/>
    <cellStyle name="Porcentual 5 8 2 4" xfId="2463"/>
    <cellStyle name="Porcentual 5 8 3" xfId="1019"/>
    <cellStyle name="Porcentual 5 8 3 2" xfId="1651"/>
    <cellStyle name="Porcentual 5 8 3 2 2" xfId="2464"/>
    <cellStyle name="Porcentual 5 8 3 3" xfId="2465"/>
    <cellStyle name="Porcentual 5 8 4" xfId="1652"/>
    <cellStyle name="Porcentual 5 8 4 2" xfId="2466"/>
    <cellStyle name="Porcentual 5 8 5" xfId="2467"/>
    <cellStyle name="Porcentual 5 9" xfId="1020"/>
    <cellStyle name="Porcentual 5 9 2" xfId="1021"/>
    <cellStyle name="Porcentual 5 9 2 2" xfId="1653"/>
    <cellStyle name="Porcentual 5 9 3" xfId="1654"/>
    <cellStyle name="Porcentual 6" xfId="1022"/>
    <cellStyle name="Porcentual 6 2" xfId="1023"/>
    <cellStyle name="Porcentual 6 2 2" xfId="1024"/>
    <cellStyle name="Porcentual 6 2 2 2" xfId="1025"/>
    <cellStyle name="Porcentual 6 2 2 2 2" xfId="1026"/>
    <cellStyle name="Porcentual 6 2 2 2 2 2" xfId="2468"/>
    <cellStyle name="Porcentual 6 2 2 2 3" xfId="1655"/>
    <cellStyle name="Porcentual 6 2 2 2 3 2" xfId="1656"/>
    <cellStyle name="Porcentual 6 2 2 2 3 2 2" xfId="1657"/>
    <cellStyle name="Porcentual 6 2 2 2 3 2 2 2" xfId="1658"/>
    <cellStyle name="Porcentual 6 2 2 2 3 2 2 2 2" xfId="1659"/>
    <cellStyle name="Porcentual 6 2 2 2 3 2 2 2 2 2" xfId="1660"/>
    <cellStyle name="Porcentual 6 2 2 2 3 2 2 2 2 2 2" xfId="1661"/>
    <cellStyle name="Porcentual 6 2 2 2 3 2 2 2 2 2 2 2" xfId="1662"/>
    <cellStyle name="Porcentual 6 2 2 2 3 2 2 2 2 2 2 2 2" xfId="1663"/>
    <cellStyle name="Porcentual 6 2 2 2 3 2 2 2 2 2 2 2 2 2" xfId="1664"/>
    <cellStyle name="Porcentual 6 2 2 2 3 2 2 2 2 2 2 2 2 2 2" xfId="1665"/>
    <cellStyle name="Porcentual 6 2 2 2 3 2 2 2 2 2 2 2 2 2 2 2" xfId="1666"/>
    <cellStyle name="Porcentual 6 2 2 2 3 2 2 2 2 2 2 2 2 2 2 2 2" xfId="2469"/>
    <cellStyle name="Porcentual 6 2 2 2 3 2 2 2 2 2 2 2 2 2 2 3" xfId="2470"/>
    <cellStyle name="Porcentual 6 2 2 2 3 2 2 2 2 2 2 2 2 2 3" xfId="2471"/>
    <cellStyle name="Porcentual 6 2 2 2 3 2 2 2 2 2 2 2 2 3" xfId="2472"/>
    <cellStyle name="Porcentual 6 2 2 2 3 2 2 2 2 2 2 2 3" xfId="2473"/>
    <cellStyle name="Porcentual 6 2 2 2 3 2 2 2 2 2 2 3" xfId="2474"/>
    <cellStyle name="Porcentual 6 2 2 2 3 2 2 2 2 2 3" xfId="2475"/>
    <cellStyle name="Porcentual 6 2 2 2 3 2 2 2 2 3" xfId="2476"/>
    <cellStyle name="Porcentual 6 2 2 2 3 2 2 2 3" xfId="2477"/>
    <cellStyle name="Porcentual 6 2 2 2 3 2 2 3" xfId="2478"/>
    <cellStyle name="Porcentual 6 2 2 2 3 2 3" xfId="2479"/>
    <cellStyle name="Porcentual 6 2 2 2 3 3" xfId="2480"/>
    <cellStyle name="Porcentual 6 2 2 2 4" xfId="2481"/>
    <cellStyle name="Porcentual 6 2 2 3" xfId="2482"/>
    <cellStyle name="Porcentual 6 2 3" xfId="2483"/>
    <cellStyle name="Porcentual 6 3" xfId="1027"/>
    <cellStyle name="Porcentual 6 3 2" xfId="2484"/>
    <cellStyle name="Porcentual 6 4" xfId="2485"/>
    <cellStyle name="Porcentual 7" xfId="1028"/>
    <cellStyle name="Porcentual 7 2" xfId="1029"/>
    <cellStyle name="Porcentual 7 2 2" xfId="2486"/>
    <cellStyle name="Porcentual 7 3" xfId="2487"/>
    <cellStyle name="Porcentual 8" xfId="1030"/>
    <cellStyle name="Porcentual 8 2" xfId="1031"/>
    <cellStyle name="Porcentual 8 2 2" xfId="2488"/>
    <cellStyle name="Porcentual 9" xfId="1032"/>
    <cellStyle name="Porcentual 9 2" xfId="1033"/>
    <cellStyle name="Porcentual 9 2 2" xfId="1034"/>
    <cellStyle name="Porcentual 9 2 2 2" xfId="1035"/>
    <cellStyle name="Porcentual 9 2 2 2 2" xfId="1036"/>
    <cellStyle name="Porcentual 9 2 2 2 2 2" xfId="1667"/>
    <cellStyle name="Porcentual 9 2 2 2 2 2 2" xfId="2489"/>
    <cellStyle name="Porcentual 9 2 2 2 2 3" xfId="2490"/>
    <cellStyle name="Porcentual 9 2 2 2 3" xfId="1668"/>
    <cellStyle name="Porcentual 9 2 2 2 3 2" xfId="2491"/>
    <cellStyle name="Porcentual 9 2 2 2 4" xfId="2492"/>
    <cellStyle name="Porcentual 9 2 2 3" xfId="1037"/>
    <cellStyle name="Porcentual 9 2 2 3 2" xfId="1669"/>
    <cellStyle name="Porcentual 9 2 2 3 2 2" xfId="2493"/>
    <cellStyle name="Porcentual 9 2 2 3 3" xfId="2494"/>
    <cellStyle name="Porcentual 9 2 2 4" xfId="1670"/>
    <cellStyle name="Porcentual 9 2 2 4 2" xfId="2495"/>
    <cellStyle name="Porcentual 9 2 2 5" xfId="2496"/>
    <cellStyle name="Porcentual 9 2 3" xfId="1038"/>
    <cellStyle name="Porcentual 9 2 3 2" xfId="1039"/>
    <cellStyle name="Porcentual 9 2 3 2 2" xfId="1671"/>
    <cellStyle name="Porcentual 9 2 3 2 2 2" xfId="2497"/>
    <cellStyle name="Porcentual 9 2 3 2 3" xfId="2498"/>
    <cellStyle name="Porcentual 9 2 3 3" xfId="1672"/>
    <cellStyle name="Porcentual 9 2 3 3 2" xfId="2499"/>
    <cellStyle name="Porcentual 9 2 3 4" xfId="2500"/>
    <cellStyle name="Porcentual 9 2 4" xfId="1040"/>
    <cellStyle name="Porcentual 9 2 4 2" xfId="1673"/>
    <cellStyle name="Porcentual 9 2 4 2 2" xfId="2501"/>
    <cellStyle name="Porcentual 9 2 4 3" xfId="2502"/>
    <cellStyle name="Porcentual 9 2 5" xfId="1041"/>
    <cellStyle name="Salida" xfId="1141" builtinId="21" customBuiltin="1"/>
    <cellStyle name="Salida 2" xfId="559"/>
    <cellStyle name="Salida 2 2" xfId="560"/>
    <cellStyle name="Salida 2 2 2" xfId="2577"/>
    <cellStyle name="Salida 2 3" xfId="2564"/>
    <cellStyle name="Texto de advertencia" xfId="1145" builtinId="11" customBuiltin="1"/>
    <cellStyle name="Texto de advertencia 2" xfId="561"/>
    <cellStyle name="Texto de advertencia 2 2" xfId="562"/>
    <cellStyle name="Texto explicativo" xfId="1147" builtinId="53" customBuiltin="1"/>
    <cellStyle name="Texto explicativo 2" xfId="563"/>
    <cellStyle name="Texto explicativo 2 2" xfId="564"/>
    <cellStyle name="Title" xfId="565"/>
    <cellStyle name="Title 2" xfId="566"/>
    <cellStyle name="Título 1 2" xfId="567"/>
    <cellStyle name="Título 1 2 2" xfId="568"/>
    <cellStyle name="Título 2" xfId="1134" builtinId="17" customBuiltin="1"/>
    <cellStyle name="Título 2 2" xfId="569"/>
    <cellStyle name="Título 2 2 2" xfId="570"/>
    <cellStyle name="Título 3" xfId="1135" builtinId="18" customBuiltin="1"/>
    <cellStyle name="Título 3 2" xfId="571"/>
    <cellStyle name="Título 3 2 2" xfId="572"/>
    <cellStyle name="Título 4" xfId="573"/>
    <cellStyle name="Título 4 2" xfId="574"/>
    <cellStyle name="Título 5" xfId="1174"/>
    <cellStyle name="Total" xfId="1148" builtinId="25" customBuiltin="1"/>
    <cellStyle name="Total 2" xfId="575"/>
    <cellStyle name="Total 2 2" xfId="576"/>
    <cellStyle name="Total 2 2 2" xfId="603"/>
    <cellStyle name="Total 2 2 2 2" xfId="2579"/>
    <cellStyle name="Total 2 2 3" xfId="2578"/>
    <cellStyle name="Total 2 3" xfId="580"/>
    <cellStyle name="Total 2 3 2" xfId="2580"/>
    <cellStyle name="Total 2 4" xfId="2565"/>
    <cellStyle name="Warning Text" xfId="577"/>
    <cellStyle name="Warning Text 2" xfId="578"/>
  </cellStyles>
  <dxfs count="68">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14996795556505021"/>
        </patternFill>
      </fill>
    </dxf>
    <dxf>
      <fill>
        <patternFill>
          <bgColor theme="0" tint="-0.2499465926084170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rgb="FF9C6500"/>
      </font>
      <fill>
        <patternFill>
          <bgColor rgb="FFFFEB9C"/>
        </patternFill>
      </fill>
    </dxf>
    <dxf>
      <fill>
        <patternFill>
          <bgColor rgb="FFFFFF00"/>
        </patternFill>
      </fill>
    </dxf>
    <dxf>
      <font>
        <color rgb="FF9C0006"/>
      </font>
      <fill>
        <patternFill>
          <bgColor rgb="FFFFC7CE"/>
        </patternFill>
      </fill>
    </dxf>
    <dxf>
      <fill>
        <patternFill>
          <bgColor rgb="FFFFFF00"/>
        </patternFill>
      </fill>
    </dxf>
    <dxf>
      <font>
        <color rgb="FF9C6500"/>
      </font>
      <fill>
        <patternFill>
          <bgColor rgb="FFFFEB9C"/>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rgb="FF9C0006"/>
      </font>
      <fill>
        <patternFill>
          <bgColor rgb="FFFFC7CE"/>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1" defaultTableStyle="TableStyleMedium9" defaultPivotStyle="PivotStyleLight16">
    <tableStyle name="Estilo de tabla 1" pivot="0" count="0"/>
  </tableStyles>
  <colors>
    <mruColors>
      <color rgb="FFFF6600"/>
      <color rgb="FFB81271"/>
      <color rgb="FFFF3399"/>
      <color rgb="FF19F333"/>
      <color rgb="FF000000"/>
      <color rgb="FF9E2C96"/>
      <color rgb="FF66FF33"/>
      <color rgb="FFA79E23"/>
      <color rgb="FF0000FF"/>
      <color rgb="FF2AB2E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customXml" Target="../customXml/item10.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calcChain" Target="calcChain.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customXml" Target="../customXml/item11.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worksheet" Target="worksheets/sheet139.xml"/><Relationship Id="rId85" Type="http://schemas.openxmlformats.org/officeDocument/2006/relationships/worksheet" Target="worksheets/sheet85.xml"/><Relationship Id="rId150" Type="http://schemas.openxmlformats.org/officeDocument/2006/relationships/customXml" Target="../customXml/item1.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worksheet" Target="worksheets/sheet140.xml"/><Relationship Id="rId145" Type="http://schemas.openxmlformats.org/officeDocument/2006/relationships/connections" Target="connections.xml"/><Relationship Id="rId161" Type="http://schemas.openxmlformats.org/officeDocument/2006/relationships/customXml" Target="../customXml/item12.xml"/><Relationship Id="rId166" Type="http://schemas.openxmlformats.org/officeDocument/2006/relationships/customXml" Target="../customXml/item17.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worksheet" Target="worksheets/sheet135.xml"/><Relationship Id="rId151" Type="http://schemas.openxmlformats.org/officeDocument/2006/relationships/customXml" Target="../customXml/item2.xml"/><Relationship Id="rId156" Type="http://schemas.openxmlformats.org/officeDocument/2006/relationships/customXml" Target="../customXml/item7.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externalLink" Target="externalLinks/externalLink1.xml"/><Relationship Id="rId146" Type="http://schemas.openxmlformats.org/officeDocument/2006/relationships/styles" Target="styles.xml"/><Relationship Id="rId167" Type="http://schemas.openxmlformats.org/officeDocument/2006/relationships/customXml" Target="../customXml/item18.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162" Type="http://schemas.openxmlformats.org/officeDocument/2006/relationships/customXml" Target="../customXml/item13.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customXml" Target="../customXml/item8.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customXml" Target="../customXml/item3.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externalLink" Target="externalLinks/externalLink2.xml"/><Relationship Id="rId163" Type="http://schemas.openxmlformats.org/officeDocument/2006/relationships/customXml" Target="../customXml/item14.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customXml" Target="../customXml/item9.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customXml" Target="../customXml/item4.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externalLink" Target="externalLinks/externalLink3.xml"/><Relationship Id="rId148" Type="http://schemas.openxmlformats.org/officeDocument/2006/relationships/powerPivotData" Target="model/item.data"/><Relationship Id="rId164" Type="http://schemas.openxmlformats.org/officeDocument/2006/relationships/customXml" Target="../customXml/item15.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customXml" Target="../customXml/item5.xml"/><Relationship Id="rId16" Type="http://schemas.openxmlformats.org/officeDocument/2006/relationships/worksheet" Target="worksheets/sheet16.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theme" Target="theme/theme1.xml"/><Relationship Id="rId90" Type="http://schemas.openxmlformats.org/officeDocument/2006/relationships/worksheet" Target="worksheets/sheet90.xml"/><Relationship Id="rId165" Type="http://schemas.openxmlformats.org/officeDocument/2006/relationships/customXml" Target="../customXml/item16.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80" Type="http://schemas.openxmlformats.org/officeDocument/2006/relationships/worksheet" Target="worksheets/sheet80.xml"/><Relationship Id="rId155" Type="http://schemas.openxmlformats.org/officeDocument/2006/relationships/customXml" Target="../customXml/item6.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4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5.xml"/></Relationships>
</file>

<file path=xl/charts/_rels/chart17.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8.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19.xml.rels><?xml version="1.0" encoding="UTF-8" standalone="yes"?>
<Relationships xmlns="http://schemas.openxmlformats.org/package/2006/relationships"><Relationship Id="rId1" Type="http://schemas.openxmlformats.org/officeDocument/2006/relationships/chartUserShapes" Target="../drawings/drawing55.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20.xml.rels><?xml version="1.0" encoding="UTF-8" standalone="yes"?>
<Relationships xmlns="http://schemas.openxmlformats.org/package/2006/relationships"><Relationship Id="rId1" Type="http://schemas.openxmlformats.org/officeDocument/2006/relationships/chartUserShapes" Target="../drawings/drawing57.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59.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61.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63.xml"/></Relationships>
</file>

<file path=xl/charts/_rels/chart24.xml.rels><?xml version="1.0" encoding="UTF-8" standalone="yes"?>
<Relationships xmlns="http://schemas.openxmlformats.org/package/2006/relationships"><Relationship Id="rId3" Type="http://schemas.openxmlformats.org/officeDocument/2006/relationships/chartUserShapes" Target="../drawings/drawing65.xml"/><Relationship Id="rId2" Type="http://schemas.microsoft.com/office/2011/relationships/chartColorStyle" Target="colors3.xml"/><Relationship Id="rId1" Type="http://schemas.microsoft.com/office/2011/relationships/chartStyle" Target="style3.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68.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70.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30.xml.rels><?xml version="1.0" encoding="UTF-8" standalone="yes"?>
<Relationships xmlns="http://schemas.openxmlformats.org/package/2006/relationships"><Relationship Id="rId1" Type="http://schemas.openxmlformats.org/officeDocument/2006/relationships/chartUserShapes" Target="../drawings/drawing73.xml"/></Relationships>
</file>

<file path=xl/charts/_rels/chart31.xml.rels><?xml version="1.0" encoding="UTF-8" standalone="yes"?>
<Relationships xmlns="http://schemas.openxmlformats.org/package/2006/relationships"><Relationship Id="rId1" Type="http://schemas.openxmlformats.org/officeDocument/2006/relationships/chartUserShapes" Target="../drawings/drawing74.xml"/></Relationships>
</file>

<file path=xl/charts/_rels/chart32.xml.rels><?xml version="1.0" encoding="UTF-8" standalone="yes"?>
<Relationships xmlns="http://schemas.openxmlformats.org/package/2006/relationships"><Relationship Id="rId1" Type="http://schemas.openxmlformats.org/officeDocument/2006/relationships/chartUserShapes" Target="../drawings/drawing76.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82.xml"/></Relationships>
</file>

<file path=xl/charts/_rels/chart35.xml.rels><?xml version="1.0" encoding="UTF-8" standalone="yes"?>
<Relationships xmlns="http://schemas.openxmlformats.org/package/2006/relationships"><Relationship Id="rId1" Type="http://schemas.openxmlformats.org/officeDocument/2006/relationships/chartUserShapes" Target="../drawings/drawing84.xml"/></Relationships>
</file>

<file path=xl/charts/_rels/chart36.xml.rels><?xml version="1.0" encoding="UTF-8" standalone="yes"?>
<Relationships xmlns="http://schemas.openxmlformats.org/package/2006/relationships"><Relationship Id="rId1" Type="http://schemas.openxmlformats.org/officeDocument/2006/relationships/chartUserShapes" Target="../drawings/drawing86.xml"/></Relationships>
</file>

<file path=xl/charts/_rels/chart37.xml.rels><?xml version="1.0" encoding="UTF-8" standalone="yes"?>
<Relationships xmlns="http://schemas.openxmlformats.org/package/2006/relationships"><Relationship Id="rId1" Type="http://schemas.openxmlformats.org/officeDocument/2006/relationships/chartUserShapes" Target="../drawings/drawing88.xml"/></Relationships>
</file>

<file path=xl/charts/_rels/chart38.xml.rels><?xml version="1.0" encoding="UTF-8" standalone="yes"?>
<Relationships xmlns="http://schemas.openxmlformats.org/package/2006/relationships"><Relationship Id="rId1" Type="http://schemas.openxmlformats.org/officeDocument/2006/relationships/chartUserShapes" Target="../drawings/drawing94.xml"/></Relationships>
</file>

<file path=xl/charts/_rels/chart39.xml.rels><?xml version="1.0" encoding="UTF-8" standalone="yes"?>
<Relationships xmlns="http://schemas.openxmlformats.org/package/2006/relationships"><Relationship Id="rId1" Type="http://schemas.openxmlformats.org/officeDocument/2006/relationships/chartUserShapes" Target="../drawings/drawing96.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42.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3.xml.rels><?xml version="1.0" encoding="UTF-8" standalone="yes"?>
<Relationships xmlns="http://schemas.openxmlformats.org/package/2006/relationships"><Relationship Id="rId3" Type="http://schemas.openxmlformats.org/officeDocument/2006/relationships/chartUserShapes" Target="../drawings/drawing102.xml"/><Relationship Id="rId2" Type="http://schemas.microsoft.com/office/2011/relationships/chartColorStyle" Target="colors5.xml"/><Relationship Id="rId1" Type="http://schemas.microsoft.com/office/2011/relationships/chartStyle" Target="style5.xml"/></Relationships>
</file>

<file path=xl/charts/_rels/chart44.xml.rels><?xml version="1.0" encoding="UTF-8" standalone="yes"?>
<Relationships xmlns="http://schemas.openxmlformats.org/package/2006/relationships"><Relationship Id="rId1" Type="http://schemas.openxmlformats.org/officeDocument/2006/relationships/chartUserShapes" Target="../drawings/drawing104.xml"/></Relationships>
</file>

<file path=xl/charts/_rels/chart45.xml.rels><?xml version="1.0" encoding="UTF-8" standalone="yes"?>
<Relationships xmlns="http://schemas.openxmlformats.org/package/2006/relationships"><Relationship Id="rId1" Type="http://schemas.openxmlformats.org/officeDocument/2006/relationships/chartUserShapes" Target="../drawings/drawing106.xml"/></Relationships>
</file>

<file path=xl/charts/_rels/chart4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48.xml.rels><?xml version="1.0" encoding="UTF-8" standalone="yes"?>
<Relationships xmlns="http://schemas.openxmlformats.org/package/2006/relationships"><Relationship Id="rId1" Type="http://schemas.openxmlformats.org/officeDocument/2006/relationships/chartUserShapes" Target="../drawings/drawing110.xml"/></Relationships>
</file>

<file path=xl/charts/_rels/chart49.xml.rels><?xml version="1.0" encoding="UTF-8" standalone="yes"?>
<Relationships xmlns="http://schemas.openxmlformats.org/package/2006/relationships"><Relationship Id="rId1" Type="http://schemas.openxmlformats.org/officeDocument/2006/relationships/chartUserShapes" Target="../drawings/drawing112.xml"/></Relationships>
</file>

<file path=xl/charts/_rels/chart50.xml.rels><?xml version="1.0" encoding="UTF-8" standalone="yes"?>
<Relationships xmlns="http://schemas.openxmlformats.org/package/2006/relationships"><Relationship Id="rId3" Type="http://schemas.openxmlformats.org/officeDocument/2006/relationships/chartUserShapes" Target="../drawings/drawing114.xml"/><Relationship Id="rId2" Type="http://schemas.microsoft.com/office/2011/relationships/chartColorStyle" Target="colors7.xml"/><Relationship Id="rId1" Type="http://schemas.microsoft.com/office/2011/relationships/chartStyle" Target="style7.xml"/></Relationships>
</file>

<file path=xl/charts/_rels/chart51.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52.xml.rels><?xml version="1.0" encoding="UTF-8" standalone="yes"?>
<Relationships xmlns="http://schemas.openxmlformats.org/package/2006/relationships"><Relationship Id="rId1" Type="http://schemas.openxmlformats.org/officeDocument/2006/relationships/chartUserShapes" Target="../drawings/drawing118.xml"/></Relationships>
</file>

<file path=xl/charts/_rels/chart53.xml.rels><?xml version="1.0" encoding="UTF-8" standalone="yes"?>
<Relationships xmlns="http://schemas.openxmlformats.org/package/2006/relationships"><Relationship Id="rId1" Type="http://schemas.openxmlformats.org/officeDocument/2006/relationships/chartUserShapes" Target="../drawings/drawing120.xml"/></Relationships>
</file>

<file path=xl/charts/_rels/chart54.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55.xml.rels><?xml version="1.0" encoding="UTF-8" standalone="yes"?>
<Relationships xmlns="http://schemas.openxmlformats.org/package/2006/relationships"><Relationship Id="rId1" Type="http://schemas.openxmlformats.org/officeDocument/2006/relationships/chartUserShapes" Target="../drawings/drawing123.xml"/></Relationships>
</file>

<file path=xl/charts/_rels/chart56.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57.xml.rels><?xml version="1.0" encoding="UTF-8" standalone="yes"?>
<Relationships xmlns="http://schemas.openxmlformats.org/package/2006/relationships"><Relationship Id="rId1" Type="http://schemas.openxmlformats.org/officeDocument/2006/relationships/chartUserShapes" Target="../drawings/drawing126.xml"/></Relationships>
</file>

<file path=xl/charts/_rels/chart58.xml.rels><?xml version="1.0" encoding="UTF-8" standalone="yes"?>
<Relationships xmlns="http://schemas.openxmlformats.org/package/2006/relationships"><Relationship Id="rId1" Type="http://schemas.openxmlformats.org/officeDocument/2006/relationships/chartUserShapes" Target="../drawings/drawing128.xml"/></Relationships>
</file>

<file path=xl/charts/_rels/chart59.xml.rels><?xml version="1.0" encoding="UTF-8" standalone="yes"?>
<Relationships xmlns="http://schemas.openxmlformats.org/package/2006/relationships"><Relationship Id="rId1" Type="http://schemas.openxmlformats.org/officeDocument/2006/relationships/chartUserShapes" Target="../drawings/drawing131.xml"/></Relationships>
</file>

<file path=xl/charts/_rels/chart60.xml.rels><?xml version="1.0" encoding="UTF-8" standalone="yes"?>
<Relationships xmlns="http://schemas.openxmlformats.org/package/2006/relationships"><Relationship Id="rId1" Type="http://schemas.openxmlformats.org/officeDocument/2006/relationships/chartUserShapes" Target="../drawings/drawing133.xml"/></Relationships>
</file>

<file path=xl/charts/_rels/chart62.xml.rels><?xml version="1.0" encoding="UTF-8" standalone="yes"?>
<Relationships xmlns="http://schemas.openxmlformats.org/package/2006/relationships"><Relationship Id="rId1" Type="http://schemas.openxmlformats.org/officeDocument/2006/relationships/chartUserShapes" Target="../drawings/drawing140.xml"/></Relationships>
</file>

<file path=xl/charts/_rels/chart64.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66.xml.rels><?xml version="1.0" encoding="UTF-8" standalone="yes"?>
<Relationships xmlns="http://schemas.openxmlformats.org/package/2006/relationships"><Relationship Id="rId1" Type="http://schemas.openxmlformats.org/officeDocument/2006/relationships/chartUserShapes" Target="../drawings/drawing149.xml"/></Relationships>
</file>

<file path=xl/charts/_rels/chart67.xml.rels><?xml version="1.0" encoding="UTF-8" standalone="yes"?>
<Relationships xmlns="http://schemas.openxmlformats.org/package/2006/relationships"><Relationship Id="rId1" Type="http://schemas.openxmlformats.org/officeDocument/2006/relationships/chartUserShapes" Target="../drawings/drawing151.xml"/></Relationships>
</file>

<file path=xl/charts/_rels/chart68.xml.rels><?xml version="1.0" encoding="UTF-8" standalone="yes"?>
<Relationships xmlns="http://schemas.openxmlformats.org/package/2006/relationships"><Relationship Id="rId1" Type="http://schemas.openxmlformats.org/officeDocument/2006/relationships/chartUserShapes" Target="../drawings/drawing153.xml"/></Relationships>
</file>

<file path=xl/charts/_rels/chart69.xml.rels><?xml version="1.0" encoding="UTF-8" standalone="yes"?>
<Relationships xmlns="http://schemas.openxmlformats.org/package/2006/relationships"><Relationship Id="rId1" Type="http://schemas.openxmlformats.org/officeDocument/2006/relationships/chartUserShapes" Target="../drawings/drawing155.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29.xml"/></Relationships>
</file>

<file path=xl/charts/_rels/chart70.xml.rels><?xml version="1.0" encoding="UTF-8" standalone="yes"?>
<Relationships xmlns="http://schemas.openxmlformats.org/package/2006/relationships"><Relationship Id="rId1" Type="http://schemas.openxmlformats.org/officeDocument/2006/relationships/chartUserShapes" Target="../drawings/drawing157.xml"/></Relationships>
</file>

<file path=xl/charts/_rels/chart71.xml.rels><?xml version="1.0" encoding="UTF-8" standalone="yes"?>
<Relationships xmlns="http://schemas.openxmlformats.org/package/2006/relationships"><Relationship Id="rId1" Type="http://schemas.openxmlformats.org/officeDocument/2006/relationships/chartUserShapes" Target="../drawings/drawing159.xml"/></Relationships>
</file>

<file path=xl/charts/_rels/chart72.xml.rels><?xml version="1.0" encoding="UTF-8" standalone="yes"?>
<Relationships xmlns="http://schemas.openxmlformats.org/package/2006/relationships"><Relationship Id="rId3" Type="http://schemas.openxmlformats.org/officeDocument/2006/relationships/chartUserShapes" Target="../drawings/drawing161.xml"/><Relationship Id="rId2" Type="http://schemas.microsoft.com/office/2011/relationships/chartColorStyle" Target="colors12.xml"/><Relationship Id="rId1" Type="http://schemas.microsoft.com/office/2011/relationships/chartStyle" Target="style12.xml"/></Relationships>
</file>

<file path=xl/charts/_rels/chart73.xml.rels><?xml version="1.0" encoding="UTF-8" standalone="yes"?>
<Relationships xmlns="http://schemas.openxmlformats.org/package/2006/relationships"><Relationship Id="rId1" Type="http://schemas.openxmlformats.org/officeDocument/2006/relationships/chartUserShapes" Target="../drawings/drawing163.xml"/></Relationships>
</file>

<file path=xl/charts/_rels/chart74.xml.rels><?xml version="1.0" encoding="UTF-8" standalone="yes"?>
<Relationships xmlns="http://schemas.openxmlformats.org/package/2006/relationships"><Relationship Id="rId1" Type="http://schemas.openxmlformats.org/officeDocument/2006/relationships/chartUserShapes" Target="../drawings/drawing165.xml"/></Relationships>
</file>

<file path=xl/charts/_rels/chart75.xml.rels><?xml version="1.0" encoding="UTF-8" standalone="yes"?>
<Relationships xmlns="http://schemas.openxmlformats.org/package/2006/relationships"><Relationship Id="rId1" Type="http://schemas.openxmlformats.org/officeDocument/2006/relationships/chartUserShapes" Target="../drawings/drawing167.xml"/></Relationships>
</file>

<file path=xl/charts/_rels/chart76.xml.rels><?xml version="1.0" encoding="UTF-8" standalone="yes"?>
<Relationships xmlns="http://schemas.openxmlformats.org/package/2006/relationships"><Relationship Id="rId1" Type="http://schemas.openxmlformats.org/officeDocument/2006/relationships/chartUserShapes" Target="../drawings/drawing169.xml"/></Relationships>
</file>

<file path=xl/charts/_rels/chart77.xml.rels><?xml version="1.0" encoding="UTF-8" standalone="yes"?>
<Relationships xmlns="http://schemas.openxmlformats.org/package/2006/relationships"><Relationship Id="rId1" Type="http://schemas.openxmlformats.org/officeDocument/2006/relationships/chartUserShapes" Target="../drawings/drawing171.xml"/></Relationships>
</file>

<file path=xl/charts/_rels/chart78.xml.rels><?xml version="1.0" encoding="UTF-8" standalone="yes"?>
<Relationships xmlns="http://schemas.openxmlformats.org/package/2006/relationships"><Relationship Id="rId1" Type="http://schemas.openxmlformats.org/officeDocument/2006/relationships/chartUserShapes" Target="../drawings/drawing173.xml"/></Relationships>
</file>

<file path=xl/charts/_rels/chart79.xml.rels><?xml version="1.0" encoding="UTF-8" standalone="yes"?>
<Relationships xmlns="http://schemas.openxmlformats.org/package/2006/relationships"><Relationship Id="rId1" Type="http://schemas.openxmlformats.org/officeDocument/2006/relationships/chartUserShapes" Target="../drawings/drawing175.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80.xml.rels><?xml version="1.0" encoding="UTF-8" standalone="yes"?>
<Relationships xmlns="http://schemas.openxmlformats.org/package/2006/relationships"><Relationship Id="rId1" Type="http://schemas.openxmlformats.org/officeDocument/2006/relationships/chartUserShapes" Target="../drawings/drawing177.xml"/></Relationships>
</file>

<file path=xl/charts/_rels/chart81.xml.rels><?xml version="1.0" encoding="UTF-8" standalone="yes"?>
<Relationships xmlns="http://schemas.openxmlformats.org/package/2006/relationships"><Relationship Id="rId1" Type="http://schemas.openxmlformats.org/officeDocument/2006/relationships/chartUserShapes" Target="../drawings/drawing179.xml"/></Relationships>
</file>

<file path=xl/charts/_rels/chart82.xml.rels><?xml version="1.0" encoding="UTF-8" standalone="yes"?>
<Relationships xmlns="http://schemas.openxmlformats.org/package/2006/relationships"><Relationship Id="rId1" Type="http://schemas.openxmlformats.org/officeDocument/2006/relationships/chartUserShapes" Target="../drawings/drawing181.xml"/></Relationships>
</file>

<file path=xl/charts/_rels/chart83.xml.rels><?xml version="1.0" encoding="UTF-8" standalone="yes"?>
<Relationships xmlns="http://schemas.openxmlformats.org/package/2006/relationships"><Relationship Id="rId1" Type="http://schemas.openxmlformats.org/officeDocument/2006/relationships/chartUserShapes" Target="../drawings/drawing183.xml"/></Relationships>
</file>

<file path=xl/charts/_rels/chart85.xml.rels><?xml version="1.0" encoding="UTF-8" standalone="yes"?>
<Relationships xmlns="http://schemas.openxmlformats.org/package/2006/relationships"><Relationship Id="rId1" Type="http://schemas.openxmlformats.org/officeDocument/2006/relationships/chartUserShapes" Target="../drawings/drawing186.xml"/></Relationships>
</file>

<file path=xl/charts/_rels/chart89.xml.rels><?xml version="1.0" encoding="UTF-8" standalone="yes"?>
<Relationships xmlns="http://schemas.openxmlformats.org/package/2006/relationships"><Relationship Id="rId1" Type="http://schemas.openxmlformats.org/officeDocument/2006/relationships/chartUserShapes" Target="../drawings/drawing192.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35.xml"/></Relationships>
</file>

<file path=xl/charts/_rels/chart91.xml.rels><?xml version="1.0" encoding="UTF-8" standalone="yes"?>
<Relationships xmlns="http://schemas.openxmlformats.org/package/2006/relationships"><Relationship Id="rId1" Type="http://schemas.openxmlformats.org/officeDocument/2006/relationships/chartUserShapes" Target="../drawings/drawing195.xml"/></Relationships>
</file>

<file path=xl/charts/_rels/chart92.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93.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94.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000"/>
            </a:pPr>
            <a:r>
              <a:rPr lang="en-US" sz="2000"/>
              <a:t>Empresas y Empleados Afiliados Activos al SDSS por Sector</a:t>
            </a:r>
          </a:p>
        </c:rich>
      </c:tx>
      <c:layout>
        <c:manualLayout>
          <c:xMode val="edge"/>
          <c:yMode val="edge"/>
          <c:x val="0.3240148088129825"/>
          <c:y val="1.5142455094165737E-2"/>
        </c:manualLayout>
      </c:layout>
      <c:overlay val="0"/>
    </c:title>
    <c:autoTitleDeleted val="0"/>
    <c:plotArea>
      <c:layout>
        <c:manualLayout>
          <c:layoutTarget val="inner"/>
          <c:xMode val="edge"/>
          <c:yMode val="edge"/>
          <c:x val="6.2170528999986097E-2"/>
          <c:y val="0.19279154075516911"/>
          <c:w val="0.87691738226595728"/>
          <c:h val="0.67139470533974577"/>
        </c:manualLayout>
      </c:layout>
      <c:barChart>
        <c:barDir val="col"/>
        <c:grouping val="clustered"/>
        <c:varyColors val="0"/>
        <c:ser>
          <c:idx val="1"/>
          <c:order val="0"/>
          <c:tx>
            <c:strRef>
              <c:f>'II.3. Empl x sector '!$I$3</c:f>
              <c:strCache>
                <c:ptCount val="1"/>
                <c:pt idx="0">
                  <c:v>Total  Empleados</c:v>
                </c:pt>
              </c:strCache>
            </c:strRef>
          </c:tx>
          <c:spPr>
            <a:solidFill>
              <a:schemeClr val="accent3">
                <a:lumMod val="50000"/>
              </a:schemeClr>
            </a:solidFill>
          </c:spPr>
          <c:invertIfNegative val="0"/>
          <c:dLbls>
            <c:dLbl>
              <c:idx val="3"/>
              <c:layout>
                <c:manualLayout>
                  <c:x val="-1.0451660698933001E-3"/>
                  <c:y val="6.378131813384864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F9A-4C59-AB48-BCFC739A413A}"/>
                </c:ext>
              </c:extLst>
            </c:dLbl>
            <c:dLbl>
              <c:idx val="5"/>
              <c:layout>
                <c:manualLayout>
                  <c:x val="-4.1806642795732766E-3"/>
                  <c:y val="6.378131813384903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5F9A-4C59-AB48-BCFC739A413A}"/>
                </c:ext>
              </c:extLst>
            </c:dLbl>
            <c:dLbl>
              <c:idx val="6"/>
              <c:layout>
                <c:manualLayout>
                  <c:x val="-3.1354982096799002E-3"/>
                  <c:y val="8.504175751179831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5F9A-4C59-AB48-BCFC739A413A}"/>
                </c:ext>
              </c:extLst>
            </c:dLbl>
            <c:dLbl>
              <c:idx val="7"/>
              <c:layout>
                <c:manualLayout>
                  <c:x val="1.0451660698933001E-3"/>
                  <c:y val="0"/>
                </c:manualLayout>
              </c:layout>
              <c:spPr/>
              <c:txPr>
                <a:bodyPr/>
                <a:lstStyle/>
                <a:p>
                  <a:pPr>
                    <a:defRPr sz="18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5F9A-4C59-AB48-BCFC739A413A}"/>
                </c:ext>
              </c:extLst>
            </c:dLbl>
            <c:dLbl>
              <c:idx val="8"/>
              <c:spPr>
                <a:noFill/>
                <a:ln>
                  <a:noFill/>
                </a:ln>
                <a:effectLst/>
              </c:spPr>
              <c:txPr>
                <a:bodyPr/>
                <a:lstStyle/>
                <a:p>
                  <a:pPr>
                    <a:defRPr sz="1800" b="0"/>
                  </a:pPr>
                  <a:endParaRPr lang="en-US"/>
                </a:p>
              </c:txPr>
              <c:showLegendKey val="0"/>
              <c:showVal val="1"/>
              <c:showCatName val="0"/>
              <c:showSerName val="0"/>
              <c:showPercent val="0"/>
              <c:showBubbleSize val="0"/>
              <c:extLst>
                <c:ext xmlns:c16="http://schemas.microsoft.com/office/drawing/2014/chart" uri="{C3380CC4-5D6E-409C-BE32-E72D297353CC}">
                  <c16:uniqueId val="{00000004-5F9A-4C59-AB48-BCFC739A413A}"/>
                </c:ext>
              </c:extLst>
            </c:dLbl>
            <c:dLbl>
              <c:idx val="9"/>
              <c:layout>
                <c:manualLayout>
                  <c:x val="-8.0738183490045934E-4"/>
                  <c:y val="-1.490947716807277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5F9A-4C59-AB48-BCFC739A413A}"/>
                </c:ext>
              </c:extLst>
            </c:dLbl>
            <c:spPr>
              <a:noFill/>
              <a:ln>
                <a:noFill/>
              </a:ln>
              <a:effectLst/>
            </c:spPr>
            <c:txPr>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'II.3. Empl x sector '!$A$4:$A$17</c:f>
              <c:strCache>
                <c:ptCount val="14"/>
                <c:pt idx="0">
                  <c:v>Dic.08</c:v>
                </c:pt>
                <c:pt idx="1">
                  <c:v>Dic.09</c:v>
                </c:pt>
                <c:pt idx="2">
                  <c:v>Dic.10</c:v>
                </c:pt>
                <c:pt idx="3">
                  <c:v>Dic.11</c:v>
                </c:pt>
                <c:pt idx="4">
                  <c:v>Dic.12</c:v>
                </c:pt>
                <c:pt idx="5">
                  <c:v>Dic.13</c:v>
                </c:pt>
                <c:pt idx="6">
                  <c:v>Dic.14</c:v>
                </c:pt>
                <c:pt idx="7">
                  <c:v>Dic.15</c:v>
                </c:pt>
                <c:pt idx="8">
                  <c:v>Dic.16</c:v>
                </c:pt>
                <c:pt idx="9">
                  <c:v>Dic.17</c:v>
                </c:pt>
                <c:pt idx="10">
                  <c:v>Dic.18</c:v>
                </c:pt>
                <c:pt idx="11">
                  <c:v>Dic.19</c:v>
                </c:pt>
                <c:pt idx="12">
                  <c:v>Dic.20</c:v>
                </c:pt>
                <c:pt idx="13">
                  <c:v>Abr.2021</c:v>
                </c:pt>
              </c:strCache>
            </c:strRef>
          </c:cat>
          <c:val>
            <c:numRef>
              <c:f>'II.3. Empl x sector '!$I$4:$I$17</c:f>
              <c:numCache>
                <c:formatCode>#,##0</c:formatCode>
                <c:ptCount val="14"/>
                <c:pt idx="0">
                  <c:v>1188229</c:v>
                </c:pt>
                <c:pt idx="1">
                  <c:v>1227725</c:v>
                </c:pt>
                <c:pt idx="2">
                  <c:v>1299087</c:v>
                </c:pt>
                <c:pt idx="3">
                  <c:v>1363921</c:v>
                </c:pt>
                <c:pt idx="4">
                  <c:v>1427902</c:v>
                </c:pt>
                <c:pt idx="5">
                  <c:v>1526658</c:v>
                </c:pt>
                <c:pt idx="6">
                  <c:v>1651202</c:v>
                </c:pt>
                <c:pt idx="7">
                  <c:v>1759458</c:v>
                </c:pt>
                <c:pt idx="8">
                  <c:v>1888238</c:v>
                </c:pt>
                <c:pt idx="9">
                  <c:v>2050322</c:v>
                </c:pt>
                <c:pt idx="10">
                  <c:v>2173990</c:v>
                </c:pt>
                <c:pt idx="11">
                  <c:v>2255713</c:v>
                </c:pt>
                <c:pt idx="12">
                  <c:v>2117050</c:v>
                </c:pt>
                <c:pt idx="13">
                  <c:v>2174071</c:v>
                </c:pt>
              </c:numCache>
            </c:numRef>
          </c:val>
          <c:extLst>
            <c:ext xmlns:c16="http://schemas.microsoft.com/office/drawing/2014/chart" uri="{C3380CC4-5D6E-409C-BE32-E72D297353CC}">
              <c16:uniqueId val="{00000006-5F9A-4C59-AB48-BCFC739A413A}"/>
            </c:ext>
          </c:extLst>
        </c:ser>
        <c:ser>
          <c:idx val="0"/>
          <c:order val="1"/>
          <c:tx>
            <c:strRef>
              <c:f>'II.3. Empl x sector '!$E$3</c:f>
              <c:strCache>
                <c:ptCount val="1"/>
                <c:pt idx="0">
                  <c:v>Total Empresas</c:v>
                </c:pt>
              </c:strCache>
            </c:strRef>
          </c:tx>
          <c:spPr>
            <a:solidFill>
              <a:schemeClr val="tx2">
                <a:lumMod val="75000"/>
              </a:schemeClr>
            </a:solidFill>
          </c:spPr>
          <c:invertIfNegative val="0"/>
          <c:dLbls>
            <c:dLbl>
              <c:idx val="0"/>
              <c:layout>
                <c:manualLayout>
                  <c:x val="-8.0859457785168159E-4"/>
                  <c:y val="3.237633757318796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5F9A-4C59-AB48-BCFC739A413A}"/>
                </c:ext>
              </c:extLst>
            </c:dLbl>
            <c:dLbl>
              <c:idx val="1"/>
              <c:layout>
                <c:manualLayout>
                  <c:x val="-8.5319769811385306E-4"/>
                  <c:y val="2.11254362435464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5F9A-4C59-AB48-BCFC739A413A}"/>
                </c:ext>
              </c:extLst>
            </c:dLbl>
            <c:dLbl>
              <c:idx val="2"/>
              <c:layout>
                <c:manualLayout>
                  <c:x val="-4.1658923069398937E-3"/>
                  <c:y val="-1.465201465201465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5F9A-4C59-AB48-BCFC739A413A}"/>
                </c:ext>
              </c:extLst>
            </c:dLbl>
            <c:dLbl>
              <c:idx val="3"/>
              <c:layout>
                <c:manualLayout>
                  <c:x val="5.3119447025637455E-4"/>
                  <c:y val="4.395604395604395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5F9A-4C59-AB48-BCFC739A413A}"/>
                </c:ext>
              </c:extLst>
            </c:dLbl>
            <c:dLbl>
              <c:idx val="4"/>
              <c:layout>
                <c:manualLayout>
                  <c:x val="1.1739619504083122E-3"/>
                  <c:y val="1.294568948112147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5F9A-4C59-AB48-BCFC739A413A}"/>
                </c:ext>
              </c:extLst>
            </c:dLbl>
            <c:dLbl>
              <c:idx val="5"/>
              <c:layout>
                <c:manualLayout>
                  <c:x val="-4.8235274938458777E-4"/>
                  <c:y val="2.930402930402930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5F9A-4C59-AB48-BCFC739A413A}"/>
                </c:ext>
              </c:extLst>
            </c:dLbl>
            <c:dLbl>
              <c:idx val="6"/>
              <c:layout>
                <c:manualLayout>
                  <c:x val="-2.6949674768915969E-3"/>
                  <c:y val="5.04283118456346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5F9A-4C59-AB48-BCFC739A413A}"/>
                </c:ext>
              </c:extLst>
            </c:dLbl>
            <c:dLbl>
              <c:idx val="7"/>
              <c:layout>
                <c:manualLayout>
                  <c:x val="-5.3290295234834778E-3"/>
                  <c:y val="-1.5061578841107474E-3"/>
                </c:manualLayout>
              </c:layout>
              <c:spPr/>
              <c:txPr>
                <a:bodyPr/>
                <a:lstStyle/>
                <a:p>
                  <a:pPr>
                    <a:defRPr sz="1800" b="0">
                      <a:solidFill>
                        <a:schemeClr val="bg1"/>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5F9A-4C59-AB48-BCFC739A413A}"/>
                </c:ext>
              </c:extLst>
            </c:dLbl>
            <c:dLbl>
              <c:idx val="8"/>
              <c:layout>
                <c:manualLayout>
                  <c:x val="-2.1796188519914487E-3"/>
                  <c:y val="-3.6514666435926281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5F9A-4C59-AB48-BCFC739A413A}"/>
                </c:ext>
              </c:extLst>
            </c:dLbl>
            <c:spPr>
              <a:noFill/>
              <a:ln>
                <a:noFill/>
              </a:ln>
              <a:effectLst/>
            </c:spPr>
            <c:txPr>
              <a:bodyPr/>
              <a:lstStyle/>
              <a:p>
                <a:pPr>
                  <a:defRPr sz="1800">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'II.3. Empl x sector '!$A$4:$A$17</c:f>
              <c:strCache>
                <c:ptCount val="14"/>
                <c:pt idx="0">
                  <c:v>Dic.08</c:v>
                </c:pt>
                <c:pt idx="1">
                  <c:v>Dic.09</c:v>
                </c:pt>
                <c:pt idx="2">
                  <c:v>Dic.10</c:v>
                </c:pt>
                <c:pt idx="3">
                  <c:v>Dic.11</c:v>
                </c:pt>
                <c:pt idx="4">
                  <c:v>Dic.12</c:v>
                </c:pt>
                <c:pt idx="5">
                  <c:v>Dic.13</c:v>
                </c:pt>
                <c:pt idx="6">
                  <c:v>Dic.14</c:v>
                </c:pt>
                <c:pt idx="7">
                  <c:v>Dic.15</c:v>
                </c:pt>
                <c:pt idx="8">
                  <c:v>Dic.16</c:v>
                </c:pt>
                <c:pt idx="9">
                  <c:v>Dic.17</c:v>
                </c:pt>
                <c:pt idx="10">
                  <c:v>Dic.18</c:v>
                </c:pt>
                <c:pt idx="11">
                  <c:v>Dic.19</c:v>
                </c:pt>
                <c:pt idx="12">
                  <c:v>Dic.20</c:v>
                </c:pt>
                <c:pt idx="13">
                  <c:v>Abr.2021</c:v>
                </c:pt>
              </c:strCache>
            </c:strRef>
          </c:cat>
          <c:val>
            <c:numRef>
              <c:f>'II.3. Empl x sector '!$E$4:$E$17</c:f>
              <c:numCache>
                <c:formatCode>#,##0</c:formatCode>
                <c:ptCount val="14"/>
                <c:pt idx="0">
                  <c:v>41757</c:v>
                </c:pt>
                <c:pt idx="1">
                  <c:v>41671</c:v>
                </c:pt>
                <c:pt idx="2">
                  <c:v>44179</c:v>
                </c:pt>
                <c:pt idx="3">
                  <c:v>47222</c:v>
                </c:pt>
                <c:pt idx="4">
                  <c:v>51351</c:v>
                </c:pt>
                <c:pt idx="5">
                  <c:v>59335</c:v>
                </c:pt>
                <c:pt idx="6">
                  <c:v>65666</c:v>
                </c:pt>
                <c:pt idx="7">
                  <c:v>70019</c:v>
                </c:pt>
                <c:pt idx="8">
                  <c:v>74822</c:v>
                </c:pt>
                <c:pt idx="9">
                  <c:v>79602</c:v>
                </c:pt>
                <c:pt idx="10">
                  <c:v>85513</c:v>
                </c:pt>
                <c:pt idx="11">
                  <c:v>91463</c:v>
                </c:pt>
                <c:pt idx="12">
                  <c:v>92323</c:v>
                </c:pt>
                <c:pt idx="13">
                  <c:v>97312</c:v>
                </c:pt>
              </c:numCache>
            </c:numRef>
          </c:val>
          <c:extLst>
            <c:ext xmlns:c16="http://schemas.microsoft.com/office/drawing/2014/chart" uri="{C3380CC4-5D6E-409C-BE32-E72D297353CC}">
              <c16:uniqueId val="{00000010-5F9A-4C59-AB48-BCFC739A413A}"/>
            </c:ext>
          </c:extLst>
        </c:ser>
        <c:dLbls>
          <c:showLegendKey val="0"/>
          <c:showVal val="0"/>
          <c:showCatName val="0"/>
          <c:showSerName val="0"/>
          <c:showPercent val="0"/>
          <c:showBubbleSize val="0"/>
        </c:dLbls>
        <c:gapWidth val="32"/>
        <c:overlap val="84"/>
        <c:axId val="398352360"/>
        <c:axId val="398352752"/>
      </c:barChart>
      <c:lineChart>
        <c:grouping val="standard"/>
        <c:varyColors val="0"/>
        <c:ser>
          <c:idx val="2"/>
          <c:order val="2"/>
          <c:tx>
            <c:strRef>
              <c:f>'II.3. Empl x sector '!$J$3</c:f>
              <c:strCache>
                <c:ptCount val="1"/>
                <c:pt idx="0">
                  <c:v>Relación Promedio Empleados / Empresas</c:v>
                </c:pt>
              </c:strCache>
            </c:strRef>
          </c:tx>
          <c:spPr>
            <a:ln>
              <a:noFill/>
            </a:ln>
          </c:spPr>
          <c:marker>
            <c:symbol val="circle"/>
            <c:size val="17"/>
            <c:spPr>
              <a:gradFill>
                <a:gsLst>
                  <a:gs pos="0">
                    <a:srgbClr val="FFF200"/>
                  </a:gs>
                  <a:gs pos="45000">
                    <a:srgbClr val="FF7A00"/>
                  </a:gs>
                  <a:gs pos="70000">
                    <a:srgbClr val="FF0300"/>
                  </a:gs>
                  <a:gs pos="100000">
                    <a:srgbClr val="4D0808"/>
                  </a:gs>
                </a:gsLst>
                <a:lin ang="5400000" scaled="0"/>
              </a:gradFill>
              <a:ln>
                <a:noFill/>
              </a:ln>
            </c:spPr>
          </c:marker>
          <c:dLbls>
            <c:spPr>
              <a:noFill/>
              <a:ln>
                <a:noFill/>
              </a:ln>
              <a:effectLst/>
            </c:spPr>
            <c:txPr>
              <a:bodyPr/>
              <a:lstStyle/>
              <a:p>
                <a:pPr>
                  <a:defRPr sz="1800" b="1">
                    <a:solidFill>
                      <a:schemeClr val="bg1"/>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'II.3. Empl x sector '!$A$4:$A$17</c:f>
              <c:strCache>
                <c:ptCount val="14"/>
                <c:pt idx="0">
                  <c:v>Dic.08</c:v>
                </c:pt>
                <c:pt idx="1">
                  <c:v>Dic.09</c:v>
                </c:pt>
                <c:pt idx="2">
                  <c:v>Dic.10</c:v>
                </c:pt>
                <c:pt idx="3">
                  <c:v>Dic.11</c:v>
                </c:pt>
                <c:pt idx="4">
                  <c:v>Dic.12</c:v>
                </c:pt>
                <c:pt idx="5">
                  <c:v>Dic.13</c:v>
                </c:pt>
                <c:pt idx="6">
                  <c:v>Dic.14</c:v>
                </c:pt>
                <c:pt idx="7">
                  <c:v>Dic.15</c:v>
                </c:pt>
                <c:pt idx="8">
                  <c:v>Dic.16</c:v>
                </c:pt>
                <c:pt idx="9">
                  <c:v>Dic.17</c:v>
                </c:pt>
                <c:pt idx="10">
                  <c:v>Dic.18</c:v>
                </c:pt>
                <c:pt idx="11">
                  <c:v>Dic.19</c:v>
                </c:pt>
                <c:pt idx="12">
                  <c:v>Dic.20</c:v>
                </c:pt>
                <c:pt idx="13">
                  <c:v>Abr.2021</c:v>
                </c:pt>
              </c:strCache>
            </c:strRef>
          </c:cat>
          <c:val>
            <c:numRef>
              <c:f>'II.3. Empl x sector '!$J$4:$J$17</c:f>
              <c:numCache>
                <c:formatCode>#,##0.0</c:formatCode>
                <c:ptCount val="14"/>
                <c:pt idx="0">
                  <c:v>28.455803817324043</c:v>
                </c:pt>
                <c:pt idx="1">
                  <c:v>29.462335917064625</c:v>
                </c:pt>
                <c:pt idx="2">
                  <c:v>29.405079336336268</c:v>
                </c:pt>
                <c:pt idx="3">
                  <c:v>28.883168861971114</c:v>
                </c:pt>
                <c:pt idx="4">
                  <c:v>27.806702887967127</c:v>
                </c:pt>
                <c:pt idx="5">
                  <c:v>25.729468273363107</c:v>
                </c:pt>
                <c:pt idx="6">
                  <c:v>25.145463405719855</c:v>
                </c:pt>
                <c:pt idx="7">
                  <c:v>25.128293748839599</c:v>
                </c:pt>
                <c:pt idx="8">
                  <c:v>25.236401058512204</c:v>
                </c:pt>
                <c:pt idx="9">
                  <c:v>25.757166905354136</c:v>
                </c:pt>
                <c:pt idx="10">
                  <c:v>25.422918152795482</c:v>
                </c:pt>
                <c:pt idx="11">
                  <c:v>24.662573937001849</c:v>
                </c:pt>
                <c:pt idx="12">
                  <c:v>22.930905624817218</c:v>
                </c:pt>
                <c:pt idx="13">
                  <c:v>22.341242601118054</c:v>
                </c:pt>
              </c:numCache>
            </c:numRef>
          </c:val>
          <c:smooth val="0"/>
          <c:extLst>
            <c:ext xmlns:c16="http://schemas.microsoft.com/office/drawing/2014/chart" uri="{C3380CC4-5D6E-409C-BE32-E72D297353CC}">
              <c16:uniqueId val="{00000011-5F9A-4C59-AB48-BCFC739A413A}"/>
            </c:ext>
          </c:extLst>
        </c:ser>
        <c:dLbls>
          <c:showLegendKey val="0"/>
          <c:showVal val="0"/>
          <c:showCatName val="0"/>
          <c:showSerName val="0"/>
          <c:showPercent val="0"/>
          <c:showBubbleSize val="0"/>
        </c:dLbls>
        <c:marker val="1"/>
        <c:smooth val="0"/>
        <c:axId val="398353536"/>
        <c:axId val="398353144"/>
      </c:lineChart>
      <c:catAx>
        <c:axId val="398352360"/>
        <c:scaling>
          <c:orientation val="minMax"/>
        </c:scaling>
        <c:delete val="0"/>
        <c:axPos val="b"/>
        <c:numFmt formatCode="General" sourceLinked="0"/>
        <c:majorTickMark val="none"/>
        <c:minorTickMark val="none"/>
        <c:tickLblPos val="nextTo"/>
        <c:txPr>
          <a:bodyPr/>
          <a:lstStyle/>
          <a:p>
            <a:pPr>
              <a:defRPr sz="1600"/>
            </a:pPr>
            <a:endParaRPr lang="en-US"/>
          </a:p>
        </c:txPr>
        <c:crossAx val="398352752"/>
        <c:crosses val="autoZero"/>
        <c:auto val="1"/>
        <c:lblAlgn val="ctr"/>
        <c:lblOffset val="100"/>
        <c:noMultiLvlLbl val="0"/>
      </c:catAx>
      <c:valAx>
        <c:axId val="398352752"/>
        <c:scaling>
          <c:orientation val="minMax"/>
          <c:max val="2400000"/>
          <c:min val="0"/>
        </c:scaling>
        <c:delete val="0"/>
        <c:axPos val="l"/>
        <c:numFmt formatCode="#,##0" sourceLinked="1"/>
        <c:majorTickMark val="none"/>
        <c:minorTickMark val="none"/>
        <c:tickLblPos val="nextTo"/>
        <c:crossAx val="398352360"/>
        <c:crosses val="autoZero"/>
        <c:crossBetween val="between"/>
      </c:valAx>
      <c:valAx>
        <c:axId val="398353144"/>
        <c:scaling>
          <c:orientation val="minMax"/>
          <c:max val="100"/>
        </c:scaling>
        <c:delete val="0"/>
        <c:axPos val="r"/>
        <c:numFmt formatCode="#,##0.0" sourceLinked="1"/>
        <c:majorTickMark val="out"/>
        <c:minorTickMark val="none"/>
        <c:tickLblPos val="nextTo"/>
        <c:crossAx val="398353536"/>
        <c:crosses val="max"/>
        <c:crossBetween val="between"/>
        <c:majorUnit val="9"/>
      </c:valAx>
      <c:catAx>
        <c:axId val="398353536"/>
        <c:scaling>
          <c:orientation val="minMax"/>
        </c:scaling>
        <c:delete val="1"/>
        <c:axPos val="b"/>
        <c:numFmt formatCode="General" sourceLinked="1"/>
        <c:majorTickMark val="out"/>
        <c:minorTickMark val="none"/>
        <c:tickLblPos val="nextTo"/>
        <c:crossAx val="398353144"/>
        <c:crosses val="autoZero"/>
        <c:auto val="1"/>
        <c:lblAlgn val="ctr"/>
        <c:lblOffset val="100"/>
        <c:noMultiLvlLbl val="0"/>
      </c:catAx>
    </c:plotArea>
    <c:legend>
      <c:legendPos val="t"/>
      <c:layout>
        <c:manualLayout>
          <c:xMode val="edge"/>
          <c:yMode val="edge"/>
          <c:x val="0.22596378770499348"/>
          <c:y val="6.0151718744970571E-2"/>
          <c:w val="0.5886228765144097"/>
          <c:h val="3.7303851438580067E-2"/>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400"/>
            </a:pPr>
            <a:r>
              <a:rPr lang="en-US" sz="2400"/>
              <a:t>Cobertura de Afiliación Anual por Tipo </a:t>
            </a:r>
          </a:p>
        </c:rich>
      </c:tx>
      <c:layout>
        <c:manualLayout>
          <c:xMode val="edge"/>
          <c:yMode val="edge"/>
          <c:x val="0.38224690460677002"/>
          <c:y val="2.606805742810539E-2"/>
        </c:manualLayout>
      </c:layout>
      <c:overlay val="0"/>
    </c:title>
    <c:autoTitleDeleted val="0"/>
    <c:plotArea>
      <c:layout>
        <c:manualLayout>
          <c:layoutTarget val="inner"/>
          <c:xMode val="edge"/>
          <c:yMode val="edge"/>
          <c:x val="4.3683276432631687E-2"/>
          <c:y val="0.24708883359188408"/>
          <c:w val="0.89734107386186368"/>
          <c:h val="0.625746054210786"/>
        </c:manualLayout>
      </c:layout>
      <c:barChart>
        <c:barDir val="col"/>
        <c:grouping val="clustered"/>
        <c:varyColors val="0"/>
        <c:ser>
          <c:idx val="0"/>
          <c:order val="0"/>
          <c:tx>
            <c:strRef>
              <c:f>'III.2.4.Cob.Afil. SFS RC Anual'!$B$3</c:f>
              <c:strCache>
                <c:ptCount val="1"/>
                <c:pt idx="0">
                  <c:v>Cobertura de Afiliación de Titulares del SFS RC</c:v>
                </c:pt>
              </c:strCache>
            </c:strRef>
          </c:tx>
          <c:spPr>
            <a:solidFill>
              <a:schemeClr val="accent3">
                <a:lumMod val="75000"/>
              </a:schemeClr>
            </a:solidFill>
          </c:spPr>
          <c:invertIfNegative val="0"/>
          <c:dLbls>
            <c:dLbl>
              <c:idx val="3"/>
              <c:layout>
                <c:manualLayout>
                  <c:x val="-5.0314465408805029E-3"/>
                  <c:y val="1.399490981988661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FDA2-46F7-82D3-1F1492EEF7A9}"/>
                </c:ext>
              </c:extLst>
            </c:dLbl>
            <c:dLbl>
              <c:idx val="4"/>
              <c:layout>
                <c:manualLayout>
                  <c:x val="-1.2578616352201257E-3"/>
                  <c:y val="2.798981963977271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FDA2-46F7-82D3-1F1492EEF7A9}"/>
                </c:ext>
              </c:extLst>
            </c:dLbl>
            <c:dLbl>
              <c:idx val="6"/>
              <c:layout>
                <c:manualLayout>
                  <c:x val="-3.1446540880502223E-3"/>
                  <c:y val="5.597963927954644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FDA2-46F7-82D3-1F1492EEF7A9}"/>
                </c:ext>
              </c:extLst>
            </c:dLbl>
            <c:dLbl>
              <c:idx val="7"/>
              <c:layout>
                <c:manualLayout>
                  <c:x val="-5.7142857142857143E-3"/>
                  <c:y val="4.750337058856863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45D1-42FD-8476-F7F4DD4CF935}"/>
                </c:ext>
              </c:extLst>
            </c:dLbl>
            <c:spPr>
              <a:noFill/>
              <a:ln>
                <a:noFill/>
              </a:ln>
              <a:effectLst/>
            </c:spPr>
            <c:txPr>
              <a:bodyPr rot="-5400000" vert="horz"/>
              <a:lstStyle/>
              <a:p>
                <a:pPr>
                  <a:defRPr sz="2000" b="1">
                    <a:solidFill>
                      <a:schemeClr val="accent3">
                        <a:lumMod val="75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'III.2.4.Cob.Afil. SFS RC Anual'!$A$4:$A$18</c:f>
              <c:strCache>
                <c:ptCount val="15"/>
                <c:pt idx="0">
                  <c:v>Dic.2007</c:v>
                </c:pt>
                <c:pt idx="1">
                  <c:v>Dic.2008</c:v>
                </c:pt>
                <c:pt idx="2">
                  <c:v>Dic.2009</c:v>
                </c:pt>
                <c:pt idx="3">
                  <c:v>Dic.2010</c:v>
                </c:pt>
                <c:pt idx="4">
                  <c:v>Dic.2011</c:v>
                </c:pt>
                <c:pt idx="5">
                  <c:v>Dic.2012</c:v>
                </c:pt>
                <c:pt idx="6">
                  <c:v>Dic.2013</c:v>
                </c:pt>
                <c:pt idx="7">
                  <c:v>Dic.2014</c:v>
                </c:pt>
                <c:pt idx="8">
                  <c:v>Dic.2015</c:v>
                </c:pt>
                <c:pt idx="9">
                  <c:v>Dic.2016</c:v>
                </c:pt>
                <c:pt idx="10">
                  <c:v>Dic.2017</c:v>
                </c:pt>
                <c:pt idx="11">
                  <c:v>Dic.2018</c:v>
                </c:pt>
                <c:pt idx="12">
                  <c:v>Dic. 2019</c:v>
                </c:pt>
                <c:pt idx="13">
                  <c:v>Dic.2020</c:v>
                </c:pt>
                <c:pt idx="14">
                  <c:v>Abr.2021</c:v>
                </c:pt>
              </c:strCache>
            </c:strRef>
          </c:cat>
          <c:val>
            <c:numRef>
              <c:f>'III.2.4.Cob.Afil. SFS RC Anual'!$B$4:$B$18</c:f>
              <c:numCache>
                <c:formatCode>#,##0</c:formatCode>
                <c:ptCount val="15"/>
                <c:pt idx="0">
                  <c:v>1005990</c:v>
                </c:pt>
                <c:pt idx="1">
                  <c:v>992746</c:v>
                </c:pt>
                <c:pt idx="2">
                  <c:v>1084705</c:v>
                </c:pt>
                <c:pt idx="3">
                  <c:v>1183463</c:v>
                </c:pt>
                <c:pt idx="4">
                  <c:v>1224959</c:v>
                </c:pt>
                <c:pt idx="5">
                  <c:v>1270865</c:v>
                </c:pt>
                <c:pt idx="6">
                  <c:v>1353109</c:v>
                </c:pt>
                <c:pt idx="7">
                  <c:v>1451773</c:v>
                </c:pt>
                <c:pt idx="8">
                  <c:v>1544927</c:v>
                </c:pt>
                <c:pt idx="9">
                  <c:v>1668163</c:v>
                </c:pt>
                <c:pt idx="10">
                  <c:v>1819118</c:v>
                </c:pt>
                <c:pt idx="11">
                  <c:v>1896154</c:v>
                </c:pt>
                <c:pt idx="12">
                  <c:v>1927961</c:v>
                </c:pt>
                <c:pt idx="13">
                  <c:v>1783096</c:v>
                </c:pt>
                <c:pt idx="14">
                  <c:v>1821778</c:v>
                </c:pt>
              </c:numCache>
            </c:numRef>
          </c:val>
          <c:extLst>
            <c:ext xmlns:c16="http://schemas.microsoft.com/office/drawing/2014/chart" uri="{C3380CC4-5D6E-409C-BE32-E72D297353CC}">
              <c16:uniqueId val="{00000003-FDA2-46F7-82D3-1F1492EEF7A9}"/>
            </c:ext>
          </c:extLst>
        </c:ser>
        <c:ser>
          <c:idx val="1"/>
          <c:order val="1"/>
          <c:tx>
            <c:strRef>
              <c:f>'III.2.4.Cob.Afil. SFS RC Anual'!$C$3</c:f>
              <c:strCache>
                <c:ptCount val="1"/>
                <c:pt idx="0">
                  <c:v>Cobertura de Afiliación de Depend. Totales del SFS RC</c:v>
                </c:pt>
              </c:strCache>
            </c:strRef>
          </c:tx>
          <c:spPr>
            <a:solidFill>
              <a:srgbClr val="0070C0"/>
            </a:solidFill>
          </c:spPr>
          <c:invertIfNegative val="0"/>
          <c:dLbls>
            <c:dLbl>
              <c:idx val="0"/>
              <c:layout>
                <c:manualLayout>
                  <c:x val="0"/>
                  <c:y val="-5.113008560665947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FDA2-46F7-82D3-1F1492EEF7A9}"/>
                </c:ext>
              </c:extLst>
            </c:dLbl>
            <c:dLbl>
              <c:idx val="2"/>
              <c:layout>
                <c:manualLayout>
                  <c:x val="-4.5381565493785486E-17"/>
                  <c:y val="5.113008560665947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FDA2-46F7-82D3-1F1492EEF7A9}"/>
                </c:ext>
              </c:extLst>
            </c:dLbl>
            <c:dLbl>
              <c:idx val="3"/>
              <c:layout>
                <c:manualLayout>
                  <c:x val="-1.8969444857128246E-3"/>
                  <c:y val="-1.884464195510873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FDA2-46F7-82D3-1F1492EEF7A9}"/>
                </c:ext>
              </c:extLst>
            </c:dLbl>
            <c:dLbl>
              <c:idx val="13"/>
              <c:layout>
                <c:manualLayout>
                  <c:x val="6.0706403612595062E-3"/>
                  <c:y val="-1.230425099276897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E2D-4495-95A6-C0598A032C4B}"/>
                </c:ext>
              </c:extLst>
            </c:dLbl>
            <c:spPr>
              <a:noFill/>
              <a:ln>
                <a:noFill/>
              </a:ln>
              <a:effectLst/>
            </c:spPr>
            <c:txPr>
              <a:bodyPr rot="-5400000" vert="horz"/>
              <a:lstStyle/>
              <a:p>
                <a:pPr>
                  <a:defRPr sz="2000" b="1">
                    <a:solidFill>
                      <a:schemeClr val="accent1">
                        <a:lumMod val="75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'III.2.4.Cob.Afil. SFS RC Anual'!$A$4:$A$18</c:f>
              <c:strCache>
                <c:ptCount val="15"/>
                <c:pt idx="0">
                  <c:v>Dic.2007</c:v>
                </c:pt>
                <c:pt idx="1">
                  <c:v>Dic.2008</c:v>
                </c:pt>
                <c:pt idx="2">
                  <c:v>Dic.2009</c:v>
                </c:pt>
                <c:pt idx="3">
                  <c:v>Dic.2010</c:v>
                </c:pt>
                <c:pt idx="4">
                  <c:v>Dic.2011</c:v>
                </c:pt>
                <c:pt idx="5">
                  <c:v>Dic.2012</c:v>
                </c:pt>
                <c:pt idx="6">
                  <c:v>Dic.2013</c:v>
                </c:pt>
                <c:pt idx="7">
                  <c:v>Dic.2014</c:v>
                </c:pt>
                <c:pt idx="8">
                  <c:v>Dic.2015</c:v>
                </c:pt>
                <c:pt idx="9">
                  <c:v>Dic.2016</c:v>
                </c:pt>
                <c:pt idx="10">
                  <c:v>Dic.2017</c:v>
                </c:pt>
                <c:pt idx="11">
                  <c:v>Dic.2018</c:v>
                </c:pt>
                <c:pt idx="12">
                  <c:v>Dic. 2019</c:v>
                </c:pt>
                <c:pt idx="13">
                  <c:v>Dic.2020</c:v>
                </c:pt>
                <c:pt idx="14">
                  <c:v>Abr.2021</c:v>
                </c:pt>
              </c:strCache>
            </c:strRef>
          </c:cat>
          <c:val>
            <c:numRef>
              <c:f>'III.2.4.Cob.Afil. SFS RC Anual'!$C$4:$C$18</c:f>
              <c:numCache>
                <c:formatCode>#,##0</c:formatCode>
                <c:ptCount val="15"/>
                <c:pt idx="0">
                  <c:v>593477</c:v>
                </c:pt>
                <c:pt idx="1">
                  <c:v>736925</c:v>
                </c:pt>
                <c:pt idx="2">
                  <c:v>1011527</c:v>
                </c:pt>
                <c:pt idx="3">
                  <c:v>1234529</c:v>
                </c:pt>
                <c:pt idx="4">
                  <c:v>1361984</c:v>
                </c:pt>
                <c:pt idx="5">
                  <c:v>1476870</c:v>
                </c:pt>
                <c:pt idx="6">
                  <c:v>1612217</c:v>
                </c:pt>
                <c:pt idx="7">
                  <c:v>1773174</c:v>
                </c:pt>
                <c:pt idx="8">
                  <c:v>1862134</c:v>
                </c:pt>
                <c:pt idx="9">
                  <c:v>2031653</c:v>
                </c:pt>
                <c:pt idx="10">
                  <c:v>2201181</c:v>
                </c:pt>
                <c:pt idx="11">
                  <c:v>2344315</c:v>
                </c:pt>
                <c:pt idx="12">
                  <c:v>2382384</c:v>
                </c:pt>
                <c:pt idx="13">
                  <c:v>2297699</c:v>
                </c:pt>
                <c:pt idx="14">
                  <c:v>2283594</c:v>
                </c:pt>
              </c:numCache>
            </c:numRef>
          </c:val>
          <c:extLst>
            <c:ext xmlns:c16="http://schemas.microsoft.com/office/drawing/2014/chart" uri="{C3380CC4-5D6E-409C-BE32-E72D297353CC}">
              <c16:uniqueId val="{00000007-FDA2-46F7-82D3-1F1492EEF7A9}"/>
            </c:ext>
          </c:extLst>
        </c:ser>
        <c:dLbls>
          <c:showLegendKey val="0"/>
          <c:showVal val="0"/>
          <c:showCatName val="0"/>
          <c:showSerName val="0"/>
          <c:showPercent val="0"/>
          <c:showBubbleSize val="0"/>
        </c:dLbls>
        <c:gapWidth val="54"/>
        <c:overlap val="-6"/>
        <c:axId val="403978976"/>
        <c:axId val="403979368"/>
      </c:barChart>
      <c:lineChart>
        <c:grouping val="standard"/>
        <c:varyColors val="0"/>
        <c:ser>
          <c:idx val="2"/>
          <c:order val="2"/>
          <c:tx>
            <c:strRef>
              <c:f>'III.2.4.Cob.Afil. SFS RC Anual'!$G$3</c:f>
              <c:strCache>
                <c:ptCount val="1"/>
                <c:pt idx="0">
                  <c:v>Indice de dependencia</c:v>
                </c:pt>
              </c:strCache>
            </c:strRef>
          </c:tx>
          <c:spPr>
            <a:ln>
              <a:noFill/>
            </a:ln>
            <a:effectLst>
              <a:glow rad="228600">
                <a:schemeClr val="accent2">
                  <a:satMod val="175000"/>
                  <a:alpha val="40000"/>
                </a:schemeClr>
              </a:glow>
            </a:effectLst>
          </c:spPr>
          <c:marker>
            <c:symbol val="circle"/>
            <c:size val="14"/>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ln>
              <a:effectLst>
                <a:glow rad="228600">
                  <a:schemeClr val="accent2">
                    <a:satMod val="175000"/>
                    <a:alpha val="40000"/>
                  </a:schemeClr>
                </a:glow>
              </a:effectLst>
            </c:spPr>
          </c:marker>
          <c:dLbls>
            <c:dLbl>
              <c:idx val="6"/>
              <c:layout>
                <c:manualLayout>
                  <c:x val="-2.0766704161979847E-2"/>
                  <c:y val="-3.767905638107731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927-4633-ABC1-1A0992A7B954}"/>
                </c:ext>
              </c:extLst>
            </c:dLbl>
            <c:dLbl>
              <c:idx val="7"/>
              <c:layout>
                <c:manualLayout>
                  <c:x val="-8.7032120984876886E-3"/>
                  <c:y val="-3.411630358693467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45D1-42FD-8476-F7F4DD4CF935}"/>
                </c:ext>
              </c:extLst>
            </c:dLbl>
            <c:dLbl>
              <c:idx val="8"/>
              <c:layout>
                <c:manualLayout>
                  <c:x val="-1.0767754030746157E-2"/>
                  <c:y val="-3.809302768343080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FDA2-46F7-82D3-1F1492EEF7A9}"/>
                </c:ext>
              </c:extLst>
            </c:dLbl>
            <c:dLbl>
              <c:idx val="9"/>
              <c:layout>
                <c:manualLayout>
                  <c:x val="-5.5286089238846077E-3"/>
                  <c:y val="-3.767905638107727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B927-4633-ABC1-1A0992A7B954}"/>
                </c:ext>
              </c:extLst>
            </c:dLbl>
            <c:dLbl>
              <c:idx val="10"/>
              <c:layout>
                <c:manualLayout>
                  <c:x val="-8.7032120984877823E-3"/>
                  <c:y val="-3.649147211636314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B927-4633-ABC1-1A0992A7B954}"/>
                </c:ext>
              </c:extLst>
            </c:dLbl>
            <c:dLbl>
              <c:idx val="11"/>
              <c:layout>
                <c:manualLayout>
                  <c:x val="-9.3381327334083244E-3"/>
                  <c:y val="-3.530388785164893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B927-4633-ABC1-1A0992A7B954}"/>
                </c:ext>
              </c:extLst>
            </c:dLbl>
            <c:spPr>
              <a:noFill/>
              <a:ln>
                <a:noFill/>
              </a:ln>
              <a:effectLst/>
            </c:spPr>
            <c:txPr>
              <a:bodyPr rot="-5400000" vert="horz"/>
              <a:lstStyle/>
              <a:p>
                <a:pPr>
                  <a:defRPr sz="2000">
                    <a:solidFill>
                      <a:sysClr val="windowText" lastClr="000000"/>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'III.2.4.Cob.Afil. SFS RC Anual'!$A$4:$A$18</c:f>
              <c:strCache>
                <c:ptCount val="15"/>
                <c:pt idx="0">
                  <c:v>Dic.2007</c:v>
                </c:pt>
                <c:pt idx="1">
                  <c:v>Dic.2008</c:v>
                </c:pt>
                <c:pt idx="2">
                  <c:v>Dic.2009</c:v>
                </c:pt>
                <c:pt idx="3">
                  <c:v>Dic.2010</c:v>
                </c:pt>
                <c:pt idx="4">
                  <c:v>Dic.2011</c:v>
                </c:pt>
                <c:pt idx="5">
                  <c:v>Dic.2012</c:v>
                </c:pt>
                <c:pt idx="6">
                  <c:v>Dic.2013</c:v>
                </c:pt>
                <c:pt idx="7">
                  <c:v>Dic.2014</c:v>
                </c:pt>
                <c:pt idx="8">
                  <c:v>Dic.2015</c:v>
                </c:pt>
                <c:pt idx="9">
                  <c:v>Dic.2016</c:v>
                </c:pt>
                <c:pt idx="10">
                  <c:v>Dic.2017</c:v>
                </c:pt>
                <c:pt idx="11">
                  <c:v>Dic.2018</c:v>
                </c:pt>
                <c:pt idx="12">
                  <c:v>Dic. 2019</c:v>
                </c:pt>
                <c:pt idx="13">
                  <c:v>Dic.2020</c:v>
                </c:pt>
                <c:pt idx="14">
                  <c:v>Abr.2021</c:v>
                </c:pt>
              </c:strCache>
            </c:strRef>
          </c:cat>
          <c:val>
            <c:numRef>
              <c:f>'III.2.4.Cob.Afil. SFS RC Anual'!$G$4:$G$18</c:f>
              <c:numCache>
                <c:formatCode>0.00</c:formatCode>
                <c:ptCount val="15"/>
                <c:pt idx="0">
                  <c:v>0.58994323999244525</c:v>
                </c:pt>
                <c:pt idx="1">
                  <c:v>0.74230971467021778</c:v>
                </c:pt>
                <c:pt idx="2">
                  <c:v>0.93253649609801748</c:v>
                </c:pt>
                <c:pt idx="3">
                  <c:v>1.043149637969248</c:v>
                </c:pt>
                <c:pt idx="4">
                  <c:v>1.1118608867725368</c:v>
                </c:pt>
                <c:pt idx="5">
                  <c:v>1.1620982559123116</c:v>
                </c:pt>
                <c:pt idx="6">
                  <c:v>1.1914908555038803</c:v>
                </c:pt>
                <c:pt idx="7">
                  <c:v>1.2213851614543045</c:v>
                </c:pt>
                <c:pt idx="8">
                  <c:v>1.2053216753930769</c:v>
                </c:pt>
                <c:pt idx="9">
                  <c:v>1.2178983708426574</c:v>
                </c:pt>
                <c:pt idx="10">
                  <c:v>1.2100265073513647</c:v>
                </c:pt>
                <c:pt idx="11">
                  <c:v>1.2363526380241268</c:v>
                </c:pt>
                <c:pt idx="12">
                  <c:v>1.2357013445811404</c:v>
                </c:pt>
                <c:pt idx="13">
                  <c:v>1.2886008380928453</c:v>
                </c:pt>
                <c:pt idx="14">
                  <c:v>1.2534974074777498</c:v>
                </c:pt>
              </c:numCache>
            </c:numRef>
          </c:val>
          <c:smooth val="0"/>
          <c:extLst>
            <c:ext xmlns:c16="http://schemas.microsoft.com/office/drawing/2014/chart" uri="{C3380CC4-5D6E-409C-BE32-E72D297353CC}">
              <c16:uniqueId val="{00000009-FDA2-46F7-82D3-1F1492EEF7A9}"/>
            </c:ext>
          </c:extLst>
        </c:ser>
        <c:dLbls>
          <c:showLegendKey val="0"/>
          <c:showVal val="0"/>
          <c:showCatName val="0"/>
          <c:showSerName val="0"/>
          <c:showPercent val="0"/>
          <c:showBubbleSize val="0"/>
        </c:dLbls>
        <c:marker val="1"/>
        <c:smooth val="0"/>
        <c:axId val="403980152"/>
        <c:axId val="403979760"/>
      </c:lineChart>
      <c:catAx>
        <c:axId val="403978976"/>
        <c:scaling>
          <c:orientation val="minMax"/>
        </c:scaling>
        <c:delete val="0"/>
        <c:axPos val="b"/>
        <c:numFmt formatCode="General" sourceLinked="0"/>
        <c:majorTickMark val="none"/>
        <c:minorTickMark val="none"/>
        <c:tickLblPos val="nextTo"/>
        <c:txPr>
          <a:bodyPr/>
          <a:lstStyle/>
          <a:p>
            <a:pPr>
              <a:defRPr sz="1600"/>
            </a:pPr>
            <a:endParaRPr lang="en-US"/>
          </a:p>
        </c:txPr>
        <c:crossAx val="403979368"/>
        <c:crosses val="autoZero"/>
        <c:auto val="1"/>
        <c:lblAlgn val="ctr"/>
        <c:lblOffset val="100"/>
        <c:noMultiLvlLbl val="0"/>
      </c:catAx>
      <c:valAx>
        <c:axId val="403979368"/>
        <c:scaling>
          <c:orientation val="minMax"/>
        </c:scaling>
        <c:delete val="0"/>
        <c:axPos val="l"/>
        <c:numFmt formatCode="#,##0" sourceLinked="1"/>
        <c:majorTickMark val="none"/>
        <c:minorTickMark val="none"/>
        <c:tickLblPos val="nextTo"/>
        <c:crossAx val="403978976"/>
        <c:crosses val="autoZero"/>
        <c:crossBetween val="between"/>
      </c:valAx>
      <c:valAx>
        <c:axId val="403979760"/>
        <c:scaling>
          <c:orientation val="minMax"/>
          <c:max val="2"/>
        </c:scaling>
        <c:delete val="0"/>
        <c:axPos val="r"/>
        <c:numFmt formatCode="0.00" sourceLinked="1"/>
        <c:majorTickMark val="out"/>
        <c:minorTickMark val="none"/>
        <c:tickLblPos val="nextTo"/>
        <c:txPr>
          <a:bodyPr/>
          <a:lstStyle/>
          <a:p>
            <a:pPr>
              <a:defRPr sz="1200"/>
            </a:pPr>
            <a:endParaRPr lang="en-US"/>
          </a:p>
        </c:txPr>
        <c:crossAx val="403980152"/>
        <c:crosses val="max"/>
        <c:crossBetween val="between"/>
      </c:valAx>
      <c:catAx>
        <c:axId val="403980152"/>
        <c:scaling>
          <c:orientation val="minMax"/>
        </c:scaling>
        <c:delete val="1"/>
        <c:axPos val="b"/>
        <c:numFmt formatCode="General" sourceLinked="1"/>
        <c:majorTickMark val="out"/>
        <c:minorTickMark val="none"/>
        <c:tickLblPos val="nextTo"/>
        <c:crossAx val="403979760"/>
        <c:crosses val="autoZero"/>
        <c:auto val="1"/>
        <c:lblAlgn val="ctr"/>
        <c:lblOffset val="100"/>
        <c:noMultiLvlLbl val="0"/>
      </c:catAx>
    </c:plotArea>
    <c:legend>
      <c:legendPos val="t"/>
      <c:layout>
        <c:manualLayout>
          <c:xMode val="edge"/>
          <c:yMode val="edge"/>
          <c:x val="0.12510853659661642"/>
          <c:y val="7.1336559436895472E-2"/>
          <c:w val="0.75671537716083193"/>
          <c:h val="3.4525755869148612E-2"/>
        </c:manualLayout>
      </c:layout>
      <c:overlay val="0"/>
      <c:txPr>
        <a:bodyPr/>
        <a:lstStyle/>
        <a:p>
          <a:pPr>
            <a:defRPr sz="20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pPr>
            <a:r>
              <a:rPr lang="en-US" sz="2400"/>
              <a:t>Cobertura Afiliación Mensual por Tipo</a:t>
            </a:r>
          </a:p>
        </c:rich>
      </c:tx>
      <c:layout>
        <c:manualLayout>
          <c:xMode val="edge"/>
          <c:yMode val="edge"/>
          <c:x val="0.42207179932373529"/>
          <c:y val="1.2417097264174849E-2"/>
        </c:manualLayout>
      </c:layout>
      <c:overlay val="0"/>
      <c:spPr>
        <a:ln>
          <a:noFill/>
        </a:ln>
      </c:spPr>
    </c:title>
    <c:autoTitleDeleted val="0"/>
    <c:plotArea>
      <c:layout>
        <c:manualLayout>
          <c:layoutTarget val="inner"/>
          <c:xMode val="edge"/>
          <c:yMode val="edge"/>
          <c:x val="7.5110714272015364E-2"/>
          <c:y val="0.19664114487990567"/>
          <c:w val="0.86559154164628316"/>
          <c:h val="0.68372299415438553"/>
        </c:manualLayout>
      </c:layout>
      <c:barChart>
        <c:barDir val="col"/>
        <c:grouping val="clustered"/>
        <c:varyColors val="0"/>
        <c:ser>
          <c:idx val="0"/>
          <c:order val="0"/>
          <c:tx>
            <c:strRef>
              <c:f>' III.2.5.Cob.Afil.SFSRC Mens'!$B$3</c:f>
              <c:strCache>
                <c:ptCount val="1"/>
                <c:pt idx="0">
                  <c:v>Cobertura de Afiliación de Titulares del SFS RC</c:v>
                </c:pt>
              </c:strCache>
            </c:strRef>
          </c:tx>
          <c:spPr>
            <a:solidFill>
              <a:schemeClr val="accent3">
                <a:lumMod val="75000"/>
              </a:schemeClr>
            </a:solidFill>
          </c:spPr>
          <c:invertIfNegative val="0"/>
          <c:dLbls>
            <c:spPr>
              <a:noFill/>
              <a:ln>
                <a:noFill/>
              </a:ln>
              <a:effectLst/>
            </c:spPr>
            <c:txPr>
              <a:bodyPr rot="-5400000" vert="horz"/>
              <a:lstStyle/>
              <a:p>
                <a:pPr>
                  <a:defRPr sz="1600" b="1">
                    <a:solidFill>
                      <a:schemeClr val="accent3">
                        <a:lumMod val="75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III.2.5.Cob.Afil.SFSRC Mens'!$A$4:$A$16</c:f>
              <c:strCache>
                <c:ptCount val="13"/>
                <c:pt idx="0">
                  <c:v>Abr.20</c:v>
                </c:pt>
                <c:pt idx="1">
                  <c:v>May.20</c:v>
                </c:pt>
                <c:pt idx="2">
                  <c:v>Jun.20</c:v>
                </c:pt>
                <c:pt idx="3">
                  <c:v>Jul.20</c:v>
                </c:pt>
                <c:pt idx="4">
                  <c:v>Ago.20</c:v>
                </c:pt>
                <c:pt idx="5">
                  <c:v>Sep.20</c:v>
                </c:pt>
                <c:pt idx="6">
                  <c:v>Oct.20</c:v>
                </c:pt>
                <c:pt idx="7">
                  <c:v>Nov.20</c:v>
                </c:pt>
                <c:pt idx="8">
                  <c:v>Dic.20</c:v>
                </c:pt>
                <c:pt idx="9">
                  <c:v>Ene.21</c:v>
                </c:pt>
                <c:pt idx="10">
                  <c:v>Feb.21</c:v>
                </c:pt>
                <c:pt idx="11">
                  <c:v>Mar.21</c:v>
                </c:pt>
                <c:pt idx="12">
                  <c:v>Abr.21</c:v>
                </c:pt>
              </c:strCache>
            </c:strRef>
          </c:cat>
          <c:val>
            <c:numRef>
              <c:f>' III.2.5.Cob.Afil.SFSRC Mens'!$B$4:$B$16</c:f>
              <c:numCache>
                <c:formatCode>#,##0</c:formatCode>
                <c:ptCount val="13"/>
                <c:pt idx="0">
                  <c:v>1532502</c:v>
                </c:pt>
                <c:pt idx="1">
                  <c:v>1474143</c:v>
                </c:pt>
                <c:pt idx="2">
                  <c:v>1486310</c:v>
                </c:pt>
                <c:pt idx="3">
                  <c:v>1618455</c:v>
                </c:pt>
                <c:pt idx="4">
                  <c:v>1664660</c:v>
                </c:pt>
                <c:pt idx="5">
                  <c:v>1783096</c:v>
                </c:pt>
                <c:pt idx="6">
                  <c:v>1729334</c:v>
                </c:pt>
                <c:pt idx="7">
                  <c:v>1745963</c:v>
                </c:pt>
                <c:pt idx="8">
                  <c:v>1783096</c:v>
                </c:pt>
                <c:pt idx="9">
                  <c:v>1792046</c:v>
                </c:pt>
                <c:pt idx="10">
                  <c:v>1792535</c:v>
                </c:pt>
                <c:pt idx="11">
                  <c:v>1838263</c:v>
                </c:pt>
                <c:pt idx="12">
                  <c:v>1821778</c:v>
                </c:pt>
              </c:numCache>
            </c:numRef>
          </c:val>
          <c:extLst>
            <c:ext xmlns:c16="http://schemas.microsoft.com/office/drawing/2014/chart" uri="{C3380CC4-5D6E-409C-BE32-E72D297353CC}">
              <c16:uniqueId val="{00000000-472A-4968-BF71-DE0C98767573}"/>
            </c:ext>
          </c:extLst>
        </c:ser>
        <c:ser>
          <c:idx val="1"/>
          <c:order val="1"/>
          <c:tx>
            <c:strRef>
              <c:f>' III.2.5.Cob.Afil.SFSRC Mens'!$C$3</c:f>
              <c:strCache>
                <c:ptCount val="1"/>
                <c:pt idx="0">
                  <c:v>Cobertura de Afiliación de Depend. Totales del SFS RC</c:v>
                </c:pt>
              </c:strCache>
            </c:strRef>
          </c:tx>
          <c:spPr>
            <a:solidFill>
              <a:srgbClr val="0070C0"/>
            </a:solidFill>
          </c:spPr>
          <c:invertIfNegative val="0"/>
          <c:dLbls>
            <c:spPr>
              <a:noFill/>
              <a:ln>
                <a:noFill/>
              </a:ln>
              <a:effectLst/>
            </c:spPr>
            <c:txPr>
              <a:bodyPr rot="-5400000" vert="horz"/>
              <a:lstStyle/>
              <a:p>
                <a:pPr>
                  <a:defRPr sz="1600" b="1">
                    <a:solidFill>
                      <a:schemeClr val="tx2">
                        <a:lumMod val="60000"/>
                        <a:lumOff val="40000"/>
                      </a:schemeClr>
                    </a:solidFil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III.2.5.Cob.Afil.SFSRC Mens'!$A$4:$A$16</c:f>
              <c:strCache>
                <c:ptCount val="13"/>
                <c:pt idx="0">
                  <c:v>Abr.20</c:v>
                </c:pt>
                <c:pt idx="1">
                  <c:v>May.20</c:v>
                </c:pt>
                <c:pt idx="2">
                  <c:v>Jun.20</c:v>
                </c:pt>
                <c:pt idx="3">
                  <c:v>Jul.20</c:v>
                </c:pt>
                <c:pt idx="4">
                  <c:v>Ago.20</c:v>
                </c:pt>
                <c:pt idx="5">
                  <c:v>Sep.20</c:v>
                </c:pt>
                <c:pt idx="6">
                  <c:v>Oct.20</c:v>
                </c:pt>
                <c:pt idx="7">
                  <c:v>Nov.20</c:v>
                </c:pt>
                <c:pt idx="8">
                  <c:v>Dic.20</c:v>
                </c:pt>
                <c:pt idx="9">
                  <c:v>Ene.21</c:v>
                </c:pt>
                <c:pt idx="10">
                  <c:v>Feb.21</c:v>
                </c:pt>
                <c:pt idx="11">
                  <c:v>Mar.21</c:v>
                </c:pt>
                <c:pt idx="12">
                  <c:v>Abr.21</c:v>
                </c:pt>
              </c:strCache>
            </c:strRef>
          </c:cat>
          <c:val>
            <c:numRef>
              <c:f>' III.2.5.Cob.Afil.SFSRC Mens'!$C$4:$C$16</c:f>
              <c:numCache>
                <c:formatCode>#,##0</c:formatCode>
                <c:ptCount val="13"/>
                <c:pt idx="0">
                  <c:v>2424407</c:v>
                </c:pt>
                <c:pt idx="1">
                  <c:v>2424407</c:v>
                </c:pt>
                <c:pt idx="2">
                  <c:v>1952094</c:v>
                </c:pt>
                <c:pt idx="3">
                  <c:v>1907538</c:v>
                </c:pt>
                <c:pt idx="4">
                  <c:v>1932468</c:v>
                </c:pt>
                <c:pt idx="5">
                  <c:v>2084946</c:v>
                </c:pt>
                <c:pt idx="6">
                  <c:v>2171825</c:v>
                </c:pt>
                <c:pt idx="7">
                  <c:v>2297699</c:v>
                </c:pt>
                <c:pt idx="8">
                  <c:v>2237065</c:v>
                </c:pt>
                <c:pt idx="9">
                  <c:v>2245783</c:v>
                </c:pt>
                <c:pt idx="10">
                  <c:v>2288518</c:v>
                </c:pt>
                <c:pt idx="11">
                  <c:v>2243272</c:v>
                </c:pt>
                <c:pt idx="12">
                  <c:v>2283594</c:v>
                </c:pt>
              </c:numCache>
            </c:numRef>
          </c:val>
          <c:extLst>
            <c:ext xmlns:c16="http://schemas.microsoft.com/office/drawing/2014/chart" uri="{C3380CC4-5D6E-409C-BE32-E72D297353CC}">
              <c16:uniqueId val="{00000001-472A-4968-BF71-DE0C98767573}"/>
            </c:ext>
          </c:extLst>
        </c:ser>
        <c:dLbls>
          <c:showLegendKey val="0"/>
          <c:showVal val="0"/>
          <c:showCatName val="0"/>
          <c:showSerName val="0"/>
          <c:showPercent val="0"/>
          <c:showBubbleSize val="0"/>
        </c:dLbls>
        <c:gapWidth val="30"/>
        <c:overlap val="-5"/>
        <c:axId val="403980544"/>
        <c:axId val="403922248"/>
      </c:barChart>
      <c:lineChart>
        <c:grouping val="standard"/>
        <c:varyColors val="0"/>
        <c:ser>
          <c:idx val="2"/>
          <c:order val="2"/>
          <c:tx>
            <c:strRef>
              <c:f>' III.2.5.Cob.Afil.SFSRC Mens'!$G$3</c:f>
              <c:strCache>
                <c:ptCount val="1"/>
                <c:pt idx="0">
                  <c:v>Índice de dependencia</c:v>
                </c:pt>
              </c:strCache>
            </c:strRef>
          </c:tx>
          <c:spPr>
            <a:ln>
              <a:noFill/>
            </a:ln>
            <a:effectLst>
              <a:glow rad="228600">
                <a:schemeClr val="accent2">
                  <a:satMod val="175000"/>
                  <a:alpha val="40000"/>
                </a:schemeClr>
              </a:glow>
            </a:effectLst>
          </c:spPr>
          <c:marker>
            <c:symbol val="triangle"/>
            <c:size val="12"/>
            <c:spPr>
              <a:solidFill>
                <a:srgbClr val="FF0000"/>
              </a:solidFill>
              <a:ln>
                <a:noFill/>
              </a:ln>
              <a:effectLst>
                <a:glow rad="228600">
                  <a:schemeClr val="accent2">
                    <a:satMod val="175000"/>
                    <a:alpha val="40000"/>
                  </a:schemeClr>
                </a:glow>
              </a:effectLst>
            </c:spPr>
          </c:marker>
          <c:dLbls>
            <c:spPr>
              <a:noFill/>
              <a:ln>
                <a:noFill/>
              </a:ln>
              <a:effectLst/>
            </c:spPr>
            <c:txPr>
              <a:bodyPr/>
              <a:lstStyle/>
              <a:p>
                <a:pPr>
                  <a:defRPr sz="1200"/>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III.2.5.Cob.Afil.SFSRC Mens'!$A$4:$A$16</c:f>
              <c:strCache>
                <c:ptCount val="13"/>
                <c:pt idx="0">
                  <c:v>Abr.20</c:v>
                </c:pt>
                <c:pt idx="1">
                  <c:v>May.20</c:v>
                </c:pt>
                <c:pt idx="2">
                  <c:v>Jun.20</c:v>
                </c:pt>
                <c:pt idx="3">
                  <c:v>Jul.20</c:v>
                </c:pt>
                <c:pt idx="4">
                  <c:v>Ago.20</c:v>
                </c:pt>
                <c:pt idx="5">
                  <c:v>Sep.20</c:v>
                </c:pt>
                <c:pt idx="6">
                  <c:v>Oct.20</c:v>
                </c:pt>
                <c:pt idx="7">
                  <c:v>Nov.20</c:v>
                </c:pt>
                <c:pt idx="8">
                  <c:v>Dic.20</c:v>
                </c:pt>
                <c:pt idx="9">
                  <c:v>Ene.21</c:v>
                </c:pt>
                <c:pt idx="10">
                  <c:v>Feb.21</c:v>
                </c:pt>
                <c:pt idx="11">
                  <c:v>Mar.21</c:v>
                </c:pt>
                <c:pt idx="12">
                  <c:v>Abr.21</c:v>
                </c:pt>
              </c:strCache>
            </c:strRef>
          </c:cat>
          <c:val>
            <c:numRef>
              <c:f>' III.2.5.Cob.Afil.SFSRC Mens'!$G$4:$G$16</c:f>
              <c:numCache>
                <c:formatCode>0.00</c:formatCode>
                <c:ptCount val="13"/>
                <c:pt idx="0">
                  <c:v>1.5819927151807958</c:v>
                </c:pt>
                <c:pt idx="1">
                  <c:v>1.6446213155711489</c:v>
                </c:pt>
                <c:pt idx="2">
                  <c:v>1.313382807086005</c:v>
                </c:pt>
                <c:pt idx="3">
                  <c:v>1.1786166436508894</c:v>
                </c:pt>
                <c:pt idx="4">
                  <c:v>1.1608784977112443</c:v>
                </c:pt>
                <c:pt idx="5">
                  <c:v>1.1692842112819501</c:v>
                </c:pt>
                <c:pt idx="6">
                  <c:v>1.2558736484681385</c:v>
                </c:pt>
                <c:pt idx="7">
                  <c:v>1.3160066965909358</c:v>
                </c:pt>
                <c:pt idx="8">
                  <c:v>1.2545959387492316</c:v>
                </c:pt>
                <c:pt idx="9">
                  <c:v>1.2531949514688796</c:v>
                </c:pt>
                <c:pt idx="10">
                  <c:v>1.2766936210450563</c:v>
                </c:pt>
                <c:pt idx="11">
                  <c:v>1.2203215753132168</c:v>
                </c:pt>
                <c:pt idx="12">
                  <c:v>1.2534974074777498</c:v>
                </c:pt>
              </c:numCache>
            </c:numRef>
          </c:val>
          <c:smooth val="0"/>
          <c:extLst>
            <c:ext xmlns:c16="http://schemas.microsoft.com/office/drawing/2014/chart" uri="{C3380CC4-5D6E-409C-BE32-E72D297353CC}">
              <c16:uniqueId val="{00000002-472A-4968-BF71-DE0C98767573}"/>
            </c:ext>
          </c:extLst>
        </c:ser>
        <c:dLbls>
          <c:showLegendKey val="0"/>
          <c:showVal val="0"/>
          <c:showCatName val="0"/>
          <c:showSerName val="0"/>
          <c:showPercent val="0"/>
          <c:showBubbleSize val="0"/>
        </c:dLbls>
        <c:marker val="1"/>
        <c:smooth val="0"/>
        <c:axId val="403923032"/>
        <c:axId val="403922640"/>
      </c:lineChart>
      <c:catAx>
        <c:axId val="403980544"/>
        <c:scaling>
          <c:orientation val="minMax"/>
        </c:scaling>
        <c:delete val="0"/>
        <c:axPos val="b"/>
        <c:numFmt formatCode="General" sourceLinked="1"/>
        <c:majorTickMark val="none"/>
        <c:minorTickMark val="none"/>
        <c:tickLblPos val="nextTo"/>
        <c:txPr>
          <a:bodyPr/>
          <a:lstStyle/>
          <a:p>
            <a:pPr>
              <a:defRPr sz="2000"/>
            </a:pPr>
            <a:endParaRPr lang="en-US"/>
          </a:p>
        </c:txPr>
        <c:crossAx val="403922248"/>
        <c:crosses val="autoZero"/>
        <c:auto val="1"/>
        <c:lblAlgn val="ctr"/>
        <c:lblOffset val="100"/>
        <c:noMultiLvlLbl val="1"/>
      </c:catAx>
      <c:valAx>
        <c:axId val="403922248"/>
        <c:scaling>
          <c:orientation val="minMax"/>
        </c:scaling>
        <c:delete val="0"/>
        <c:axPos val="l"/>
        <c:numFmt formatCode="#,##0" sourceLinked="1"/>
        <c:majorTickMark val="none"/>
        <c:minorTickMark val="none"/>
        <c:tickLblPos val="nextTo"/>
        <c:spPr>
          <a:ln w="9525">
            <a:noFill/>
          </a:ln>
        </c:spPr>
        <c:crossAx val="403980544"/>
        <c:crosses val="autoZero"/>
        <c:crossBetween val="between"/>
      </c:valAx>
      <c:valAx>
        <c:axId val="403922640"/>
        <c:scaling>
          <c:orientation val="minMax"/>
          <c:max val="1.4"/>
        </c:scaling>
        <c:delete val="0"/>
        <c:axPos val="r"/>
        <c:numFmt formatCode="0.00" sourceLinked="1"/>
        <c:majorTickMark val="out"/>
        <c:minorTickMark val="none"/>
        <c:tickLblPos val="nextTo"/>
        <c:crossAx val="403923032"/>
        <c:crosses val="max"/>
        <c:crossBetween val="between"/>
      </c:valAx>
      <c:catAx>
        <c:axId val="403923032"/>
        <c:scaling>
          <c:orientation val="minMax"/>
        </c:scaling>
        <c:delete val="1"/>
        <c:axPos val="b"/>
        <c:numFmt formatCode="General" sourceLinked="1"/>
        <c:majorTickMark val="out"/>
        <c:minorTickMark val="none"/>
        <c:tickLblPos val="nextTo"/>
        <c:crossAx val="403922640"/>
        <c:crosses val="autoZero"/>
        <c:auto val="1"/>
        <c:lblAlgn val="ctr"/>
        <c:lblOffset val="100"/>
        <c:noMultiLvlLbl val="1"/>
      </c:catAx>
    </c:plotArea>
    <c:legend>
      <c:legendPos val="t"/>
      <c:layout>
        <c:manualLayout>
          <c:xMode val="edge"/>
          <c:yMode val="edge"/>
          <c:x val="8.9291685646732191E-2"/>
          <c:y val="5.6772135165914714E-2"/>
          <c:w val="0.84298511138872934"/>
          <c:h val="4.902594604870647E-2"/>
        </c:manualLayout>
      </c:layout>
      <c:overlay val="0"/>
      <c:txPr>
        <a:bodyPr/>
        <a:lstStyle/>
        <a:p>
          <a:pPr>
            <a:defRPr sz="20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pPr>
            <a:r>
              <a:rPr lang="en-US" sz="2400"/>
              <a:t>Afiliados al  Seguro Familiar de  Salud del Régimen Contributivo por Sexo y Tipo de Afiliación</a:t>
            </a:r>
          </a:p>
        </c:rich>
      </c:tx>
      <c:layout>
        <c:manualLayout>
          <c:xMode val="edge"/>
          <c:yMode val="edge"/>
          <c:x val="0.17189294105998076"/>
          <c:y val="2.017239849200303E-2"/>
        </c:manualLayout>
      </c:layout>
      <c:overlay val="0"/>
    </c:title>
    <c:autoTitleDeleted val="0"/>
    <c:view3D>
      <c:rotX val="0"/>
      <c:rotY val="0"/>
      <c:rAngAx val="0"/>
      <c:perspective val="40"/>
    </c:view3D>
    <c:floor>
      <c:thickness val="0"/>
    </c:floor>
    <c:sideWall>
      <c:thickness val="0"/>
    </c:sideWall>
    <c:backWall>
      <c:thickness val="0"/>
    </c:backWall>
    <c:plotArea>
      <c:layout>
        <c:manualLayout>
          <c:layoutTarget val="inner"/>
          <c:xMode val="edge"/>
          <c:yMode val="edge"/>
          <c:x val="3.6984410828851989E-2"/>
          <c:y val="0.19578998638722539"/>
          <c:w val="0.92722942885657034"/>
          <c:h val="0.67421291458251909"/>
        </c:manualLayout>
      </c:layout>
      <c:bar3DChart>
        <c:barDir val="col"/>
        <c:grouping val="stacked"/>
        <c:varyColors val="0"/>
        <c:ser>
          <c:idx val="22"/>
          <c:order val="22"/>
          <c:tx>
            <c:strRef>
              <c:f>'III.2.6.Afil. SFS RC X sex.tipo'!$A$5</c:f>
              <c:strCache>
                <c:ptCount val="1"/>
                <c:pt idx="0">
                  <c:v>Dic.07</c:v>
                </c:pt>
              </c:strCache>
            </c:strRef>
          </c:tx>
          <c:invertIfNegative val="0"/>
          <c:dLbls>
            <c:dLbl>
              <c:idx val="0"/>
              <c:layout>
                <c:manualLayout>
                  <c:x val="5.5713837935464508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AEE4-4C54-B9A4-43A64E0066E5}"/>
                </c:ext>
              </c:extLst>
            </c:dLbl>
            <c:dLbl>
              <c:idx val="1"/>
              <c:layout>
                <c:manualLayout>
                  <c:x val="7.5362789378183755E-3"/>
                  <c:y val="3.479223283948452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18-AEE4-4C54-B9A4-43A64E0066E5}"/>
                </c:ext>
              </c:extLst>
            </c:dLbl>
            <c:dLbl>
              <c:idx val="3"/>
              <c:layout>
                <c:manualLayout>
                  <c:x val="8.3570756903196767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AEE4-4C54-B9A4-43A64E0066E5}"/>
                </c:ext>
              </c:extLst>
            </c:dLbl>
            <c:dLbl>
              <c:idx val="5"/>
              <c:delete val="1"/>
              <c:extLst>
                <c:ext xmlns:c15="http://schemas.microsoft.com/office/drawing/2012/chart" uri="{CE6537A1-D6FC-4f65-9D91-7224C49458BB}"/>
                <c:ext xmlns:c16="http://schemas.microsoft.com/office/drawing/2014/chart" uri="{C3380CC4-5D6E-409C-BE32-E72D297353CC}">
                  <c16:uniqueId val="{0000001A-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sex.tipo'!$B$5:$D$5,'III.2.6.Afil. SFS RC X sex.tipo'!$F$5:$H$5)</c:f>
              <c:numCache>
                <c:formatCode>#,##0</c:formatCode>
                <c:ptCount val="6"/>
                <c:pt idx="0">
                  <c:v>531330</c:v>
                </c:pt>
                <c:pt idx="1">
                  <c:v>259903</c:v>
                </c:pt>
                <c:pt idx="2">
                  <c:v>1282</c:v>
                </c:pt>
                <c:pt idx="3">
                  <c:v>388581</c:v>
                </c:pt>
                <c:pt idx="4">
                  <c:v>293112</c:v>
                </c:pt>
                <c:pt idx="5">
                  <c:v>2973</c:v>
                </c:pt>
              </c:numCache>
            </c:numRef>
          </c:val>
          <c:extLst>
            <c:ext xmlns:c16="http://schemas.microsoft.com/office/drawing/2014/chart" uri="{C3380CC4-5D6E-409C-BE32-E72D297353CC}">
              <c16:uniqueId val="{0000001B-AEE4-4C54-B9A4-43A64E0066E5}"/>
            </c:ext>
          </c:extLst>
        </c:ser>
        <c:ser>
          <c:idx val="23"/>
          <c:order val="23"/>
          <c:tx>
            <c:strRef>
              <c:f>'III.2.6.Afil. SFS RC X sex.tipo'!$A$6</c:f>
              <c:strCache>
                <c:ptCount val="1"/>
                <c:pt idx="0">
                  <c:v>Dic.08</c:v>
                </c:pt>
              </c:strCache>
            </c:strRef>
          </c:tx>
          <c:invertIfNegative val="0"/>
          <c:dLbls>
            <c:dLbl>
              <c:idx val="0"/>
              <c:layout>
                <c:manualLayout>
                  <c:x val="6.267806767739758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AEE4-4C54-B9A4-43A64E0066E5}"/>
                </c:ext>
              </c:extLst>
            </c:dLbl>
            <c:dLbl>
              <c:idx val="1"/>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1E-AEE4-4C54-B9A4-43A64E0066E5}"/>
                </c:ext>
              </c:extLst>
            </c:dLbl>
            <c:dLbl>
              <c:idx val="3"/>
              <c:layout>
                <c:manualLayout>
                  <c:x val="6.9642297419330642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AEE4-4C54-B9A4-43A64E0066E5}"/>
                </c:ext>
              </c:extLst>
            </c:dLbl>
            <c:dLbl>
              <c:idx val="5"/>
              <c:delete val="1"/>
              <c:extLst>
                <c:ext xmlns:c15="http://schemas.microsoft.com/office/drawing/2012/chart" uri="{CE6537A1-D6FC-4f65-9D91-7224C49458BB}"/>
                <c:ext xmlns:c16="http://schemas.microsoft.com/office/drawing/2014/chart" uri="{C3380CC4-5D6E-409C-BE32-E72D297353CC}">
                  <c16:uniqueId val="{00000020-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sex.tipo'!$B$6:$D$6,'III.2.6.Afil. SFS RC X sex.tipo'!$F$6:$H$6)</c:f>
              <c:numCache>
                <c:formatCode>#,##0</c:formatCode>
                <c:ptCount val="6"/>
                <c:pt idx="0">
                  <c:v>554588</c:v>
                </c:pt>
                <c:pt idx="1">
                  <c:v>330370</c:v>
                </c:pt>
                <c:pt idx="2">
                  <c:v>5444</c:v>
                </c:pt>
                <c:pt idx="3">
                  <c:v>411558</c:v>
                </c:pt>
                <c:pt idx="4">
                  <c:v>376958</c:v>
                </c:pt>
                <c:pt idx="5">
                  <c:v>13341</c:v>
                </c:pt>
              </c:numCache>
            </c:numRef>
          </c:val>
          <c:extLst>
            <c:ext xmlns:c16="http://schemas.microsoft.com/office/drawing/2014/chart" uri="{C3380CC4-5D6E-409C-BE32-E72D297353CC}">
              <c16:uniqueId val="{00000021-AEE4-4C54-B9A4-43A64E0066E5}"/>
            </c:ext>
          </c:extLst>
        </c:ser>
        <c:ser>
          <c:idx val="24"/>
          <c:order val="24"/>
          <c:tx>
            <c:strRef>
              <c:f>'III.2.6.Afil. SFS RC X sex.tipo'!$A$7</c:f>
              <c:strCache>
                <c:ptCount val="1"/>
                <c:pt idx="0">
                  <c:v>Dic.09</c:v>
                </c:pt>
              </c:strCache>
            </c:strRef>
          </c:tx>
          <c:spPr>
            <a:solidFill>
              <a:srgbClr val="FFFF00"/>
            </a:solidFill>
          </c:spPr>
          <c:invertIfNegative val="0"/>
          <c:dLbls>
            <c:dLbl>
              <c:idx val="0"/>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2-AEE4-4C54-B9A4-43A64E0066E5}"/>
                </c:ext>
              </c:extLst>
            </c:dLbl>
            <c:dLbl>
              <c:idx val="1"/>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3-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24-AEE4-4C54-B9A4-43A64E0066E5}"/>
                </c:ext>
              </c:extLst>
            </c:dLbl>
            <c:dLbl>
              <c:idx val="3"/>
              <c:layout>
                <c:manualLayout>
                  <c:x val="6.267806767739758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5-AEE4-4C54-B9A4-43A64E0066E5}"/>
                </c:ext>
              </c:extLst>
            </c:dLbl>
            <c:dLbl>
              <c:idx val="5"/>
              <c:delete val="1"/>
              <c:extLst>
                <c:ext xmlns:c15="http://schemas.microsoft.com/office/drawing/2012/chart" uri="{CE6537A1-D6FC-4f65-9D91-7224C49458BB}"/>
                <c:ext xmlns:c16="http://schemas.microsoft.com/office/drawing/2014/chart" uri="{C3380CC4-5D6E-409C-BE32-E72D297353CC}">
                  <c16:uniqueId val="{00000026-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sex.tipo'!$B$7:$D$7,'III.2.6.Afil. SFS RC X sex.tipo'!$F$7:$H$7)</c:f>
              <c:numCache>
                <c:formatCode>#,##0</c:formatCode>
                <c:ptCount val="6"/>
                <c:pt idx="0">
                  <c:v>621549</c:v>
                </c:pt>
                <c:pt idx="1">
                  <c:v>444129</c:v>
                </c:pt>
                <c:pt idx="2">
                  <c:v>13199</c:v>
                </c:pt>
                <c:pt idx="3">
                  <c:v>458053</c:v>
                </c:pt>
                <c:pt idx="4">
                  <c:v>518280</c:v>
                </c:pt>
                <c:pt idx="5">
                  <c:v>33089</c:v>
                </c:pt>
              </c:numCache>
            </c:numRef>
          </c:val>
          <c:extLst>
            <c:ext xmlns:c16="http://schemas.microsoft.com/office/drawing/2014/chart" uri="{C3380CC4-5D6E-409C-BE32-E72D297353CC}">
              <c16:uniqueId val="{00000027-AEE4-4C54-B9A4-43A64E0066E5}"/>
            </c:ext>
          </c:extLst>
        </c:ser>
        <c:ser>
          <c:idx val="25"/>
          <c:order val="25"/>
          <c:tx>
            <c:strRef>
              <c:f>'III.2.6.Afil. SFS RC X sex.tipo'!$A$8</c:f>
              <c:strCache>
                <c:ptCount val="1"/>
                <c:pt idx="0">
                  <c:v>Dic.10</c:v>
                </c:pt>
              </c:strCache>
            </c:strRef>
          </c:tx>
          <c:invertIfNegative val="0"/>
          <c:dLbls>
            <c:dLbl>
              <c:idx val="0"/>
              <c:layout>
                <c:manualLayout>
                  <c:x val="6.9642297419330642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8-AEE4-4C54-B9A4-43A64E0066E5}"/>
                </c:ext>
              </c:extLst>
            </c:dLbl>
            <c:dLbl>
              <c:idx val="1"/>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9-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2A-AEE4-4C54-B9A4-43A64E0066E5}"/>
                </c:ext>
              </c:extLst>
            </c:dLbl>
            <c:dLbl>
              <c:idx val="3"/>
              <c:layout>
                <c:manualLayout>
                  <c:x val="6.267806767739758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B-AEE4-4C54-B9A4-43A64E0066E5}"/>
                </c:ext>
              </c:extLst>
            </c:dLbl>
            <c:dLbl>
              <c:idx val="5"/>
              <c:delete val="1"/>
              <c:extLst>
                <c:ext xmlns:c15="http://schemas.microsoft.com/office/drawing/2012/chart" uri="{CE6537A1-D6FC-4f65-9D91-7224C49458BB}"/>
                <c:ext xmlns:c16="http://schemas.microsoft.com/office/drawing/2014/chart" uri="{C3380CC4-5D6E-409C-BE32-E72D297353CC}">
                  <c16:uniqueId val="{0000002C-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sex.tipo'!$B$8:$D$8,'III.2.6.Afil. SFS RC X sex.tipo'!$F$8:$H$8)</c:f>
              <c:numCache>
                <c:formatCode>#,##0</c:formatCode>
                <c:ptCount val="6"/>
                <c:pt idx="0">
                  <c:v>666490</c:v>
                </c:pt>
                <c:pt idx="1">
                  <c:v>523408</c:v>
                </c:pt>
                <c:pt idx="2">
                  <c:v>20284</c:v>
                </c:pt>
                <c:pt idx="3">
                  <c:v>486371</c:v>
                </c:pt>
                <c:pt idx="4">
                  <c:v>617395</c:v>
                </c:pt>
                <c:pt idx="5">
                  <c:v>50135</c:v>
                </c:pt>
              </c:numCache>
            </c:numRef>
          </c:val>
          <c:extLst>
            <c:ext xmlns:c16="http://schemas.microsoft.com/office/drawing/2014/chart" uri="{C3380CC4-5D6E-409C-BE32-E72D297353CC}">
              <c16:uniqueId val="{0000002D-AEE4-4C54-B9A4-43A64E0066E5}"/>
            </c:ext>
          </c:extLst>
        </c:ser>
        <c:ser>
          <c:idx val="26"/>
          <c:order val="26"/>
          <c:tx>
            <c:strRef>
              <c:f>'III.2.6.Afil. SFS RC X sex.tipo'!$A$9</c:f>
              <c:strCache>
                <c:ptCount val="1"/>
                <c:pt idx="0">
                  <c:v>Dic.11</c:v>
                </c:pt>
              </c:strCache>
            </c:strRef>
          </c:tx>
          <c:spPr>
            <a:solidFill>
              <a:srgbClr val="92D050"/>
            </a:solidFill>
          </c:spPr>
          <c:invertIfNegative val="0"/>
          <c:dLbls>
            <c:dLbl>
              <c:idx val="0"/>
              <c:layout>
                <c:manualLayout>
                  <c:x val="6.267806767739758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E-AEE4-4C54-B9A4-43A64E0066E5}"/>
                </c:ext>
              </c:extLst>
            </c:dLbl>
            <c:dLbl>
              <c:idx val="1"/>
              <c:layout>
                <c:manualLayout>
                  <c:x val="6.267806767739758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F-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30-AEE4-4C54-B9A4-43A64E0066E5}"/>
                </c:ext>
              </c:extLst>
            </c:dLbl>
            <c:dLbl>
              <c:idx val="3"/>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1-AEE4-4C54-B9A4-43A64E0066E5}"/>
                </c:ext>
              </c:extLst>
            </c:dLbl>
            <c:dLbl>
              <c:idx val="5"/>
              <c:delete val="1"/>
              <c:extLst>
                <c:ext xmlns:c15="http://schemas.microsoft.com/office/drawing/2012/chart" uri="{CE6537A1-D6FC-4f65-9D91-7224C49458BB}"/>
                <c:ext xmlns:c16="http://schemas.microsoft.com/office/drawing/2014/chart" uri="{C3380CC4-5D6E-409C-BE32-E72D297353CC}">
                  <c16:uniqueId val="{00000032-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sex.tipo'!$B$9:$D$9,'III.2.6.Afil. SFS RC X sex.tipo'!$F$9:$H$9)</c:f>
              <c:numCache>
                <c:formatCode>#,##0</c:formatCode>
                <c:ptCount val="6"/>
                <c:pt idx="0">
                  <c:v>688507</c:v>
                </c:pt>
                <c:pt idx="1">
                  <c:v>563079</c:v>
                </c:pt>
                <c:pt idx="2">
                  <c:v>27872</c:v>
                </c:pt>
                <c:pt idx="3">
                  <c:v>499838</c:v>
                </c:pt>
                <c:pt idx="4">
                  <c:v>670940</c:v>
                </c:pt>
                <c:pt idx="5">
                  <c:v>67187</c:v>
                </c:pt>
              </c:numCache>
            </c:numRef>
          </c:val>
          <c:extLst>
            <c:ext xmlns:c16="http://schemas.microsoft.com/office/drawing/2014/chart" uri="{C3380CC4-5D6E-409C-BE32-E72D297353CC}">
              <c16:uniqueId val="{00000033-AEE4-4C54-B9A4-43A64E0066E5}"/>
            </c:ext>
          </c:extLst>
        </c:ser>
        <c:ser>
          <c:idx val="27"/>
          <c:order val="27"/>
          <c:tx>
            <c:strRef>
              <c:f>'III.2.6.Afil. SFS RC X sex.tipo'!$A$10</c:f>
              <c:strCache>
                <c:ptCount val="1"/>
                <c:pt idx="0">
                  <c:v>Dic.12</c:v>
                </c:pt>
              </c:strCache>
            </c:strRef>
          </c:tx>
          <c:spPr>
            <a:solidFill>
              <a:srgbClr val="7030A0"/>
            </a:solidFill>
          </c:spPr>
          <c:invertIfNegative val="0"/>
          <c:dLbls>
            <c:dLbl>
              <c:idx val="0"/>
              <c:layout>
                <c:manualLayout>
                  <c:x val="9.7499216387062892E-3"/>
                  <c:y val="-3.389569041651397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4-AEE4-4C54-B9A4-43A64E0066E5}"/>
                </c:ext>
              </c:extLst>
            </c:dLbl>
            <c:dLbl>
              <c:idx val="1"/>
              <c:layout>
                <c:manualLayout>
                  <c:x val="8.3570756903196767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5-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36-AEE4-4C54-B9A4-43A64E0066E5}"/>
                </c:ext>
              </c:extLst>
            </c:dLbl>
            <c:dLbl>
              <c:idx val="3"/>
              <c:layout>
                <c:manualLayout>
                  <c:x val="5.5713837935464508E-3"/>
                  <c:y val="-6.779138083302858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7-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sex.tipo'!$B$10:$D$10,'III.2.6.Afil. SFS RC X sex.tipo'!$F$10:$H$10)</c:f>
              <c:numCache>
                <c:formatCode>#,##0</c:formatCode>
                <c:ptCount val="6"/>
                <c:pt idx="0">
                  <c:v>719477</c:v>
                </c:pt>
                <c:pt idx="1">
                  <c:v>607781</c:v>
                </c:pt>
                <c:pt idx="2">
                  <c:v>33530</c:v>
                </c:pt>
                <c:pt idx="3">
                  <c:v>523353</c:v>
                </c:pt>
                <c:pt idx="4">
                  <c:v>724697</c:v>
                </c:pt>
                <c:pt idx="5">
                  <c:v>79573</c:v>
                </c:pt>
              </c:numCache>
            </c:numRef>
          </c:val>
          <c:extLst>
            <c:ext xmlns:c16="http://schemas.microsoft.com/office/drawing/2014/chart" uri="{C3380CC4-5D6E-409C-BE32-E72D297353CC}">
              <c16:uniqueId val="{00000039-AEE4-4C54-B9A4-43A64E0066E5}"/>
            </c:ext>
          </c:extLst>
        </c:ser>
        <c:ser>
          <c:idx val="28"/>
          <c:order val="28"/>
          <c:tx>
            <c:strRef>
              <c:f>'III.2.6.Afil. SFS RC X sex.tipo'!$A$11</c:f>
              <c:strCache>
                <c:ptCount val="1"/>
                <c:pt idx="0">
                  <c:v>Dic.13</c:v>
                </c:pt>
              </c:strCache>
            </c:strRef>
          </c:tx>
          <c:spPr>
            <a:solidFill>
              <a:schemeClr val="bg2">
                <a:lumMod val="50000"/>
              </a:schemeClr>
            </a:solidFill>
          </c:spPr>
          <c:invertIfNegative val="0"/>
          <c:dLbls>
            <c:dLbl>
              <c:idx val="0"/>
              <c:layout>
                <c:manualLayout>
                  <c:x val="9.0534986645129829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A-AEE4-4C54-B9A4-43A64E0066E5}"/>
                </c:ext>
              </c:extLst>
            </c:dLbl>
            <c:dLbl>
              <c:idx val="1"/>
              <c:layout>
                <c:manualLayout>
                  <c:x val="6.9642297419330642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B-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3C-AEE4-4C54-B9A4-43A64E0066E5}"/>
                </c:ext>
              </c:extLst>
            </c:dLbl>
            <c:dLbl>
              <c:idx val="3"/>
              <c:layout>
                <c:manualLayout>
                  <c:x val="6.267806767739758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D-AEE4-4C54-B9A4-43A64E0066E5}"/>
                </c:ext>
              </c:extLst>
            </c:dLbl>
            <c:dLbl>
              <c:idx val="4"/>
              <c:layout>
                <c:manualLayout>
                  <c:x val="0"/>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E-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sex.tipo'!$B$11:$D$11,'III.2.6.Afil. SFS RC X sex.tipo'!$F$11:$H$11)</c:f>
              <c:numCache>
                <c:formatCode>#,##0</c:formatCode>
                <c:ptCount val="6"/>
                <c:pt idx="0">
                  <c:v>761550</c:v>
                </c:pt>
                <c:pt idx="1">
                  <c:v>660882</c:v>
                </c:pt>
                <c:pt idx="2">
                  <c:v>39966</c:v>
                </c:pt>
                <c:pt idx="3">
                  <c:v>557229</c:v>
                </c:pt>
                <c:pt idx="4">
                  <c:v>788545</c:v>
                </c:pt>
                <c:pt idx="5">
                  <c:v>92804</c:v>
                </c:pt>
              </c:numCache>
            </c:numRef>
          </c:val>
          <c:extLst>
            <c:ext xmlns:c16="http://schemas.microsoft.com/office/drawing/2014/chart" uri="{C3380CC4-5D6E-409C-BE32-E72D297353CC}">
              <c16:uniqueId val="{00000040-AEE4-4C54-B9A4-43A64E0066E5}"/>
            </c:ext>
          </c:extLst>
        </c:ser>
        <c:ser>
          <c:idx val="29"/>
          <c:order val="29"/>
          <c:tx>
            <c:strRef>
              <c:f>'III.2.6.Afil. SFS RC X sex.tipo'!$A$12</c:f>
              <c:strCache>
                <c:ptCount val="1"/>
                <c:pt idx="0">
                  <c:v>Dic.14</c:v>
                </c:pt>
              </c:strCache>
            </c:strRef>
          </c:tx>
          <c:spPr>
            <a:solidFill>
              <a:srgbClr val="FF6600"/>
            </a:solidFill>
          </c:spPr>
          <c:invertIfNegative val="0"/>
          <c:dLbls>
            <c:dLbl>
              <c:idx val="0"/>
              <c:layout>
                <c:manualLayout>
                  <c:x val="9.0534986645129829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1-AEE4-4C54-B9A4-43A64E0066E5}"/>
                </c:ext>
              </c:extLst>
            </c:dLbl>
            <c:dLbl>
              <c:idx val="1"/>
              <c:layout>
                <c:manualLayout>
                  <c:x val="6.9642297419330642E-3"/>
                  <c:y val="-3.389569041651335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2-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43-AEE4-4C54-B9A4-43A64E0066E5}"/>
                </c:ext>
              </c:extLst>
            </c:dLbl>
            <c:dLbl>
              <c:idx val="3"/>
              <c:layout>
                <c:manualLayout>
                  <c:x val="3.4821148709665321E-3"/>
                  <c:y val="-6.779138083302795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4-AEE4-4C54-B9A4-43A64E0066E5}"/>
                </c:ext>
              </c:extLst>
            </c:dLbl>
            <c:dLbl>
              <c:idx val="4"/>
              <c:layout>
                <c:manualLayout>
                  <c:x val="-6.9642297419330635E-4"/>
                  <c:y val="-3.389569041651397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5-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sex.tipo'!$B$12:$D$12,'III.2.6.Afil. SFS RC X sex.tipo'!$F$12:$H$12)</c:f>
              <c:numCache>
                <c:formatCode>#,##0</c:formatCode>
                <c:ptCount val="6"/>
                <c:pt idx="0">
                  <c:v>816912</c:v>
                </c:pt>
                <c:pt idx="1">
                  <c:v>715603</c:v>
                </c:pt>
                <c:pt idx="2">
                  <c:v>45810</c:v>
                </c:pt>
                <c:pt idx="3">
                  <c:v>606074</c:v>
                </c:pt>
                <c:pt idx="4">
                  <c:v>852938</c:v>
                </c:pt>
                <c:pt idx="5">
                  <c:v>104262</c:v>
                </c:pt>
              </c:numCache>
            </c:numRef>
          </c:val>
          <c:extLst>
            <c:ext xmlns:c16="http://schemas.microsoft.com/office/drawing/2014/chart" uri="{C3380CC4-5D6E-409C-BE32-E72D297353CC}">
              <c16:uniqueId val="{00000047-AEE4-4C54-B9A4-43A64E0066E5}"/>
            </c:ext>
          </c:extLst>
        </c:ser>
        <c:ser>
          <c:idx val="30"/>
          <c:order val="30"/>
          <c:tx>
            <c:strRef>
              <c:f>'III.2.6.Afil. SFS RC X sex.tipo'!$A$19</c:f>
              <c:strCache>
                <c:ptCount val="1"/>
                <c:pt idx="0">
                  <c:v>Abr.2021</c:v>
                </c:pt>
              </c:strCache>
            </c:strRef>
          </c:tx>
          <c:spPr>
            <a:solidFill>
              <a:schemeClr val="bg1">
                <a:lumMod val="50000"/>
              </a:schemeClr>
            </a:solidFill>
          </c:spPr>
          <c:invertIfNegative val="0"/>
          <c:dLbls>
            <c:dLbl>
              <c:idx val="0"/>
              <c:layout>
                <c:manualLayout>
                  <c:x val="7.088613752881545E-3"/>
                  <c:y val="1.862339591769333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8-AEE4-4C54-B9A4-43A64E0066E5}"/>
                </c:ext>
              </c:extLst>
            </c:dLbl>
            <c:dLbl>
              <c:idx val="1"/>
              <c:layout>
                <c:manualLayout>
                  <c:x val="5.5713837935464508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9-AEE4-4C54-B9A4-43A64E0066E5}"/>
                </c:ext>
              </c:extLst>
            </c:dLbl>
            <c:dLbl>
              <c:idx val="2"/>
              <c:layout>
                <c:manualLayout>
                  <c:x val="4.0206401502098088E-3"/>
                  <c:y val="-4.342587796506764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A-AEE4-4C54-B9A4-43A64E0066E5}"/>
                </c:ext>
              </c:extLst>
            </c:dLbl>
            <c:dLbl>
              <c:idx val="3"/>
              <c:layout>
                <c:manualLayout>
                  <c:x val="1.39285951292474E-3"/>
                  <c:y val="1.787867594184816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B-AEE4-4C54-B9A4-43A64E0066E5}"/>
                </c:ext>
              </c:extLst>
            </c:dLbl>
            <c:dLbl>
              <c:idx val="4"/>
              <c:layout>
                <c:manualLayout>
                  <c:x val="-4.1785378451598383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C-AEE4-4C54-B9A4-43A64E0066E5}"/>
                </c:ext>
              </c:extLst>
            </c:dLbl>
            <c:dLbl>
              <c:idx val="5"/>
              <c:layout>
                <c:manualLayout>
                  <c:x val="-5.6804597185754393E-3"/>
                  <c:y val="-3.646520532529554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D-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sex.tipo'!$B$19:$D$19,'III.2.6.Afil. SFS RC X sex.tipo'!$F$19:$H$19)</c:f>
              <c:numCache>
                <c:formatCode>#,##0</c:formatCode>
                <c:ptCount val="6"/>
                <c:pt idx="0">
                  <c:v>1025922</c:v>
                </c:pt>
                <c:pt idx="1">
                  <c:v>915655</c:v>
                </c:pt>
                <c:pt idx="2">
                  <c:v>68882</c:v>
                </c:pt>
                <c:pt idx="3">
                  <c:v>765257</c:v>
                </c:pt>
                <c:pt idx="4">
                  <c:v>1093887</c:v>
                </c:pt>
                <c:pt idx="5">
                  <c:v>148771</c:v>
                </c:pt>
              </c:numCache>
            </c:numRef>
          </c:val>
          <c:extLst>
            <c:ext xmlns:c16="http://schemas.microsoft.com/office/drawing/2014/chart" uri="{C3380CC4-5D6E-409C-BE32-E72D297353CC}">
              <c16:uniqueId val="{0000004E-AEE4-4C54-B9A4-43A64E0066E5}"/>
            </c:ext>
          </c:extLst>
        </c:ser>
        <c:dLbls>
          <c:showLegendKey val="0"/>
          <c:showVal val="0"/>
          <c:showCatName val="0"/>
          <c:showSerName val="0"/>
          <c:showPercent val="0"/>
          <c:showBubbleSize val="0"/>
        </c:dLbls>
        <c:gapWidth val="75"/>
        <c:shape val="cylinder"/>
        <c:axId val="403923816"/>
        <c:axId val="403924208"/>
        <c:axId val="0"/>
        <c:extLst>
          <c:ext xmlns:c15="http://schemas.microsoft.com/office/drawing/2012/chart" uri="{02D57815-91ED-43cb-92C2-25804820EDAC}">
            <c15:filteredBarSeries>
              <c15:ser>
                <c:idx val="0"/>
                <c:order val="0"/>
                <c:tx>
                  <c:strRef>
                    <c:extLst>
                      <c:ext uri="{02D57815-91ED-43cb-92C2-25804820EDAC}">
                        <c15:formulaRef>
                          <c15:sqref>'III.2.6.Afil. SFS RC X sex.tipo'!#REF!</c15:sqref>
                        </c15:formulaRef>
                      </c:ext>
                    </c:extLst>
                    <c:strCache>
                      <c:ptCount val="1"/>
                      <c:pt idx="0">
                        <c:v>#REF!</c:v>
                      </c:pt>
                    </c:strCache>
                  </c:strRef>
                </c:tx>
                <c:invertIfNegative val="0"/>
                <c:cat>
                  <c:multiLvlStrRef>
                    <c:extLst>
                      <c:ex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c:ext uri="{02D57815-91ED-43cb-92C2-25804820EDAC}">
                        <c15:formulaRef>
                          <c15:sqref>('III.2.6.Afil. SFS RC X sex.tipo'!#REF!,'III.2.6.Afil. SFS RC X sex.tipo'!#REF!)</c15:sqref>
                        </c15:formulaRef>
                      </c:ext>
                    </c:extLst>
                    <c:numCache>
                      <c:formatCode>General</c:formatCode>
                      <c:ptCount val="1"/>
                      <c:pt idx="0">
                        <c:v>1</c:v>
                      </c:pt>
                    </c:numCache>
                  </c:numRef>
                </c:val>
                <c:shape val="box"/>
                <c:extLst>
                  <c:ext xmlns:c16="http://schemas.microsoft.com/office/drawing/2014/chart" uri="{C3380CC4-5D6E-409C-BE32-E72D297353CC}">
                    <c16:uniqueId val="{00000000-AEE4-4C54-B9A4-43A64E0066E5}"/>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1-AEE4-4C54-B9A4-43A64E0066E5}"/>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2-AEE4-4C54-B9A4-43A64E0066E5}"/>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3-AEE4-4C54-B9A4-43A64E0066E5}"/>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4-AEE4-4C54-B9A4-43A64E0066E5}"/>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5-AEE4-4C54-B9A4-43A64E0066E5}"/>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6-AEE4-4C54-B9A4-43A64E0066E5}"/>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7-AEE4-4C54-B9A4-43A64E0066E5}"/>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8-AEE4-4C54-B9A4-43A64E0066E5}"/>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9-AEE4-4C54-B9A4-43A64E0066E5}"/>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A-AEE4-4C54-B9A4-43A64E0066E5}"/>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B-AEE4-4C54-B9A4-43A64E0066E5}"/>
                  </c:ext>
                </c:extLst>
              </c15:ser>
            </c15:filteredBarSeries>
            <c15:filteredBarSeries>
              <c15:ser>
                <c:idx val="12"/>
                <c:order val="12"/>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C-AEE4-4C54-B9A4-43A64E0066E5}"/>
                  </c:ext>
                </c:extLst>
              </c15:ser>
            </c15:filteredBarSeries>
            <c15:filteredBarSeries>
              <c15:ser>
                <c:idx val="13"/>
                <c:order val="13"/>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D-AEE4-4C54-B9A4-43A64E0066E5}"/>
                  </c:ext>
                </c:extLst>
              </c15:ser>
            </c15:filteredBarSeries>
            <c15:filteredBarSeries>
              <c15:ser>
                <c:idx val="14"/>
                <c:order val="14"/>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E-AEE4-4C54-B9A4-43A64E0066E5}"/>
                  </c:ext>
                </c:extLst>
              </c15:ser>
            </c15:filteredBarSeries>
            <c15:filteredBarSeries>
              <c15:ser>
                <c:idx val="15"/>
                <c:order val="15"/>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F-AEE4-4C54-B9A4-43A64E0066E5}"/>
                  </c:ext>
                </c:extLst>
              </c15:ser>
            </c15:filteredBarSeries>
            <c15:filteredBarSeries>
              <c15:ser>
                <c:idx val="16"/>
                <c:order val="16"/>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10-AEE4-4C54-B9A4-43A64E0066E5}"/>
                  </c:ext>
                </c:extLst>
              </c15:ser>
            </c15:filteredBarSeries>
            <c15:filteredBarSeries>
              <c15:ser>
                <c:idx val="17"/>
                <c:order val="17"/>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11-AEE4-4C54-B9A4-43A64E0066E5}"/>
                  </c:ext>
                </c:extLst>
              </c15:ser>
            </c15:filteredBarSeries>
            <c15:filteredBarSeries>
              <c15:ser>
                <c:idx val="18"/>
                <c:order val="18"/>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12-AEE4-4C54-B9A4-43A64E0066E5}"/>
                  </c:ext>
                </c:extLst>
              </c15:ser>
            </c15:filteredBarSeries>
            <c15:filteredBarSeries>
              <c15:ser>
                <c:idx val="19"/>
                <c:order val="19"/>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13-AEE4-4C54-B9A4-43A64E0066E5}"/>
                  </c:ext>
                </c:extLst>
              </c15:ser>
            </c15:filteredBarSeries>
            <c15:filteredBarSeries>
              <c15:ser>
                <c:idx val="20"/>
                <c:order val="20"/>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14-AEE4-4C54-B9A4-43A64E0066E5}"/>
                  </c:ext>
                </c:extLst>
              </c15:ser>
            </c15:filteredBarSeries>
            <c15:filteredBarSeries>
              <c15:ser>
                <c:idx val="21"/>
                <c:order val="21"/>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15-AEE4-4C54-B9A4-43A64E0066E5}"/>
                  </c:ext>
                </c:extLst>
              </c15:ser>
            </c15:filteredBarSeries>
          </c:ext>
        </c:extLst>
      </c:bar3DChart>
      <c:catAx>
        <c:axId val="403923816"/>
        <c:scaling>
          <c:orientation val="minMax"/>
        </c:scaling>
        <c:delete val="0"/>
        <c:axPos val="b"/>
        <c:numFmt formatCode="General" sourceLinked="0"/>
        <c:majorTickMark val="none"/>
        <c:minorTickMark val="none"/>
        <c:tickLblPos val="nextTo"/>
        <c:txPr>
          <a:bodyPr/>
          <a:lstStyle/>
          <a:p>
            <a:pPr>
              <a:defRPr sz="1600" b="1"/>
            </a:pPr>
            <a:endParaRPr lang="en-US"/>
          </a:p>
        </c:txPr>
        <c:crossAx val="403924208"/>
        <c:crosses val="autoZero"/>
        <c:auto val="1"/>
        <c:lblAlgn val="ctr"/>
        <c:lblOffset val="100"/>
        <c:noMultiLvlLbl val="0"/>
      </c:catAx>
      <c:valAx>
        <c:axId val="403924208"/>
        <c:scaling>
          <c:orientation val="minMax"/>
        </c:scaling>
        <c:delete val="1"/>
        <c:axPos val="l"/>
        <c:numFmt formatCode="#,##0" sourceLinked="1"/>
        <c:majorTickMark val="none"/>
        <c:minorTickMark val="none"/>
        <c:tickLblPos val="nextTo"/>
        <c:crossAx val="403923816"/>
        <c:crosses val="autoZero"/>
        <c:crossBetween val="between"/>
      </c:valAx>
    </c:plotArea>
    <c:legend>
      <c:legendPos val="t"/>
      <c:layout>
        <c:manualLayout>
          <c:xMode val="edge"/>
          <c:yMode val="edge"/>
          <c:x val="0.10207252413497793"/>
          <c:y val="7.4050557776776341E-2"/>
          <c:w val="0.71138534637486817"/>
          <c:h val="3.9039881688142666E-2"/>
        </c:manualLayout>
      </c:layout>
      <c:overlay val="0"/>
      <c:txPr>
        <a:bodyPr/>
        <a:lstStyle/>
        <a:p>
          <a:pPr>
            <a:defRPr sz="2000"/>
          </a:pPr>
          <a:endParaRPr lang="en-US"/>
        </a:p>
      </c:txPr>
    </c:legend>
    <c:plotVisOnly val="1"/>
    <c:dispBlanksAs val="gap"/>
    <c:showDLblsOverMax val="0"/>
  </c:chart>
  <c:spPr>
    <a:ln>
      <a:noFill/>
    </a:ln>
  </c:spPr>
  <c:printSettings>
    <c:headerFooter/>
    <c:pageMargins b="0.75" l="0.7" r="0.7" t="0.75" header="0.3" footer="0.3"/>
    <c:pageSetup orientation="portrait"/>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800"/>
            </a:pPr>
            <a:r>
              <a:rPr lang="en-US" sz="2800"/>
              <a:t>Afiliación del Seguro Familiar de Salud del Régimen Subsidiado por Tipo</a:t>
            </a:r>
          </a:p>
        </c:rich>
      </c:tx>
      <c:layout>
        <c:manualLayout>
          <c:xMode val="edge"/>
          <c:yMode val="edge"/>
          <c:x val="0.29543945066341681"/>
          <c:y val="2.11278060200021E-2"/>
        </c:manualLayout>
      </c:layout>
      <c:overlay val="0"/>
    </c:title>
    <c:autoTitleDeleted val="0"/>
    <c:plotArea>
      <c:layout>
        <c:manualLayout>
          <c:layoutTarget val="inner"/>
          <c:xMode val="edge"/>
          <c:yMode val="edge"/>
          <c:x val="6.0367622989856477E-2"/>
          <c:y val="0.177545562783545"/>
          <c:w val="0.89883040375389911"/>
          <c:h val="0.6959891674533345"/>
        </c:manualLayout>
      </c:layout>
      <c:barChart>
        <c:barDir val="col"/>
        <c:grouping val="clustered"/>
        <c:varyColors val="0"/>
        <c:ser>
          <c:idx val="1"/>
          <c:order val="0"/>
          <c:tx>
            <c:strRef>
              <c:f>'III.3.2. Afil anual SFS RS '!$D$3</c:f>
              <c:strCache>
                <c:ptCount val="1"/>
                <c:pt idx="0">
                  <c:v>Afiliados Dependientes </c:v>
                </c:pt>
              </c:strCache>
            </c:strRef>
          </c:tx>
          <c:spPr>
            <a:solidFill>
              <a:srgbClr val="0070C0"/>
            </a:solidFill>
          </c:spPr>
          <c:invertIfNegative val="0"/>
          <c:dLbls>
            <c:dLbl>
              <c:idx val="68"/>
              <c:layout>
                <c:manualLayout>
                  <c:x val="0"/>
                  <c:y val="1.826273897944363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864-4DFD-8645-6954BC6BDE8D}"/>
                </c:ext>
              </c:extLst>
            </c:dLbl>
            <c:dLbl>
              <c:idx val="69"/>
              <c:layout>
                <c:manualLayout>
                  <c:x val="0"/>
                  <c:y val="1.826273897944353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864-4DFD-8645-6954BC6BDE8D}"/>
                </c:ext>
              </c:extLst>
            </c:dLbl>
            <c:dLbl>
              <c:idx val="70"/>
              <c:layout>
                <c:manualLayout>
                  <c:x val="9.5318195402901008E-4"/>
                  <c:y val="1.3044608126610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864-4DFD-8645-6954BC6BDE8D}"/>
                </c:ext>
              </c:extLst>
            </c:dLbl>
            <c:dLbl>
              <c:idx val="71"/>
              <c:layout>
                <c:manualLayout>
                  <c:x val="0"/>
                  <c:y val="1.826273897944363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864-4DFD-8645-6954BC6BDE8D}"/>
                </c:ext>
              </c:extLst>
            </c:dLbl>
            <c:dLbl>
              <c:idx val="72"/>
              <c:layout>
                <c:manualLayout>
                  <c:x val="6.9899202480575614E-17"/>
                  <c:y val="1.56537762680945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864-4DFD-8645-6954BC6BDE8D}"/>
                </c:ext>
              </c:extLst>
            </c:dLbl>
            <c:dLbl>
              <c:idx val="73"/>
              <c:layout>
                <c:manualLayout>
                  <c:x val="0"/>
                  <c:y val="1.826273897944363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864-4DFD-8645-6954BC6BDE8D}"/>
                </c:ext>
              </c:extLst>
            </c:dLbl>
            <c:dLbl>
              <c:idx val="74"/>
              <c:layout>
                <c:manualLayout>
                  <c:x val="-1.2646794094126404E-2"/>
                  <c:y val="1.08641060383179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B864-4DFD-8645-6954BC6BDE8D}"/>
                </c:ext>
              </c:extLst>
            </c:dLbl>
            <c:dLbl>
              <c:idx val="75"/>
              <c:layout>
                <c:manualLayout>
                  <c:x val="-8.7519349735100671E-3"/>
                  <c:y val="1.3472996108008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B864-4DFD-8645-6954BC6BDE8D}"/>
                </c:ext>
              </c:extLst>
            </c:dLbl>
            <c:dLbl>
              <c:idx val="76"/>
              <c:layout>
                <c:manualLayout>
                  <c:x val="0"/>
                  <c:y val="1.82627389794435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B864-4DFD-8645-6954BC6BDE8D}"/>
                </c:ext>
              </c:extLst>
            </c:dLbl>
            <c:dLbl>
              <c:idx val="77"/>
              <c:layout>
                <c:manualLayout>
                  <c:x val="0"/>
                  <c:y val="1.3044608126610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B864-4DFD-8645-6954BC6BDE8D}"/>
                </c:ext>
              </c:extLst>
            </c:dLbl>
            <c:spPr>
              <a:noFill/>
              <a:ln>
                <a:noFill/>
              </a:ln>
              <a:effectLst/>
            </c:spPr>
            <c:txPr>
              <a:bodyPr rot="-5400000" vert="horz"/>
              <a:lstStyle/>
              <a:p>
                <a:pPr>
                  <a:defRPr sz="2000" b="1">
                    <a:solidFill>
                      <a:schemeClr val="tx2">
                        <a:lumMod val="60000"/>
                        <a:lumOff val="4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'III.3.2. Afil anual SFS RS '!$B$4:$B$20</c15:sqref>
                  </c15:fullRef>
                </c:ext>
              </c:extLst>
              <c:f>'III.3.2. Afil anual SFS RS '!$B$7:$B$20</c:f>
              <c:strCache>
                <c:ptCount val="14"/>
                <c:pt idx="0">
                  <c:v>Dic. 2008</c:v>
                </c:pt>
                <c:pt idx="1">
                  <c:v>Dic. 2009</c:v>
                </c:pt>
                <c:pt idx="2">
                  <c:v>Dic. 2010</c:v>
                </c:pt>
                <c:pt idx="3">
                  <c:v>Dic. 2011</c:v>
                </c:pt>
                <c:pt idx="4">
                  <c:v>Dic. 2012</c:v>
                </c:pt>
                <c:pt idx="5">
                  <c:v>Dic. 2013</c:v>
                </c:pt>
                <c:pt idx="6">
                  <c:v>Dic. 2014</c:v>
                </c:pt>
                <c:pt idx="7">
                  <c:v>Dic. 2015</c:v>
                </c:pt>
                <c:pt idx="8">
                  <c:v>Dic. 2016</c:v>
                </c:pt>
                <c:pt idx="9">
                  <c:v>Dic. 2017</c:v>
                </c:pt>
                <c:pt idx="10">
                  <c:v>Dic.2018</c:v>
                </c:pt>
                <c:pt idx="11">
                  <c:v>Dic.2019</c:v>
                </c:pt>
                <c:pt idx="12">
                  <c:v>Dic. 2020</c:v>
                </c:pt>
                <c:pt idx="13">
                  <c:v>Abr.2021</c:v>
                </c:pt>
              </c:strCache>
            </c:strRef>
          </c:cat>
          <c:val>
            <c:numRef>
              <c:extLst>
                <c:ext xmlns:c15="http://schemas.microsoft.com/office/drawing/2012/chart" uri="{02D57815-91ED-43cb-92C2-25804820EDAC}">
                  <c15:fullRef>
                    <c15:sqref>'III.3.2. Afil anual SFS RS '!$D$4:$D$20</c15:sqref>
                  </c15:fullRef>
                </c:ext>
              </c:extLst>
              <c:f>'III.3.2. Afil anual SFS RS '!$D$7:$D$20</c:f>
              <c:numCache>
                <c:formatCode>_(* #,##0_);_(* \(#,##0\);_(* "-"??_);_(@_)</c:formatCode>
                <c:ptCount val="14"/>
                <c:pt idx="0">
                  <c:v>734949</c:v>
                </c:pt>
                <c:pt idx="1">
                  <c:v>782176</c:v>
                </c:pt>
                <c:pt idx="2">
                  <c:v>1110536</c:v>
                </c:pt>
                <c:pt idx="3">
                  <c:v>1119652</c:v>
                </c:pt>
                <c:pt idx="4">
                  <c:v>1125311</c:v>
                </c:pt>
                <c:pt idx="5">
                  <c:v>1183528</c:v>
                </c:pt>
                <c:pt idx="6">
                  <c:v>1220432</c:v>
                </c:pt>
                <c:pt idx="7">
                  <c:v>1152700</c:v>
                </c:pt>
                <c:pt idx="8">
                  <c:v>1178111</c:v>
                </c:pt>
                <c:pt idx="9">
                  <c:v>1118476</c:v>
                </c:pt>
                <c:pt idx="10">
                  <c:v>1069752</c:v>
                </c:pt>
                <c:pt idx="11">
                  <c:v>1044102</c:v>
                </c:pt>
                <c:pt idx="12">
                  <c:v>1090709</c:v>
                </c:pt>
                <c:pt idx="13">
                  <c:v>1031492</c:v>
                </c:pt>
              </c:numCache>
            </c:numRef>
          </c:val>
          <c:extLst>
            <c:ext xmlns:c15="http://schemas.microsoft.com/office/drawing/2012/chart" uri="{02D57815-91ED-43cb-92C2-25804820EDAC}">
              <c15:categoryFilterExceptions>
                <c15:categoryFilterException>
                  <c15:sqref>'III.3.2. Afil anual SFS RS '!$D$6</c15:sqref>
                  <c15:dLbl>
                    <c:idx val="-1"/>
                    <c:layout>
                      <c:manualLayout>
                        <c:x val="0"/>
                        <c:y val="1.8262738979443537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0-105B-4A81-B1DF-67EF28FEFE1B}"/>
                      </c:ext>
                    </c:extLst>
                  </c15:dLbl>
                </c15:categoryFilterException>
              </c15:categoryFilterExceptions>
            </c:ext>
            <c:ext xmlns:c16="http://schemas.microsoft.com/office/drawing/2014/chart" uri="{C3380CC4-5D6E-409C-BE32-E72D297353CC}">
              <c16:uniqueId val="{0000000B-B864-4DFD-8645-6954BC6BDE8D}"/>
            </c:ext>
          </c:extLst>
        </c:ser>
        <c:ser>
          <c:idx val="0"/>
          <c:order val="1"/>
          <c:tx>
            <c:strRef>
              <c:f>'III.3.2. Afil anual SFS RS '!$C$3</c:f>
              <c:strCache>
                <c:ptCount val="1"/>
                <c:pt idx="0">
                  <c:v>Afiliados Titulares </c:v>
                </c:pt>
              </c:strCache>
            </c:strRef>
          </c:tx>
          <c:spPr>
            <a:solidFill>
              <a:schemeClr val="accent3">
                <a:lumMod val="75000"/>
              </a:schemeClr>
            </a:solidFill>
          </c:spPr>
          <c:invertIfNegative val="0"/>
          <c:dLbls>
            <c:dLbl>
              <c:idx val="68"/>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B864-4DFD-8645-6954BC6BDE8D}"/>
                </c:ext>
              </c:extLst>
            </c:dLbl>
            <c:dLbl>
              <c:idx val="69"/>
              <c:layout>
                <c:manualLayout>
                  <c:x val="0"/>
                  <c:y val="2.087170169079272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B864-4DFD-8645-6954BC6BDE8D}"/>
                </c:ext>
              </c:extLst>
            </c:dLbl>
            <c:dLbl>
              <c:idx val="70"/>
              <c:layout>
                <c:manualLayout>
                  <c:x val="-9.5318195402901008E-4"/>
                  <c:y val="2.08717016907926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B864-4DFD-8645-6954BC6BDE8D}"/>
                </c:ext>
              </c:extLst>
            </c:dLbl>
            <c:dLbl>
              <c:idx val="71"/>
              <c:layout>
                <c:manualLayout>
                  <c:x val="-9.5318195402901008E-4"/>
                  <c:y val="7.826888134047367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B864-4DFD-8645-6954BC6BDE8D}"/>
                </c:ext>
              </c:extLst>
            </c:dLbl>
            <c:dLbl>
              <c:idx val="72"/>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B864-4DFD-8645-6954BC6BDE8D}"/>
                </c:ext>
              </c:extLst>
            </c:dLbl>
            <c:dLbl>
              <c:idx val="73"/>
              <c:layout>
                <c:manualLayout>
                  <c:x val="5.0587176376506856E-3"/>
                  <c:y val="1.172075481935768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B864-4DFD-8645-6954BC6BDE8D}"/>
                </c:ext>
              </c:extLst>
            </c:dLbl>
            <c:dLbl>
              <c:idx val="74"/>
              <c:layout>
                <c:manualLayout>
                  <c:x val="5.9018372439257789E-3"/>
                  <c:y val="8.683420626571016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B864-4DFD-8645-6954BC6BDE8D}"/>
                </c:ext>
              </c:extLst>
            </c:dLbl>
            <c:dLbl>
              <c:idx val="75"/>
              <c:layout>
                <c:manualLayout>
                  <c:x val="-8.0144790202063893E-17"/>
                  <c:y val="3.540007715937090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B864-4DFD-8645-6954BC6BDE8D}"/>
                </c:ext>
              </c:extLst>
            </c:dLbl>
            <c:dLbl>
              <c:idx val="76"/>
              <c:layout>
                <c:manualLayout>
                  <c:x val="0"/>
                  <c:y val="1.304481355674545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B864-4DFD-8645-6954BC6BDE8D}"/>
                </c:ext>
              </c:extLst>
            </c:dLbl>
            <c:dLbl>
              <c:idx val="77"/>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B864-4DFD-8645-6954BC6BDE8D}"/>
                </c:ext>
              </c:extLst>
            </c:dLbl>
            <c:spPr>
              <a:noFill/>
              <a:ln>
                <a:noFill/>
              </a:ln>
              <a:effectLst/>
            </c:spPr>
            <c:txPr>
              <a:bodyPr rot="-5400000" vert="horz"/>
              <a:lstStyle/>
              <a:p>
                <a:pPr>
                  <a:defRPr sz="2000" b="1">
                    <a:solidFill>
                      <a:schemeClr val="accent3">
                        <a:lumMod val="75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'III.3.2. Afil anual SFS RS '!$B$4:$B$20</c15:sqref>
                  </c15:fullRef>
                </c:ext>
              </c:extLst>
              <c:f>'III.3.2. Afil anual SFS RS '!$B$7:$B$20</c:f>
              <c:strCache>
                <c:ptCount val="14"/>
                <c:pt idx="0">
                  <c:v>Dic. 2008</c:v>
                </c:pt>
                <c:pt idx="1">
                  <c:v>Dic. 2009</c:v>
                </c:pt>
                <c:pt idx="2">
                  <c:v>Dic. 2010</c:v>
                </c:pt>
                <c:pt idx="3">
                  <c:v>Dic. 2011</c:v>
                </c:pt>
                <c:pt idx="4">
                  <c:v>Dic. 2012</c:v>
                </c:pt>
                <c:pt idx="5">
                  <c:v>Dic. 2013</c:v>
                </c:pt>
                <c:pt idx="6">
                  <c:v>Dic. 2014</c:v>
                </c:pt>
                <c:pt idx="7">
                  <c:v>Dic. 2015</c:v>
                </c:pt>
                <c:pt idx="8">
                  <c:v>Dic. 2016</c:v>
                </c:pt>
                <c:pt idx="9">
                  <c:v>Dic. 2017</c:v>
                </c:pt>
                <c:pt idx="10">
                  <c:v>Dic.2018</c:v>
                </c:pt>
                <c:pt idx="11">
                  <c:v>Dic.2019</c:v>
                </c:pt>
                <c:pt idx="12">
                  <c:v>Dic. 2020</c:v>
                </c:pt>
                <c:pt idx="13">
                  <c:v>Abr.2021</c:v>
                </c:pt>
              </c:strCache>
            </c:strRef>
          </c:cat>
          <c:val>
            <c:numRef>
              <c:extLst>
                <c:ext xmlns:c15="http://schemas.microsoft.com/office/drawing/2012/chart" uri="{02D57815-91ED-43cb-92C2-25804820EDAC}">
                  <c15:fullRef>
                    <c15:sqref>'III.3.2. Afil anual SFS RS '!$C$4:$C$20</c15:sqref>
                  </c15:fullRef>
                </c:ext>
              </c:extLst>
              <c:f>'III.3.2. Afil anual SFS RS '!$C$7:$C$20</c:f>
              <c:numCache>
                <c:formatCode>_(* #,##0_);_(* \(#,##0\);_(* "-"??_);_(@_)</c:formatCode>
                <c:ptCount val="14"/>
                <c:pt idx="0">
                  <c:v>489949</c:v>
                </c:pt>
                <c:pt idx="1">
                  <c:v>622049</c:v>
                </c:pt>
                <c:pt idx="2">
                  <c:v>903250</c:v>
                </c:pt>
                <c:pt idx="3">
                  <c:v>883775</c:v>
                </c:pt>
                <c:pt idx="4">
                  <c:v>1178040</c:v>
                </c:pt>
                <c:pt idx="5">
                  <c:v>1568225</c:v>
                </c:pt>
                <c:pt idx="6">
                  <c:v>1795214</c:v>
                </c:pt>
                <c:pt idx="7">
                  <c:v>2164705</c:v>
                </c:pt>
                <c:pt idx="8">
                  <c:v>2168957</c:v>
                </c:pt>
                <c:pt idx="9">
                  <c:v>2428212</c:v>
                </c:pt>
                <c:pt idx="10">
                  <c:v>2550398</c:v>
                </c:pt>
                <c:pt idx="11">
                  <c:v>2667056</c:v>
                </c:pt>
                <c:pt idx="12">
                  <c:v>4656130</c:v>
                </c:pt>
                <c:pt idx="13">
                  <c:v>4699823</c:v>
                </c:pt>
              </c:numCache>
            </c:numRef>
          </c:val>
          <c:extLst>
            <c:ext xmlns:c15="http://schemas.microsoft.com/office/drawing/2012/chart" uri="{02D57815-91ED-43cb-92C2-25804820EDAC}">
              <c15:categoryFilterExceptions>
                <c15:categoryFilterException>
                  <c15:sqref>'III.3.2. Afil anual SFS RS '!$C$6</c15:sqref>
                  <c15:dLbl>
                    <c:idx val="-1"/>
                    <c:layout>
                      <c:manualLayout>
                        <c:x val="0"/>
                        <c:y val="2.0871701690792725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1-105B-4A81-B1DF-67EF28FEFE1B}"/>
                      </c:ext>
                    </c:extLst>
                  </c15:dLbl>
                </c15:categoryFilterException>
              </c15:categoryFilterExceptions>
            </c:ext>
            <c:ext xmlns:c16="http://schemas.microsoft.com/office/drawing/2014/chart" uri="{C3380CC4-5D6E-409C-BE32-E72D297353CC}">
              <c16:uniqueId val="{00000017-B864-4DFD-8645-6954BC6BDE8D}"/>
            </c:ext>
          </c:extLst>
        </c:ser>
        <c:dLbls>
          <c:showLegendKey val="0"/>
          <c:showVal val="0"/>
          <c:showCatName val="0"/>
          <c:showSerName val="0"/>
          <c:showPercent val="0"/>
          <c:showBubbleSize val="0"/>
        </c:dLbls>
        <c:gapWidth val="42"/>
        <c:overlap val="30"/>
        <c:axId val="403924992"/>
        <c:axId val="403925384"/>
      </c:barChart>
      <c:lineChart>
        <c:grouping val="standard"/>
        <c:varyColors val="0"/>
        <c:ser>
          <c:idx val="2"/>
          <c:order val="2"/>
          <c:tx>
            <c:strRef>
              <c:f>'III.3.2. Afil anual SFS RS '!$H$3</c:f>
              <c:strCache>
                <c:ptCount val="1"/>
                <c:pt idx="0">
                  <c:v>Índice de dependencia</c:v>
                </c:pt>
              </c:strCache>
            </c:strRef>
          </c:tx>
          <c:spPr>
            <a:ln>
              <a:noFill/>
            </a:ln>
            <a:effectLst>
              <a:glow rad="228600">
                <a:schemeClr val="accent2">
                  <a:satMod val="175000"/>
                  <a:alpha val="40000"/>
                </a:schemeClr>
              </a:glow>
            </a:effectLst>
          </c:spPr>
          <c:marker>
            <c:symbol val="circle"/>
            <c:size val="12"/>
            <c:spPr>
              <a:gradFill>
                <a:gsLst>
                  <a:gs pos="0">
                    <a:srgbClr val="FFF200"/>
                  </a:gs>
                  <a:gs pos="45000">
                    <a:srgbClr val="FF7A00"/>
                  </a:gs>
                  <a:gs pos="70000">
                    <a:srgbClr val="FF0300"/>
                  </a:gs>
                  <a:gs pos="100000">
                    <a:srgbClr val="4D0808"/>
                  </a:gs>
                </a:gsLst>
                <a:lin ang="5400000" scaled="0"/>
              </a:gradFill>
              <a:ln>
                <a:noFill/>
              </a:ln>
              <a:effectLst>
                <a:glow rad="228600">
                  <a:schemeClr val="accent2">
                    <a:satMod val="175000"/>
                    <a:alpha val="40000"/>
                  </a:schemeClr>
                </a:glow>
              </a:effectLst>
            </c:spPr>
          </c:marker>
          <c:dLbls>
            <c:dLbl>
              <c:idx val="68"/>
              <c:layout>
                <c:manualLayout>
                  <c:x val="-2.0970002988638221E-2"/>
                  <c:y val="-4.174340338158535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B864-4DFD-8645-6954BC6BDE8D}"/>
                </c:ext>
              </c:extLst>
            </c:dLbl>
            <c:dLbl>
              <c:idx val="69"/>
              <c:layout>
                <c:manualLayout>
                  <c:x val="-2.4782730804754297E-2"/>
                  <c:y val="-5.478821693833085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B864-4DFD-8645-6954BC6BDE8D}"/>
                </c:ext>
              </c:extLst>
            </c:dLbl>
            <c:dLbl>
              <c:idx val="70"/>
              <c:layout>
                <c:manualLayout>
                  <c:x val="-2.4782730804754263E-2"/>
                  <c:y val="-3.91344406702363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B864-4DFD-8645-6954BC6BDE8D}"/>
                </c:ext>
              </c:extLst>
            </c:dLbl>
            <c:dLbl>
              <c:idx val="71"/>
              <c:layout>
                <c:manualLayout>
                  <c:x val="-2.85954586208703E-2"/>
                  <c:y val="-4.43523660929345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B864-4DFD-8645-6954BC6BDE8D}"/>
                </c:ext>
              </c:extLst>
            </c:dLbl>
            <c:dLbl>
              <c:idx val="72"/>
              <c:layout>
                <c:manualLayout>
                  <c:x val="-2.0016821034609212E-2"/>
                  <c:y val="-4.69613288042836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B864-4DFD-8645-6954BC6BDE8D}"/>
                </c:ext>
              </c:extLst>
            </c:dLbl>
            <c:dLbl>
              <c:idx val="73"/>
              <c:layout>
                <c:manualLayout>
                  <c:x val="-2.0970002988638152E-2"/>
                  <c:y val="-5.478821693833085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B864-4DFD-8645-6954BC6BDE8D}"/>
                </c:ext>
              </c:extLst>
            </c:dLbl>
            <c:dLbl>
              <c:idx val="74"/>
              <c:layout>
                <c:manualLayout>
                  <c:x val="-2.8450099385935658E-2"/>
                  <c:y val="2.76102246329193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B864-4DFD-8645-6954BC6BDE8D}"/>
                </c:ext>
              </c:extLst>
            </c:dLbl>
            <c:dLbl>
              <c:idx val="75"/>
              <c:layout>
                <c:manualLayout>
                  <c:x val="-2.8159394657494643E-2"/>
                  <c:y val="2.89737539915557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B864-4DFD-8645-6954BC6BDE8D}"/>
                </c:ext>
              </c:extLst>
            </c:dLbl>
            <c:dLbl>
              <c:idx val="76"/>
              <c:layout>
                <c:manualLayout>
                  <c:x val="-2.5517884961906233E-2"/>
                  <c:y val="3.691453962554377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B864-4DFD-8645-6954BC6BDE8D}"/>
                </c:ext>
              </c:extLst>
            </c:dLbl>
            <c:dLbl>
              <c:idx val="77"/>
              <c:layout>
                <c:manualLayout>
                  <c:x val="-2.0016821034609212E-2"/>
                  <c:y val="-5.47882169383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B864-4DFD-8645-6954BC6BDE8D}"/>
                </c:ext>
              </c:extLst>
            </c:dLbl>
            <c:spPr>
              <a:noFill/>
              <a:ln>
                <a:noFill/>
              </a:ln>
              <a:effectLst/>
            </c:spPr>
            <c:txPr>
              <a:bodyPr/>
              <a:lstStyle/>
              <a:p>
                <a:pPr>
                  <a:defRPr sz="1600" b="1">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'III.3.2. Afil anual SFS RS '!$B$4:$B$20</c15:sqref>
                  </c15:fullRef>
                </c:ext>
              </c:extLst>
              <c:f>'III.3.2. Afil anual SFS RS '!$B$7:$B$20</c:f>
              <c:strCache>
                <c:ptCount val="14"/>
                <c:pt idx="0">
                  <c:v>Dic. 2008</c:v>
                </c:pt>
                <c:pt idx="1">
                  <c:v>Dic. 2009</c:v>
                </c:pt>
                <c:pt idx="2">
                  <c:v>Dic. 2010</c:v>
                </c:pt>
                <c:pt idx="3">
                  <c:v>Dic. 2011</c:v>
                </c:pt>
                <c:pt idx="4">
                  <c:v>Dic. 2012</c:v>
                </c:pt>
                <c:pt idx="5">
                  <c:v>Dic. 2013</c:v>
                </c:pt>
                <c:pt idx="6">
                  <c:v>Dic. 2014</c:v>
                </c:pt>
                <c:pt idx="7">
                  <c:v>Dic. 2015</c:v>
                </c:pt>
                <c:pt idx="8">
                  <c:v>Dic. 2016</c:v>
                </c:pt>
                <c:pt idx="9">
                  <c:v>Dic. 2017</c:v>
                </c:pt>
                <c:pt idx="10">
                  <c:v>Dic.2018</c:v>
                </c:pt>
                <c:pt idx="11">
                  <c:v>Dic.2019</c:v>
                </c:pt>
                <c:pt idx="12">
                  <c:v>Dic. 2020</c:v>
                </c:pt>
                <c:pt idx="13">
                  <c:v>Abr.2021</c:v>
                </c:pt>
              </c:strCache>
            </c:strRef>
          </c:cat>
          <c:val>
            <c:numRef>
              <c:extLst>
                <c:ext xmlns:c15="http://schemas.microsoft.com/office/drawing/2012/chart" uri="{02D57815-91ED-43cb-92C2-25804820EDAC}">
                  <c15:fullRef>
                    <c15:sqref>'III.3.2. Afil anual SFS RS '!$H$4:$H$20</c15:sqref>
                  </c15:fullRef>
                </c:ext>
              </c:extLst>
              <c:f>'III.3.2. Afil anual SFS RS '!$H$7:$H$20</c:f>
              <c:numCache>
                <c:formatCode>_(* #,##0.00_);_(* \(#,##0.00\);_(* "-"??_);_(@_)</c:formatCode>
                <c:ptCount val="14"/>
                <c:pt idx="0">
                  <c:v>1.5000520462333835</c:v>
                </c:pt>
                <c:pt idx="1">
                  <c:v>1.2574186277929873</c:v>
                </c:pt>
                <c:pt idx="2">
                  <c:v>1.229489067257127</c:v>
                </c:pt>
                <c:pt idx="3">
                  <c:v>1.2668971174789962</c:v>
                </c:pt>
                <c:pt idx="4">
                  <c:v>0.95524005976027981</c:v>
                </c:pt>
                <c:pt idx="5">
                  <c:v>0.75469272585247649</c:v>
                </c:pt>
                <c:pt idx="6">
                  <c:v>0.67982535786819842</c:v>
                </c:pt>
                <c:pt idx="7">
                  <c:v>0.53249749965930693</c:v>
                </c:pt>
                <c:pt idx="8">
                  <c:v>0.54316936665872118</c:v>
                </c:pt>
                <c:pt idx="9">
                  <c:v>0.46061711250912196</c:v>
                </c:pt>
                <c:pt idx="10">
                  <c:v>0.41944512189862132</c:v>
                </c:pt>
                <c:pt idx="11">
                  <c:v>0.39148109376031098</c:v>
                </c:pt>
                <c:pt idx="12">
                  <c:v>0.23425226529328005</c:v>
                </c:pt>
                <c:pt idx="13">
                  <c:v>0.21947464830058494</c:v>
                </c:pt>
              </c:numCache>
            </c:numRef>
          </c:val>
          <c:smooth val="0"/>
          <c:extLst>
            <c:ext xmlns:c15="http://schemas.microsoft.com/office/drawing/2012/chart" uri="{02D57815-91ED-43cb-92C2-25804820EDAC}">
              <c15:categoryFilterExceptions>
                <c15:categoryFilterException>
                  <c15:sqref>'III.3.2. Afil anual SFS RS '!$H$6</c15:sqref>
                  <c15:dLbl>
                    <c:idx val="-1"/>
                    <c:layout>
                      <c:manualLayout>
                        <c:x val="-2.4782730804754297E-2"/>
                        <c:y val="-5.4788216938330851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2-105B-4A81-B1DF-67EF28FEFE1B}"/>
                      </c:ext>
                    </c:extLst>
                  </c15:dLbl>
                </c15:categoryFilterException>
              </c15:categoryFilterExceptions>
            </c:ext>
            <c:ext xmlns:c16="http://schemas.microsoft.com/office/drawing/2014/chart" uri="{C3380CC4-5D6E-409C-BE32-E72D297353CC}">
              <c16:uniqueId val="{00000023-B864-4DFD-8645-6954BC6BDE8D}"/>
            </c:ext>
          </c:extLst>
        </c:ser>
        <c:dLbls>
          <c:showLegendKey val="0"/>
          <c:showVal val="0"/>
          <c:showCatName val="0"/>
          <c:showSerName val="0"/>
          <c:showPercent val="0"/>
          <c:showBubbleSize val="0"/>
        </c:dLbls>
        <c:marker val="1"/>
        <c:smooth val="0"/>
        <c:axId val="403130400"/>
        <c:axId val="403925776"/>
      </c:lineChart>
      <c:catAx>
        <c:axId val="403924992"/>
        <c:scaling>
          <c:orientation val="minMax"/>
        </c:scaling>
        <c:delete val="0"/>
        <c:axPos val="b"/>
        <c:numFmt formatCode="General" sourceLinked="0"/>
        <c:majorTickMark val="none"/>
        <c:minorTickMark val="none"/>
        <c:tickLblPos val="nextTo"/>
        <c:txPr>
          <a:bodyPr/>
          <a:lstStyle/>
          <a:p>
            <a:pPr>
              <a:defRPr sz="1600"/>
            </a:pPr>
            <a:endParaRPr lang="en-US"/>
          </a:p>
        </c:txPr>
        <c:crossAx val="403925384"/>
        <c:crosses val="autoZero"/>
        <c:auto val="1"/>
        <c:lblAlgn val="ctr"/>
        <c:lblOffset val="100"/>
        <c:noMultiLvlLbl val="0"/>
      </c:catAx>
      <c:valAx>
        <c:axId val="403925384"/>
        <c:scaling>
          <c:orientation val="minMax"/>
        </c:scaling>
        <c:delete val="0"/>
        <c:axPos val="l"/>
        <c:numFmt formatCode="_(* #,##0_);_(* \(#,##0\);_(* &quot;-&quot;??_);_(@_)" sourceLinked="1"/>
        <c:majorTickMark val="none"/>
        <c:minorTickMark val="none"/>
        <c:tickLblPos val="nextTo"/>
        <c:crossAx val="403924992"/>
        <c:crosses val="autoZero"/>
        <c:crossBetween val="between"/>
        <c:dispUnits>
          <c:builtInUnit val="thousands"/>
          <c:dispUnitsLbl>
            <c:layout>
              <c:manualLayout>
                <c:xMode val="edge"/>
                <c:yMode val="edge"/>
                <c:x val="9.6001424705163003E-3"/>
                <c:y val="0.46081408289197023"/>
              </c:manualLayout>
            </c:layout>
            <c:txPr>
              <a:bodyPr/>
              <a:lstStyle/>
              <a:p>
                <a:pPr>
                  <a:defRPr sz="1800"/>
                </a:pPr>
                <a:endParaRPr lang="en-US"/>
              </a:p>
            </c:txPr>
          </c:dispUnitsLbl>
        </c:dispUnits>
      </c:valAx>
      <c:valAx>
        <c:axId val="403925776"/>
        <c:scaling>
          <c:orientation val="minMax"/>
          <c:max val="2"/>
        </c:scaling>
        <c:delete val="0"/>
        <c:axPos val="r"/>
        <c:numFmt formatCode="_(* #,##0.00_);_(* \(#,##0.00\);_(* &quot;-&quot;??_);_(@_)" sourceLinked="1"/>
        <c:majorTickMark val="out"/>
        <c:minorTickMark val="none"/>
        <c:tickLblPos val="nextTo"/>
        <c:crossAx val="403130400"/>
        <c:crosses val="max"/>
        <c:crossBetween val="between"/>
      </c:valAx>
      <c:catAx>
        <c:axId val="403130400"/>
        <c:scaling>
          <c:orientation val="minMax"/>
        </c:scaling>
        <c:delete val="1"/>
        <c:axPos val="b"/>
        <c:numFmt formatCode="General" sourceLinked="1"/>
        <c:majorTickMark val="out"/>
        <c:minorTickMark val="none"/>
        <c:tickLblPos val="nextTo"/>
        <c:crossAx val="403925776"/>
        <c:crosses val="autoZero"/>
        <c:auto val="1"/>
        <c:lblAlgn val="ctr"/>
        <c:lblOffset val="100"/>
        <c:noMultiLvlLbl val="0"/>
      </c:catAx>
    </c:plotArea>
    <c:legend>
      <c:legendPos val="t"/>
      <c:layout>
        <c:manualLayout>
          <c:xMode val="edge"/>
          <c:yMode val="edge"/>
          <c:x val="0.32844473142069269"/>
          <c:y val="6.6782698622145351E-2"/>
          <c:w val="0.36305122675841156"/>
          <c:h val="3.2111819576463675E-2"/>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600"/>
            </a:pPr>
            <a:r>
              <a:rPr lang="en-US" sz="1600"/>
              <a:t>Afiliación Mensual al Seguro Familiar de Salud del Régimen Subsidiado por Tipo</a:t>
            </a:r>
          </a:p>
        </c:rich>
      </c:tx>
      <c:layout>
        <c:manualLayout>
          <c:xMode val="edge"/>
          <c:yMode val="edge"/>
          <c:x val="0.25082666889891775"/>
          <c:y val="2.3832761511190653E-2"/>
        </c:manualLayout>
      </c:layout>
      <c:overlay val="0"/>
    </c:title>
    <c:autoTitleDeleted val="0"/>
    <c:plotArea>
      <c:layout>
        <c:manualLayout>
          <c:layoutTarget val="inner"/>
          <c:xMode val="edge"/>
          <c:yMode val="edge"/>
          <c:x val="5.8848755777498665E-2"/>
          <c:y val="0.24582022629082423"/>
          <c:w val="0.8744254742691181"/>
          <c:h val="0.61138498849332978"/>
        </c:manualLayout>
      </c:layout>
      <c:barChart>
        <c:barDir val="col"/>
        <c:grouping val="clustered"/>
        <c:varyColors val="0"/>
        <c:ser>
          <c:idx val="0"/>
          <c:order val="0"/>
          <c:tx>
            <c:strRef>
              <c:f>' III.3.3.Afil.mensual SFS RS '!$B$3</c:f>
              <c:strCache>
                <c:ptCount val="1"/>
                <c:pt idx="0">
                  <c:v>Afiliados Titulares </c:v>
                </c:pt>
              </c:strCache>
            </c:strRef>
          </c:tx>
          <c:spPr>
            <a:solidFill>
              <a:srgbClr val="0070C0"/>
            </a:solidFill>
          </c:spPr>
          <c:invertIfNegative val="0"/>
          <c:dPt>
            <c:idx val="11"/>
            <c:invertIfNegative val="0"/>
            <c:bubble3D val="0"/>
            <c:spPr>
              <a:solidFill>
                <a:srgbClr val="0070C0"/>
              </a:solidFill>
              <a:ln>
                <a:noFill/>
              </a:ln>
            </c:spPr>
            <c:extLst>
              <c:ext xmlns:c16="http://schemas.microsoft.com/office/drawing/2014/chart" uri="{C3380CC4-5D6E-409C-BE32-E72D297353CC}">
                <c16:uniqueId val="{00000001-A774-4F16-B696-7BB2825ECB97}"/>
              </c:ext>
            </c:extLst>
          </c:dPt>
          <c:dLbls>
            <c:spPr>
              <a:noFill/>
              <a:ln>
                <a:noFill/>
              </a:ln>
              <a:effectLst/>
            </c:spPr>
            <c:txPr>
              <a:bodyPr rot="-5400000" vert="horz" wrap="square" lIns="38100" tIns="19050" rIns="38100" bIns="19050" anchor="ctr">
                <a:spAutoFit/>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III.3.3.Afil.mensual SFS RS '!$A$4:$A$16</c:f>
              <c:strCache>
                <c:ptCount val="13"/>
                <c:pt idx="0">
                  <c:v>Abr.20</c:v>
                </c:pt>
                <c:pt idx="1">
                  <c:v>May.20</c:v>
                </c:pt>
                <c:pt idx="2">
                  <c:v>Jun.20</c:v>
                </c:pt>
                <c:pt idx="3">
                  <c:v>Jul.20</c:v>
                </c:pt>
                <c:pt idx="4">
                  <c:v>Ago.20</c:v>
                </c:pt>
                <c:pt idx="5">
                  <c:v>Sep.20</c:v>
                </c:pt>
                <c:pt idx="6">
                  <c:v>Oct.20</c:v>
                </c:pt>
                <c:pt idx="7">
                  <c:v>Nov.20</c:v>
                </c:pt>
                <c:pt idx="8">
                  <c:v>Dic.20</c:v>
                </c:pt>
                <c:pt idx="9">
                  <c:v>Ene.21</c:v>
                </c:pt>
                <c:pt idx="10">
                  <c:v>Feb.21</c:v>
                </c:pt>
                <c:pt idx="11">
                  <c:v>Mar.21</c:v>
                </c:pt>
                <c:pt idx="12">
                  <c:v>Abr.21</c:v>
                </c:pt>
              </c:strCache>
            </c:strRef>
          </c:cat>
          <c:val>
            <c:numRef>
              <c:f>' III.3.3.Afil.mensual SFS RS '!$B$4:$B$16</c:f>
              <c:numCache>
                <c:formatCode>_(* #,##0_);_(* \(#,##0\);_(* "-"??_);_(@_)</c:formatCode>
                <c:ptCount val="13"/>
                <c:pt idx="0">
                  <c:v>2755201</c:v>
                </c:pt>
                <c:pt idx="1">
                  <c:v>2752701</c:v>
                </c:pt>
                <c:pt idx="2">
                  <c:v>2756970</c:v>
                </c:pt>
                <c:pt idx="3">
                  <c:v>2759922</c:v>
                </c:pt>
                <c:pt idx="4">
                  <c:v>2966952</c:v>
                </c:pt>
                <c:pt idx="5">
                  <c:v>3771620</c:v>
                </c:pt>
                <c:pt idx="6">
                  <c:v>4353903</c:v>
                </c:pt>
                <c:pt idx="7">
                  <c:v>4657863</c:v>
                </c:pt>
                <c:pt idx="8">
                  <c:v>4656130</c:v>
                </c:pt>
                <c:pt idx="9">
                  <c:v>4635059</c:v>
                </c:pt>
                <c:pt idx="10">
                  <c:v>4681440</c:v>
                </c:pt>
                <c:pt idx="11">
                  <c:v>4705131</c:v>
                </c:pt>
                <c:pt idx="12">
                  <c:v>4699823</c:v>
                </c:pt>
              </c:numCache>
            </c:numRef>
          </c:val>
          <c:extLst>
            <c:ext xmlns:c16="http://schemas.microsoft.com/office/drawing/2014/chart" uri="{C3380CC4-5D6E-409C-BE32-E72D297353CC}">
              <c16:uniqueId val="{00000002-A774-4F16-B696-7BB2825ECB97}"/>
            </c:ext>
          </c:extLst>
        </c:ser>
        <c:ser>
          <c:idx val="1"/>
          <c:order val="1"/>
          <c:tx>
            <c:strRef>
              <c:f>' III.3.3.Afil.mensual SFS RS '!$C$3</c:f>
              <c:strCache>
                <c:ptCount val="1"/>
                <c:pt idx="0">
                  <c:v>Afiliados Dependientes </c:v>
                </c:pt>
              </c:strCache>
            </c:strRef>
          </c:tx>
          <c:spPr>
            <a:solidFill>
              <a:schemeClr val="accent3">
                <a:lumMod val="75000"/>
              </a:schemeClr>
            </a:solidFill>
          </c:spPr>
          <c:invertIfNegative val="0"/>
          <c:dLbls>
            <c:spPr>
              <a:noFill/>
              <a:ln>
                <a:noFill/>
              </a:ln>
              <a:effectLst/>
            </c:spPr>
            <c:txPr>
              <a:bodyPr rot="-5400000" vert="horz" wrap="square" lIns="38100" tIns="19050" rIns="38100" bIns="19050" anchor="ctr">
                <a:spAutoFit/>
              </a:bodyPr>
              <a:lstStyle/>
              <a:p>
                <a:pPr>
                  <a:defRPr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III.3.3.Afil.mensual SFS RS '!$A$4:$A$16</c:f>
              <c:strCache>
                <c:ptCount val="13"/>
                <c:pt idx="0">
                  <c:v>Abr.20</c:v>
                </c:pt>
                <c:pt idx="1">
                  <c:v>May.20</c:v>
                </c:pt>
                <c:pt idx="2">
                  <c:v>Jun.20</c:v>
                </c:pt>
                <c:pt idx="3">
                  <c:v>Jul.20</c:v>
                </c:pt>
                <c:pt idx="4">
                  <c:v>Ago.20</c:v>
                </c:pt>
                <c:pt idx="5">
                  <c:v>Sep.20</c:v>
                </c:pt>
                <c:pt idx="6">
                  <c:v>Oct.20</c:v>
                </c:pt>
                <c:pt idx="7">
                  <c:v>Nov.20</c:v>
                </c:pt>
                <c:pt idx="8">
                  <c:v>Dic.20</c:v>
                </c:pt>
                <c:pt idx="9">
                  <c:v>Ene.21</c:v>
                </c:pt>
                <c:pt idx="10">
                  <c:v>Feb.21</c:v>
                </c:pt>
                <c:pt idx="11">
                  <c:v>Mar.21</c:v>
                </c:pt>
                <c:pt idx="12">
                  <c:v>Abr.21</c:v>
                </c:pt>
              </c:strCache>
            </c:strRef>
          </c:cat>
          <c:val>
            <c:numRef>
              <c:f>' III.3.3.Afil.mensual SFS RS '!$C$4:$C$16</c:f>
              <c:numCache>
                <c:formatCode>_(* #,##0_);_(* \(#,##0\);_(* "-"??_);_(@_)</c:formatCode>
                <c:ptCount val="13"/>
                <c:pt idx="0">
                  <c:v>986802</c:v>
                </c:pt>
                <c:pt idx="1">
                  <c:v>990015</c:v>
                </c:pt>
                <c:pt idx="2">
                  <c:v>988866</c:v>
                </c:pt>
                <c:pt idx="3">
                  <c:v>988219</c:v>
                </c:pt>
                <c:pt idx="4">
                  <c:v>991543</c:v>
                </c:pt>
                <c:pt idx="5">
                  <c:v>994064</c:v>
                </c:pt>
                <c:pt idx="6">
                  <c:v>1112979</c:v>
                </c:pt>
                <c:pt idx="7">
                  <c:v>1105922</c:v>
                </c:pt>
                <c:pt idx="8">
                  <c:v>1090709</c:v>
                </c:pt>
                <c:pt idx="9">
                  <c:v>1080114</c:v>
                </c:pt>
                <c:pt idx="10">
                  <c:v>1057343</c:v>
                </c:pt>
                <c:pt idx="11">
                  <c:v>1042773</c:v>
                </c:pt>
                <c:pt idx="12">
                  <c:v>1031492</c:v>
                </c:pt>
              </c:numCache>
            </c:numRef>
          </c:val>
          <c:extLst>
            <c:ext xmlns:c16="http://schemas.microsoft.com/office/drawing/2014/chart" uri="{C3380CC4-5D6E-409C-BE32-E72D297353CC}">
              <c16:uniqueId val="{00000003-A774-4F16-B696-7BB2825ECB97}"/>
            </c:ext>
          </c:extLst>
        </c:ser>
        <c:dLbls>
          <c:showLegendKey val="0"/>
          <c:showVal val="0"/>
          <c:showCatName val="0"/>
          <c:showSerName val="0"/>
          <c:showPercent val="0"/>
          <c:showBubbleSize val="0"/>
        </c:dLbls>
        <c:gapWidth val="13"/>
        <c:axId val="403131184"/>
        <c:axId val="403131576"/>
      </c:barChart>
      <c:lineChart>
        <c:grouping val="standard"/>
        <c:varyColors val="0"/>
        <c:ser>
          <c:idx val="2"/>
          <c:order val="2"/>
          <c:tx>
            <c:strRef>
              <c:f>' III.3.3.Afil.mensual SFS RS '!$E$3</c:f>
              <c:strCache>
                <c:ptCount val="1"/>
                <c:pt idx="0">
                  <c:v>Índice de Dependencia</c:v>
                </c:pt>
              </c:strCache>
            </c:strRef>
          </c:tx>
          <c:spPr>
            <a:ln>
              <a:noFill/>
            </a:ln>
            <a:effectLst>
              <a:glow rad="228600">
                <a:schemeClr val="accent2">
                  <a:satMod val="175000"/>
                  <a:alpha val="40000"/>
                </a:schemeClr>
              </a:glow>
            </a:effectLst>
          </c:spPr>
          <c:marker>
            <c:spPr>
              <a:solidFill>
                <a:srgbClr val="FF0000"/>
              </a:solidFill>
              <a:ln>
                <a:noFill/>
              </a:ln>
              <a:effectLst>
                <a:glow rad="228600">
                  <a:schemeClr val="accent2">
                    <a:satMod val="175000"/>
                    <a:alpha val="40000"/>
                  </a:schemeClr>
                </a:glow>
              </a:effectLst>
            </c:spPr>
          </c:marker>
          <c:dLbls>
            <c:dLbl>
              <c:idx val="0"/>
              <c:layout>
                <c:manualLayout>
                  <c:x val="-2.279655581736692E-2"/>
                  <c:y val="-4.230760163305805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A774-4F16-B696-7BB2825ECB97}"/>
                </c:ext>
              </c:extLst>
            </c:dLbl>
            <c:dLbl>
              <c:idx val="1"/>
              <c:layout>
                <c:manualLayout>
                  <c:x val="-2.8495694771708647E-2"/>
                  <c:y val="-3.905317073820743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A774-4F16-B696-7BB2825ECB97}"/>
                </c:ext>
              </c:extLst>
            </c:dLbl>
            <c:dLbl>
              <c:idx val="2"/>
              <c:layout>
                <c:manualLayout>
                  <c:x val="-2.5076211399103612E-2"/>
                  <c:y val="-4.556203252790866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A774-4F16-B696-7BB2825ECB97}"/>
                </c:ext>
              </c:extLst>
            </c:dLbl>
            <c:dLbl>
              <c:idx val="3"/>
              <c:layout>
                <c:manualLayout>
                  <c:x val="-2.5076211399103612E-2"/>
                  <c:y val="-5.207089431760990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A774-4F16-B696-7BB2825ECB97}"/>
                </c:ext>
              </c:extLst>
            </c:dLbl>
            <c:dLbl>
              <c:idx val="4"/>
              <c:layout>
                <c:manualLayout>
                  <c:x val="-2.8495694771708647E-2"/>
                  <c:y val="-5.207089431760990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A774-4F16-B696-7BB2825ECB97}"/>
                </c:ext>
              </c:extLst>
            </c:dLbl>
            <c:dLbl>
              <c:idx val="5"/>
              <c:layout>
                <c:manualLayout>
                  <c:x val="-2.9635522562576993E-2"/>
                  <c:y val="-6.183418700216176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A774-4F16-B696-7BB2825ECB97}"/>
                </c:ext>
              </c:extLst>
            </c:dLbl>
            <c:dLbl>
              <c:idx val="6"/>
              <c:layout>
                <c:manualLayout>
                  <c:x val="-2.7355866980840301E-2"/>
                  <c:y val="-5.20708943176098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A774-4F16-B696-7BB2825ECB97}"/>
                </c:ext>
              </c:extLst>
            </c:dLbl>
            <c:dLbl>
              <c:idx val="7"/>
              <c:layout>
                <c:manualLayout>
                  <c:x val="-2.8495694771708647E-2"/>
                  <c:y val="-5.857975610731114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A774-4F16-B696-7BB2825ECB97}"/>
                </c:ext>
              </c:extLst>
            </c:dLbl>
            <c:dLbl>
              <c:idx val="8"/>
              <c:layout>
                <c:manualLayout>
                  <c:x val="-2.963552256257691E-2"/>
                  <c:y val="-5.53253252124605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A774-4F16-B696-7BB2825ECB97}"/>
                </c:ext>
              </c:extLst>
            </c:dLbl>
            <c:dLbl>
              <c:idx val="9"/>
              <c:layout>
                <c:manualLayout>
                  <c:x val="-2.9635522562576993E-2"/>
                  <c:y val="-5.53253252124605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A774-4F16-B696-7BB2825ECB97}"/>
                </c:ext>
              </c:extLst>
            </c:dLbl>
            <c:dLbl>
              <c:idx val="10"/>
              <c:layout>
                <c:manualLayout>
                  <c:x val="-2.8495694771708647E-2"/>
                  <c:y val="-4.881646342275928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A774-4F16-B696-7BB2825ECB97}"/>
                </c:ext>
              </c:extLst>
            </c:dLbl>
            <c:dLbl>
              <c:idx val="11"/>
              <c:layout>
                <c:manualLayout>
                  <c:x val="-2.3936383608235266E-2"/>
                  <c:y val="-4.556203252790860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A774-4F16-B696-7BB2825ECB97}"/>
                </c:ext>
              </c:extLst>
            </c:dLbl>
            <c:dLbl>
              <c:idx val="12"/>
              <c:layout>
                <c:manualLayout>
                  <c:x val="-2.7355866980840301E-2"/>
                  <c:y val="-6.183418700216176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A774-4F16-B696-7BB2825ECB97}"/>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III.3.3.Afil.mensual SFS RS '!$A$4:$A$16</c:f>
              <c:strCache>
                <c:ptCount val="13"/>
                <c:pt idx="0">
                  <c:v>Abr.20</c:v>
                </c:pt>
                <c:pt idx="1">
                  <c:v>May.20</c:v>
                </c:pt>
                <c:pt idx="2">
                  <c:v>Jun.20</c:v>
                </c:pt>
                <c:pt idx="3">
                  <c:v>Jul.20</c:v>
                </c:pt>
                <c:pt idx="4">
                  <c:v>Ago.20</c:v>
                </c:pt>
                <c:pt idx="5">
                  <c:v>Sep.20</c:v>
                </c:pt>
                <c:pt idx="6">
                  <c:v>Oct.20</c:v>
                </c:pt>
                <c:pt idx="7">
                  <c:v>Nov.20</c:v>
                </c:pt>
                <c:pt idx="8">
                  <c:v>Dic.20</c:v>
                </c:pt>
                <c:pt idx="9">
                  <c:v>Ene.21</c:v>
                </c:pt>
                <c:pt idx="10">
                  <c:v>Feb.21</c:v>
                </c:pt>
                <c:pt idx="11">
                  <c:v>Mar.21</c:v>
                </c:pt>
                <c:pt idx="12">
                  <c:v>Abr.21</c:v>
                </c:pt>
              </c:strCache>
            </c:strRef>
          </c:cat>
          <c:val>
            <c:numRef>
              <c:f>' III.3.3.Afil.mensual SFS RS '!$E$4:$E$16</c:f>
              <c:numCache>
                <c:formatCode>0.00</c:formatCode>
                <c:ptCount val="13"/>
                <c:pt idx="0">
                  <c:v>0.35815971321148621</c:v>
                </c:pt>
                <c:pt idx="1">
                  <c:v>0.35965221068325254</c:v>
                </c:pt>
                <c:pt idx="2">
                  <c:v>0.35867854927692355</c:v>
                </c:pt>
                <c:pt idx="3">
                  <c:v>0.35806048141940244</c:v>
                </c:pt>
                <c:pt idx="4">
                  <c:v>0.33419583464781366</c:v>
                </c:pt>
                <c:pt idx="5">
                  <c:v>0.26356419787783497</c:v>
                </c:pt>
                <c:pt idx="6">
                  <c:v>0.25562788146635329</c:v>
                </c:pt>
                <c:pt idx="7">
                  <c:v>0.23743119967246781</c:v>
                </c:pt>
                <c:pt idx="8">
                  <c:v>0.23425226529328005</c:v>
                </c:pt>
                <c:pt idx="9">
                  <c:v>0.23303133789666972</c:v>
                </c:pt>
                <c:pt idx="10">
                  <c:v>0.22585849653098192</c:v>
                </c:pt>
                <c:pt idx="11">
                  <c:v>0.22162464764530468</c:v>
                </c:pt>
                <c:pt idx="12">
                  <c:v>0.21947464830058494</c:v>
                </c:pt>
              </c:numCache>
            </c:numRef>
          </c:val>
          <c:smooth val="0"/>
          <c:extLst>
            <c:ext xmlns:c16="http://schemas.microsoft.com/office/drawing/2014/chart" uri="{C3380CC4-5D6E-409C-BE32-E72D297353CC}">
              <c16:uniqueId val="{00000011-A774-4F16-B696-7BB2825ECB97}"/>
            </c:ext>
          </c:extLst>
        </c:ser>
        <c:dLbls>
          <c:showLegendKey val="0"/>
          <c:showVal val="0"/>
          <c:showCatName val="0"/>
          <c:showSerName val="0"/>
          <c:showPercent val="0"/>
          <c:showBubbleSize val="0"/>
        </c:dLbls>
        <c:marker val="1"/>
        <c:smooth val="0"/>
        <c:axId val="403132360"/>
        <c:axId val="403131968"/>
      </c:lineChart>
      <c:catAx>
        <c:axId val="403131184"/>
        <c:scaling>
          <c:orientation val="minMax"/>
        </c:scaling>
        <c:delete val="0"/>
        <c:axPos val="b"/>
        <c:numFmt formatCode="General" sourceLinked="0"/>
        <c:majorTickMark val="none"/>
        <c:minorTickMark val="none"/>
        <c:tickLblPos val="nextTo"/>
        <c:txPr>
          <a:bodyPr/>
          <a:lstStyle/>
          <a:p>
            <a:pPr>
              <a:defRPr sz="1100"/>
            </a:pPr>
            <a:endParaRPr lang="en-US"/>
          </a:p>
        </c:txPr>
        <c:crossAx val="403131576"/>
        <c:crosses val="autoZero"/>
        <c:auto val="1"/>
        <c:lblAlgn val="ctr"/>
        <c:lblOffset val="100"/>
        <c:noMultiLvlLbl val="0"/>
      </c:catAx>
      <c:valAx>
        <c:axId val="403131576"/>
        <c:scaling>
          <c:orientation val="minMax"/>
        </c:scaling>
        <c:delete val="0"/>
        <c:axPos val="l"/>
        <c:numFmt formatCode="_(* #,##0_);_(* \(#,##0\);_(* &quot;-&quot;??_);_(@_)" sourceLinked="1"/>
        <c:majorTickMark val="none"/>
        <c:minorTickMark val="none"/>
        <c:tickLblPos val="nextTo"/>
        <c:crossAx val="403131184"/>
        <c:crosses val="autoZero"/>
        <c:crossBetween val="between"/>
        <c:dispUnits>
          <c:builtInUnit val="thousands"/>
          <c:dispUnitsLbl>
            <c:layout>
              <c:manualLayout>
                <c:xMode val="edge"/>
                <c:yMode val="edge"/>
                <c:x val="1.0828647374547067E-3"/>
                <c:y val="0.47195036563477277"/>
              </c:manualLayout>
            </c:layout>
          </c:dispUnitsLbl>
        </c:dispUnits>
      </c:valAx>
      <c:valAx>
        <c:axId val="403131968"/>
        <c:scaling>
          <c:orientation val="minMax"/>
          <c:max val="2"/>
        </c:scaling>
        <c:delete val="0"/>
        <c:axPos val="r"/>
        <c:numFmt formatCode="0.00" sourceLinked="1"/>
        <c:majorTickMark val="out"/>
        <c:minorTickMark val="none"/>
        <c:tickLblPos val="nextTo"/>
        <c:crossAx val="403132360"/>
        <c:crosses val="max"/>
        <c:crossBetween val="between"/>
      </c:valAx>
      <c:catAx>
        <c:axId val="403132360"/>
        <c:scaling>
          <c:orientation val="minMax"/>
        </c:scaling>
        <c:delete val="1"/>
        <c:axPos val="b"/>
        <c:numFmt formatCode="General" sourceLinked="1"/>
        <c:majorTickMark val="out"/>
        <c:minorTickMark val="none"/>
        <c:tickLblPos val="nextTo"/>
        <c:crossAx val="403131968"/>
        <c:crosses val="autoZero"/>
        <c:auto val="1"/>
        <c:lblAlgn val="ctr"/>
        <c:lblOffset val="100"/>
        <c:noMultiLvlLbl val="0"/>
      </c:catAx>
    </c:plotArea>
    <c:legend>
      <c:legendPos val="t"/>
      <c:layout>
        <c:manualLayout>
          <c:xMode val="edge"/>
          <c:yMode val="edge"/>
          <c:x val="0.28496528623429401"/>
          <c:y val="7.5263236919956289E-2"/>
          <c:w val="0.41265140749243007"/>
          <c:h val="4.5519911367861814E-2"/>
        </c:manualLayout>
      </c:layout>
      <c:overlay val="0"/>
      <c:txPr>
        <a:bodyPr/>
        <a:lstStyle/>
        <a:p>
          <a:pPr>
            <a:defRPr sz="12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800"/>
            </a:pPr>
            <a:r>
              <a:rPr lang="en-US" sz="1800"/>
              <a:t>Cobertura de Afiliación al Seguro Familiar de Salud del Régimen Subsidiado por Tipo</a:t>
            </a:r>
          </a:p>
        </c:rich>
      </c:tx>
      <c:layout>
        <c:manualLayout>
          <c:xMode val="edge"/>
          <c:yMode val="edge"/>
          <c:x val="0.25520105856289116"/>
          <c:y val="3.9805922202433459E-2"/>
        </c:manualLayout>
      </c:layout>
      <c:overlay val="0"/>
    </c:title>
    <c:autoTitleDeleted val="0"/>
    <c:plotArea>
      <c:layout>
        <c:manualLayout>
          <c:layoutTarget val="inner"/>
          <c:xMode val="edge"/>
          <c:yMode val="edge"/>
          <c:x val="6.3874893176953079E-2"/>
          <c:y val="0.22771909641006574"/>
          <c:w val="0.89617869915235271"/>
          <c:h val="0.63046000731804819"/>
        </c:manualLayout>
      </c:layout>
      <c:barChart>
        <c:barDir val="col"/>
        <c:grouping val="clustered"/>
        <c:varyColors val="0"/>
        <c:ser>
          <c:idx val="0"/>
          <c:order val="0"/>
          <c:tx>
            <c:strRef>
              <c:f>'III.3.4.Cob.Afil anual SFS RS'!$B$3</c:f>
              <c:strCache>
                <c:ptCount val="1"/>
                <c:pt idx="0">
                  <c:v>Cobertura de Afiliación por Titulares </c:v>
                </c:pt>
              </c:strCache>
            </c:strRef>
          </c:tx>
          <c:spPr>
            <a:solidFill>
              <a:srgbClr val="0070C0"/>
            </a:solidFill>
          </c:spPr>
          <c:invertIfNegative val="0"/>
          <c:dLbls>
            <c:dLbl>
              <c:idx val="0"/>
              <c:layout>
                <c:manualLayout>
                  <c:x val="0"/>
                  <c:y val="1.851851851851851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7B7-4A76-8820-A67DC99D5926}"/>
                </c:ext>
              </c:extLst>
            </c:dLbl>
            <c:dLbl>
              <c:idx val="1"/>
              <c:layout>
                <c:manualLayout>
                  <c:x val="0"/>
                  <c:y val="1.587301587301587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87B7-4A76-8820-A67DC99D5926}"/>
                </c:ext>
              </c:extLst>
            </c:dLbl>
            <c:dLbl>
              <c:idx val="2"/>
              <c:layout>
                <c:manualLayout>
                  <c:x val="0"/>
                  <c:y val="1.587301587301587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87B7-4A76-8820-A67DC99D5926}"/>
                </c:ext>
              </c:extLst>
            </c:dLbl>
            <c:dLbl>
              <c:idx val="3"/>
              <c:layout>
                <c:manualLayout>
                  <c:x val="0"/>
                  <c:y val="2.116402116402116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87B7-4A76-8820-A67DC99D5926}"/>
                </c:ext>
              </c:extLst>
            </c:dLbl>
            <c:dLbl>
              <c:idx val="4"/>
              <c:layout>
                <c:manualLayout>
                  <c:x val="-9.2140930060390764E-4"/>
                  <c:y val="1.32275132275132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87B7-4A76-8820-A67DC99D5926}"/>
                </c:ext>
              </c:extLst>
            </c:dLbl>
            <c:dLbl>
              <c:idx val="5"/>
              <c:layout>
                <c:manualLayout>
                  <c:x val="0"/>
                  <c:y val="1.058201058201058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87B7-4A76-8820-A67DC99D5926}"/>
                </c:ext>
              </c:extLst>
            </c:dLbl>
            <c:dLbl>
              <c:idx val="6"/>
              <c:layout>
                <c:manualLayout>
                  <c:x val="0"/>
                  <c:y val="1.058201058201058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87B7-4A76-8820-A67DC99D5926}"/>
                </c:ext>
              </c:extLst>
            </c:dLbl>
            <c:dLbl>
              <c:idx val="7"/>
              <c:layout>
                <c:manualLayout>
                  <c:x val="0"/>
                  <c:y val="1.32275132275132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87B7-4A76-8820-A67DC99D5926}"/>
                </c:ext>
              </c:extLst>
            </c:dLbl>
            <c:spPr>
              <a:noFill/>
              <a:ln>
                <a:noFill/>
              </a:ln>
              <a:effectLst/>
            </c:spPr>
            <c:txPr>
              <a:bodyPr rot="-5400000" vert="horz" wrap="square" lIns="38100" tIns="19050" rIns="38100" bIns="19050" anchor="ctr">
                <a:spAutoFit/>
              </a:bodyPr>
              <a:lstStyle/>
              <a:p>
                <a:pPr>
                  <a:defRPr sz="1600" b="1">
                    <a:solidFill>
                      <a:schemeClr val="tx2">
                        <a:lumMod val="60000"/>
                        <a:lumOff val="4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'III.3.4.Cob.Afil anual SFS RS'!$A$4:$A$19</c:f>
              <c:strCache>
                <c:ptCount val="16"/>
                <c:pt idx="0">
                  <c:v>Dic. 2006</c:v>
                </c:pt>
                <c:pt idx="1">
                  <c:v>Dic. 2007</c:v>
                </c:pt>
                <c:pt idx="2">
                  <c:v>Dic. 2008</c:v>
                </c:pt>
                <c:pt idx="3">
                  <c:v>Dic. 2009</c:v>
                </c:pt>
                <c:pt idx="4">
                  <c:v>Dic. 2010</c:v>
                </c:pt>
                <c:pt idx="5">
                  <c:v>Dic. 2011</c:v>
                </c:pt>
                <c:pt idx="6">
                  <c:v>Dic. 2012</c:v>
                </c:pt>
                <c:pt idx="7">
                  <c:v>Dic. 2013</c:v>
                </c:pt>
                <c:pt idx="8">
                  <c:v>Dic. 2014</c:v>
                </c:pt>
                <c:pt idx="9">
                  <c:v>Dic. 2015</c:v>
                </c:pt>
                <c:pt idx="10">
                  <c:v>Dic. 2016</c:v>
                </c:pt>
                <c:pt idx="11">
                  <c:v>Dic. 2017</c:v>
                </c:pt>
                <c:pt idx="12">
                  <c:v>Dic.2018</c:v>
                </c:pt>
                <c:pt idx="13">
                  <c:v>Dic.2019</c:v>
                </c:pt>
                <c:pt idx="14">
                  <c:v>Dic. 2020</c:v>
                </c:pt>
                <c:pt idx="15">
                  <c:v>Abr.2021</c:v>
                </c:pt>
              </c:strCache>
            </c:strRef>
          </c:cat>
          <c:val>
            <c:numRef>
              <c:f>'III.3.4.Cob.Afil anual SFS RS'!$B$4:$B$19</c:f>
              <c:numCache>
                <c:formatCode>_(* #,##0_);_(* \(#,##0\);_(* "-"??_);_(@_)</c:formatCode>
                <c:ptCount val="16"/>
                <c:pt idx="0">
                  <c:v>254831</c:v>
                </c:pt>
                <c:pt idx="1">
                  <c:v>473647</c:v>
                </c:pt>
                <c:pt idx="2">
                  <c:v>489949</c:v>
                </c:pt>
                <c:pt idx="3">
                  <c:v>575190</c:v>
                </c:pt>
                <c:pt idx="4">
                  <c:v>880620</c:v>
                </c:pt>
                <c:pt idx="5">
                  <c:v>885431</c:v>
                </c:pt>
                <c:pt idx="6">
                  <c:v>1170009</c:v>
                </c:pt>
                <c:pt idx="7">
                  <c:v>1467184</c:v>
                </c:pt>
                <c:pt idx="8">
                  <c:v>1795214</c:v>
                </c:pt>
                <c:pt idx="9">
                  <c:v>1993874</c:v>
                </c:pt>
                <c:pt idx="10">
                  <c:v>2169140</c:v>
                </c:pt>
                <c:pt idx="11">
                  <c:v>2426895</c:v>
                </c:pt>
                <c:pt idx="12">
                  <c:v>2511288</c:v>
                </c:pt>
                <c:pt idx="13">
                  <c:v>2667056</c:v>
                </c:pt>
                <c:pt idx="14">
                  <c:v>4637056</c:v>
                </c:pt>
                <c:pt idx="15">
                  <c:v>4705131</c:v>
                </c:pt>
              </c:numCache>
            </c:numRef>
          </c:val>
          <c:extLst>
            <c:ext xmlns:c16="http://schemas.microsoft.com/office/drawing/2014/chart" uri="{C3380CC4-5D6E-409C-BE32-E72D297353CC}">
              <c16:uniqueId val="{00000008-87B7-4A76-8820-A67DC99D5926}"/>
            </c:ext>
          </c:extLst>
        </c:ser>
        <c:ser>
          <c:idx val="1"/>
          <c:order val="1"/>
          <c:tx>
            <c:strRef>
              <c:f>'III.3.4.Cob.Afil anual SFS RS'!$C$3</c:f>
              <c:strCache>
                <c:ptCount val="1"/>
                <c:pt idx="0">
                  <c:v>Cobertura de Afiliación por Dependientes</c:v>
                </c:pt>
              </c:strCache>
            </c:strRef>
          </c:tx>
          <c:spPr>
            <a:solidFill>
              <a:schemeClr val="accent3">
                <a:lumMod val="75000"/>
              </a:schemeClr>
            </a:solidFill>
          </c:spPr>
          <c:invertIfNegative val="0"/>
          <c:dLbls>
            <c:dLbl>
              <c:idx val="0"/>
              <c:layout>
                <c:manualLayout>
                  <c:x val="0"/>
                  <c:y val="1.587301587301587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87B7-4A76-8820-A67DC99D5926}"/>
                </c:ext>
              </c:extLst>
            </c:dLbl>
            <c:dLbl>
              <c:idx val="1"/>
              <c:layout>
                <c:manualLayout>
                  <c:x val="-3.3784617406026715E-17"/>
                  <c:y val="1.32275132275132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87B7-4A76-8820-A67DC99D5926}"/>
                </c:ext>
              </c:extLst>
            </c:dLbl>
            <c:dLbl>
              <c:idx val="2"/>
              <c:layout>
                <c:manualLayout>
                  <c:x val="0"/>
                  <c:y val="1.851851851851851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87B7-4A76-8820-A67DC99D5926}"/>
                </c:ext>
              </c:extLst>
            </c:dLbl>
            <c:dLbl>
              <c:idx val="3"/>
              <c:layout>
                <c:manualLayout>
                  <c:x val="9.2140930060390764E-4"/>
                  <c:y val="1.851851851851851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87B7-4A76-8820-A67DC99D5926}"/>
                </c:ext>
              </c:extLst>
            </c:dLbl>
            <c:dLbl>
              <c:idx val="4"/>
              <c:layout>
                <c:manualLayout>
                  <c:x val="0"/>
                  <c:y val="1.851851851851851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87B7-4A76-8820-A67DC99D5926}"/>
                </c:ext>
              </c:extLst>
            </c:dLbl>
            <c:dLbl>
              <c:idx val="5"/>
              <c:layout>
                <c:manualLayout>
                  <c:x val="0"/>
                  <c:y val="1.587301587301587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87B7-4A76-8820-A67DC99D5926}"/>
                </c:ext>
              </c:extLst>
            </c:dLbl>
            <c:dLbl>
              <c:idx val="6"/>
              <c:layout>
                <c:manualLayout>
                  <c:x val="-9.2140930060390764E-4"/>
                  <c:y val="1.587301587301587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87B7-4A76-8820-A67DC99D5926}"/>
                </c:ext>
              </c:extLst>
            </c:dLbl>
            <c:dLbl>
              <c:idx val="7"/>
              <c:layout>
                <c:manualLayout>
                  <c:x val="0"/>
                  <c:y val="1.587301587301587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87B7-4A76-8820-A67DC99D5926}"/>
                </c:ext>
              </c:extLst>
            </c:dLbl>
            <c:spPr>
              <a:noFill/>
              <a:ln>
                <a:noFill/>
              </a:ln>
              <a:effectLst/>
            </c:spPr>
            <c:txPr>
              <a:bodyPr rot="-5400000" vert="horz" wrap="square" lIns="38100" tIns="19050" rIns="38100" bIns="19050" anchor="ctr">
                <a:spAutoFit/>
              </a:bodyPr>
              <a:lstStyle/>
              <a:p>
                <a:pPr>
                  <a:defRPr sz="1400" b="1">
                    <a:solidFill>
                      <a:schemeClr val="accent3">
                        <a:lumMod val="75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'III.3.4.Cob.Afil anual SFS RS'!$A$4:$A$19</c:f>
              <c:strCache>
                <c:ptCount val="16"/>
                <c:pt idx="0">
                  <c:v>Dic. 2006</c:v>
                </c:pt>
                <c:pt idx="1">
                  <c:v>Dic. 2007</c:v>
                </c:pt>
                <c:pt idx="2">
                  <c:v>Dic. 2008</c:v>
                </c:pt>
                <c:pt idx="3">
                  <c:v>Dic. 2009</c:v>
                </c:pt>
                <c:pt idx="4">
                  <c:v>Dic. 2010</c:v>
                </c:pt>
                <c:pt idx="5">
                  <c:v>Dic. 2011</c:v>
                </c:pt>
                <c:pt idx="6">
                  <c:v>Dic. 2012</c:v>
                </c:pt>
                <c:pt idx="7">
                  <c:v>Dic. 2013</c:v>
                </c:pt>
                <c:pt idx="8">
                  <c:v>Dic. 2014</c:v>
                </c:pt>
                <c:pt idx="9">
                  <c:v>Dic. 2015</c:v>
                </c:pt>
                <c:pt idx="10">
                  <c:v>Dic. 2016</c:v>
                </c:pt>
                <c:pt idx="11">
                  <c:v>Dic. 2017</c:v>
                </c:pt>
                <c:pt idx="12">
                  <c:v>Dic.2018</c:v>
                </c:pt>
                <c:pt idx="13">
                  <c:v>Dic.2019</c:v>
                </c:pt>
                <c:pt idx="14">
                  <c:v>Dic. 2020</c:v>
                </c:pt>
                <c:pt idx="15">
                  <c:v>Abr.2021</c:v>
                </c:pt>
              </c:strCache>
            </c:strRef>
          </c:cat>
          <c:val>
            <c:numRef>
              <c:f>'III.3.4.Cob.Afil anual SFS RS'!$C$4:$C$19</c:f>
              <c:numCache>
                <c:formatCode>_(* #,##0_);_(* \(#,##0\);_(* "-"??_);_(@_)</c:formatCode>
                <c:ptCount val="16"/>
                <c:pt idx="0">
                  <c:v>258585</c:v>
                </c:pt>
                <c:pt idx="1">
                  <c:v>608289</c:v>
                </c:pt>
                <c:pt idx="2">
                  <c:v>734694</c:v>
                </c:pt>
                <c:pt idx="3">
                  <c:v>770976</c:v>
                </c:pt>
                <c:pt idx="4">
                  <c:v>967213</c:v>
                </c:pt>
                <c:pt idx="5">
                  <c:v>1110904</c:v>
                </c:pt>
                <c:pt idx="6">
                  <c:v>1124347</c:v>
                </c:pt>
                <c:pt idx="7">
                  <c:v>1179715</c:v>
                </c:pt>
                <c:pt idx="8">
                  <c:v>1220432</c:v>
                </c:pt>
                <c:pt idx="9">
                  <c:v>1116683</c:v>
                </c:pt>
                <c:pt idx="10">
                  <c:v>1184426</c:v>
                </c:pt>
                <c:pt idx="11">
                  <c:v>1118488</c:v>
                </c:pt>
                <c:pt idx="12">
                  <c:v>1079761</c:v>
                </c:pt>
                <c:pt idx="13">
                  <c:v>1004102</c:v>
                </c:pt>
                <c:pt idx="14">
                  <c:v>1105171</c:v>
                </c:pt>
                <c:pt idx="15">
                  <c:v>1042773</c:v>
                </c:pt>
              </c:numCache>
            </c:numRef>
          </c:val>
          <c:extLst>
            <c:ext xmlns:c16="http://schemas.microsoft.com/office/drawing/2014/chart" uri="{C3380CC4-5D6E-409C-BE32-E72D297353CC}">
              <c16:uniqueId val="{00000011-87B7-4A76-8820-A67DC99D5926}"/>
            </c:ext>
          </c:extLst>
        </c:ser>
        <c:dLbls>
          <c:showLegendKey val="0"/>
          <c:showVal val="0"/>
          <c:showCatName val="0"/>
          <c:showSerName val="0"/>
          <c:showPercent val="0"/>
          <c:showBubbleSize val="0"/>
        </c:dLbls>
        <c:gapWidth val="23"/>
        <c:axId val="403133536"/>
        <c:axId val="403133928"/>
      </c:barChart>
      <c:lineChart>
        <c:grouping val="standard"/>
        <c:varyColors val="0"/>
        <c:ser>
          <c:idx val="2"/>
          <c:order val="2"/>
          <c:tx>
            <c:strRef>
              <c:f>'III.3.4.Cob.Afil anual SFS RS'!$E$3</c:f>
              <c:strCache>
                <c:ptCount val="1"/>
                <c:pt idx="0">
                  <c:v>Índice de dependencia</c:v>
                </c:pt>
              </c:strCache>
            </c:strRef>
          </c:tx>
          <c:spPr>
            <a:ln>
              <a:noFill/>
            </a:ln>
            <a:effectLst>
              <a:glow rad="228600">
                <a:schemeClr val="accent2">
                  <a:satMod val="175000"/>
                  <a:alpha val="40000"/>
                </a:schemeClr>
              </a:glow>
            </a:effectLst>
          </c:spPr>
          <c:marker>
            <c:spPr>
              <a:solidFill>
                <a:srgbClr val="FF0000"/>
              </a:solidFill>
              <a:ln>
                <a:noFill/>
              </a:ln>
              <a:effectLst>
                <a:glow rad="228600">
                  <a:schemeClr val="accent2">
                    <a:satMod val="175000"/>
                    <a:alpha val="40000"/>
                  </a:schemeClr>
                </a:glow>
              </a:effectLst>
            </c:spPr>
          </c:marker>
          <c:dLbls>
            <c:dLbl>
              <c:idx val="0"/>
              <c:layout>
                <c:manualLayout>
                  <c:x val="-1.8428186012078136E-2"/>
                  <c:y val="-3.96825396825396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87B7-4A76-8820-A67DC99D5926}"/>
                </c:ext>
              </c:extLst>
            </c:dLbl>
            <c:dLbl>
              <c:idx val="1"/>
              <c:layout>
                <c:manualLayout>
                  <c:x val="-2.0271004613285966E-2"/>
                  <c:y val="-4.232804232804232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87B7-4A76-8820-A67DC99D5926}"/>
                </c:ext>
              </c:extLst>
            </c:dLbl>
            <c:dLbl>
              <c:idx val="2"/>
              <c:layout>
                <c:manualLayout>
                  <c:x val="-2.0271004613285966E-2"/>
                  <c:y val="-4.232804232804237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87B7-4A76-8820-A67DC99D5926}"/>
                </c:ext>
              </c:extLst>
            </c:dLbl>
            <c:dLbl>
              <c:idx val="3"/>
              <c:layout>
                <c:manualLayout>
                  <c:x val="-1.9349595312682061E-2"/>
                  <c:y val="-5.026455026455026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87B7-4A76-8820-A67DC99D5926}"/>
                </c:ext>
              </c:extLst>
            </c:dLbl>
            <c:dLbl>
              <c:idx val="4"/>
              <c:layout>
                <c:manualLayout>
                  <c:x val="-8.292683705435169E-3"/>
                  <c:y val="3.703703703703703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87B7-4A76-8820-A67DC99D5926}"/>
                </c:ext>
              </c:extLst>
            </c:dLbl>
            <c:dLbl>
              <c:idx val="5"/>
              <c:layout>
                <c:manualLayout>
                  <c:x val="0"/>
                  <c:y val="1.32275132275132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87B7-4A76-8820-A67DC99D5926}"/>
                </c:ext>
              </c:extLst>
            </c:dLbl>
            <c:dLbl>
              <c:idx val="6"/>
              <c:layout>
                <c:manualLayout>
                  <c:x val="-2.0271004613285966E-2"/>
                  <c:y val="-4.761904761904761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87B7-4A76-8820-A67DC99D5926}"/>
                </c:ext>
              </c:extLst>
            </c:dLbl>
            <c:dLbl>
              <c:idx val="7"/>
              <c:layout>
                <c:manualLayout>
                  <c:x val="-1.4742548809662522E-2"/>
                  <c:y val="-5.820105820105819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87B7-4A76-8820-A67DC99D5926}"/>
                </c:ext>
              </c:extLst>
            </c:dLbl>
            <c:spPr>
              <a:noFill/>
              <a:ln>
                <a:noFill/>
              </a:ln>
              <a:effectLst/>
            </c:spPr>
            <c:txPr>
              <a:bodyPr wrap="square" lIns="38100" tIns="19050" rIns="38100" bIns="19050" anchor="ctr">
                <a:spAutoFit/>
              </a:bodyPr>
              <a:lstStyle/>
              <a:p>
                <a:pPr>
                  <a:defRPr sz="1400">
                    <a:solidFill>
                      <a:schemeClr val="accent6">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'III.3.4.Cob.Afil anual SFS RS'!$A$4:$A$19</c:f>
              <c:strCache>
                <c:ptCount val="16"/>
                <c:pt idx="0">
                  <c:v>Dic. 2006</c:v>
                </c:pt>
                <c:pt idx="1">
                  <c:v>Dic. 2007</c:v>
                </c:pt>
                <c:pt idx="2">
                  <c:v>Dic. 2008</c:v>
                </c:pt>
                <c:pt idx="3">
                  <c:v>Dic. 2009</c:v>
                </c:pt>
                <c:pt idx="4">
                  <c:v>Dic. 2010</c:v>
                </c:pt>
                <c:pt idx="5">
                  <c:v>Dic. 2011</c:v>
                </c:pt>
                <c:pt idx="6">
                  <c:v>Dic. 2012</c:v>
                </c:pt>
                <c:pt idx="7">
                  <c:v>Dic. 2013</c:v>
                </c:pt>
                <c:pt idx="8">
                  <c:v>Dic. 2014</c:v>
                </c:pt>
                <c:pt idx="9">
                  <c:v>Dic. 2015</c:v>
                </c:pt>
                <c:pt idx="10">
                  <c:v>Dic. 2016</c:v>
                </c:pt>
                <c:pt idx="11">
                  <c:v>Dic. 2017</c:v>
                </c:pt>
                <c:pt idx="12">
                  <c:v>Dic.2018</c:v>
                </c:pt>
                <c:pt idx="13">
                  <c:v>Dic.2019</c:v>
                </c:pt>
                <c:pt idx="14">
                  <c:v>Dic. 2020</c:v>
                </c:pt>
                <c:pt idx="15">
                  <c:v>Abr.2021</c:v>
                </c:pt>
              </c:strCache>
            </c:strRef>
          </c:cat>
          <c:val>
            <c:numRef>
              <c:f>'III.3.4.Cob.Afil anual SFS RS'!$E$4:$E$19</c:f>
              <c:numCache>
                <c:formatCode>0.00</c:formatCode>
                <c:ptCount val="16"/>
                <c:pt idx="0">
                  <c:v>1.0147313317453528</c:v>
                </c:pt>
                <c:pt idx="1">
                  <c:v>1.2842665529392143</c:v>
                </c:pt>
                <c:pt idx="2">
                  <c:v>1.4995315838995487</c:v>
                </c:pt>
                <c:pt idx="3">
                  <c:v>1.3403849162885308</c:v>
                </c:pt>
                <c:pt idx="4">
                  <c:v>1.098331857100679</c:v>
                </c:pt>
                <c:pt idx="5">
                  <c:v>1.2546477365260533</c:v>
                </c:pt>
                <c:pt idx="6">
                  <c:v>0.96097294978072823</c:v>
                </c:pt>
                <c:pt idx="7">
                  <c:v>0.80406751982028157</c:v>
                </c:pt>
                <c:pt idx="8">
                  <c:v>0.67982535786819842</c:v>
                </c:pt>
                <c:pt idx="9">
                  <c:v>0.56005695445148485</c:v>
                </c:pt>
                <c:pt idx="10">
                  <c:v>0.54603483408170983</c:v>
                </c:pt>
                <c:pt idx="11">
                  <c:v>0.46087201959705715</c:v>
                </c:pt>
                <c:pt idx="12">
                  <c:v>0.42996303092277749</c:v>
                </c:pt>
                <c:pt idx="13">
                  <c:v>0.37648328344061766</c:v>
                </c:pt>
                <c:pt idx="14">
                  <c:v>0.23833462438236674</c:v>
                </c:pt>
                <c:pt idx="15">
                  <c:v>0.22162464764530468</c:v>
                </c:pt>
              </c:numCache>
            </c:numRef>
          </c:val>
          <c:smooth val="0"/>
          <c:extLst>
            <c:ext xmlns:c16="http://schemas.microsoft.com/office/drawing/2014/chart" uri="{C3380CC4-5D6E-409C-BE32-E72D297353CC}">
              <c16:uniqueId val="{0000001A-87B7-4A76-8820-A67DC99D5926}"/>
            </c:ext>
          </c:extLst>
        </c:ser>
        <c:dLbls>
          <c:showLegendKey val="0"/>
          <c:showVal val="0"/>
          <c:showCatName val="0"/>
          <c:showSerName val="0"/>
          <c:showPercent val="0"/>
          <c:showBubbleSize val="0"/>
        </c:dLbls>
        <c:marker val="1"/>
        <c:smooth val="0"/>
        <c:axId val="403134712"/>
        <c:axId val="403134320"/>
      </c:lineChart>
      <c:catAx>
        <c:axId val="403133536"/>
        <c:scaling>
          <c:orientation val="minMax"/>
        </c:scaling>
        <c:delete val="0"/>
        <c:axPos val="b"/>
        <c:numFmt formatCode="General" sourceLinked="0"/>
        <c:majorTickMark val="none"/>
        <c:minorTickMark val="none"/>
        <c:tickLblPos val="nextTo"/>
        <c:txPr>
          <a:bodyPr/>
          <a:lstStyle/>
          <a:p>
            <a:pPr>
              <a:defRPr sz="1400"/>
            </a:pPr>
            <a:endParaRPr lang="en-US"/>
          </a:p>
        </c:txPr>
        <c:crossAx val="403133928"/>
        <c:crosses val="autoZero"/>
        <c:auto val="1"/>
        <c:lblAlgn val="ctr"/>
        <c:lblOffset val="100"/>
        <c:noMultiLvlLbl val="0"/>
      </c:catAx>
      <c:valAx>
        <c:axId val="403133928"/>
        <c:scaling>
          <c:orientation val="minMax"/>
        </c:scaling>
        <c:delete val="0"/>
        <c:axPos val="l"/>
        <c:numFmt formatCode="_(* #,##0_);_(* \(#,##0\);_(* &quot;-&quot;??_);_(@_)" sourceLinked="1"/>
        <c:majorTickMark val="none"/>
        <c:minorTickMark val="none"/>
        <c:tickLblPos val="nextTo"/>
        <c:crossAx val="403133536"/>
        <c:crosses val="autoZero"/>
        <c:crossBetween val="between"/>
        <c:dispUnits>
          <c:builtInUnit val="thousands"/>
          <c:dispUnitsLbl>
            <c:layout>
              <c:manualLayout>
                <c:xMode val="edge"/>
                <c:yMode val="edge"/>
                <c:x val="6.0884496758748944E-3"/>
                <c:y val="0.44214815017136017"/>
              </c:manualLayout>
            </c:layout>
            <c:txPr>
              <a:bodyPr/>
              <a:lstStyle/>
              <a:p>
                <a:pPr>
                  <a:defRPr sz="1200"/>
                </a:pPr>
                <a:endParaRPr lang="en-US"/>
              </a:p>
            </c:txPr>
          </c:dispUnitsLbl>
        </c:dispUnits>
      </c:valAx>
      <c:valAx>
        <c:axId val="403134320"/>
        <c:scaling>
          <c:orientation val="minMax"/>
          <c:max val="2"/>
        </c:scaling>
        <c:delete val="0"/>
        <c:axPos val="r"/>
        <c:numFmt formatCode="0.00" sourceLinked="1"/>
        <c:majorTickMark val="out"/>
        <c:minorTickMark val="none"/>
        <c:tickLblPos val="nextTo"/>
        <c:crossAx val="403134712"/>
        <c:crosses val="max"/>
        <c:crossBetween val="between"/>
      </c:valAx>
      <c:catAx>
        <c:axId val="403134712"/>
        <c:scaling>
          <c:orientation val="minMax"/>
        </c:scaling>
        <c:delete val="1"/>
        <c:axPos val="b"/>
        <c:numFmt formatCode="General" sourceLinked="1"/>
        <c:majorTickMark val="out"/>
        <c:minorTickMark val="none"/>
        <c:tickLblPos val="nextTo"/>
        <c:crossAx val="403134320"/>
        <c:crosses val="autoZero"/>
        <c:auto val="1"/>
        <c:lblAlgn val="ctr"/>
        <c:lblOffset val="100"/>
        <c:noMultiLvlLbl val="0"/>
      </c:catAx>
    </c:plotArea>
    <c:legend>
      <c:legendPos val="t"/>
      <c:layout>
        <c:manualLayout>
          <c:xMode val="edge"/>
          <c:yMode val="edge"/>
          <c:x val="0.15798495203356153"/>
          <c:y val="8.7240641629763735E-2"/>
          <c:w val="0.68623871391076119"/>
          <c:h val="4.0240223922819708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000"/>
            </a:pPr>
            <a:r>
              <a:rPr lang="en-US" sz="2000"/>
              <a:t>Cobertura de  Afiliación  Mensual  SFS del  RS por Tipo</a:t>
            </a:r>
          </a:p>
        </c:rich>
      </c:tx>
      <c:layout>
        <c:manualLayout>
          <c:xMode val="edge"/>
          <c:yMode val="edge"/>
          <c:x val="0.32225695914198443"/>
          <c:y val="3.7471485505379605E-2"/>
        </c:manualLayout>
      </c:layout>
      <c:overlay val="0"/>
    </c:title>
    <c:autoTitleDeleted val="0"/>
    <c:plotArea>
      <c:layout>
        <c:manualLayout>
          <c:layoutTarget val="inner"/>
          <c:xMode val="edge"/>
          <c:yMode val="edge"/>
          <c:x val="7.6452675017252489E-2"/>
          <c:y val="0.22456662352546947"/>
          <c:w val="0.86816062896324864"/>
          <c:h val="0.64623151065098405"/>
        </c:manualLayout>
      </c:layout>
      <c:barChart>
        <c:barDir val="col"/>
        <c:grouping val="clustered"/>
        <c:varyColors val="0"/>
        <c:ser>
          <c:idx val="0"/>
          <c:order val="0"/>
          <c:tx>
            <c:strRef>
              <c:f>'III.3.5.Cob.Afil.mens.SFS RS '!$B$3</c:f>
              <c:strCache>
                <c:ptCount val="1"/>
                <c:pt idx="0">
                  <c:v>Cobertura de Afiliación por Titulares </c:v>
                </c:pt>
              </c:strCache>
            </c:strRef>
          </c:tx>
          <c:spPr>
            <a:solidFill>
              <a:srgbClr val="0070C0"/>
            </a:solidFill>
          </c:spPr>
          <c:invertIfNegative val="0"/>
          <c:dPt>
            <c:idx val="11"/>
            <c:invertIfNegative val="0"/>
            <c:bubble3D val="0"/>
            <c:spPr>
              <a:solidFill>
                <a:srgbClr val="0070C0"/>
              </a:solidFill>
              <a:ln>
                <a:noFill/>
              </a:ln>
            </c:spPr>
            <c:extLst>
              <c:ext xmlns:c16="http://schemas.microsoft.com/office/drawing/2014/chart" uri="{C3380CC4-5D6E-409C-BE32-E72D297353CC}">
                <c16:uniqueId val="{00000001-92CC-4E4F-A9C7-B1BA967F1680}"/>
              </c:ext>
            </c:extLst>
          </c:dPt>
          <c:dLbls>
            <c:dLbl>
              <c:idx val="11"/>
              <c:layout>
                <c:manualLayout>
                  <c:x val="0"/>
                  <c:y val="5.320958543448349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92CC-4E4F-A9C7-B1BA967F1680}"/>
                </c:ext>
              </c:extLst>
            </c:dLbl>
            <c:spPr>
              <a:noFill/>
              <a:ln>
                <a:noFill/>
              </a:ln>
              <a:effectLst/>
            </c:spPr>
            <c:txPr>
              <a:bodyPr rot="-5400000" vert="horz"/>
              <a:lstStyle/>
              <a:p>
                <a:pPr>
                  <a:defRPr sz="1800" b="1">
                    <a:solidFill>
                      <a:schemeClr val="tx2">
                        <a:lumMod val="60000"/>
                        <a:lumOff val="4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'III.3.5.Cob.Afil.mens.SFS RS '!$A$4:$A$16</c:f>
              <c:strCache>
                <c:ptCount val="13"/>
                <c:pt idx="0">
                  <c:v>Abr.20</c:v>
                </c:pt>
                <c:pt idx="1">
                  <c:v>May.20</c:v>
                </c:pt>
                <c:pt idx="2">
                  <c:v>Jun.20</c:v>
                </c:pt>
                <c:pt idx="3">
                  <c:v>Jul.20</c:v>
                </c:pt>
                <c:pt idx="4">
                  <c:v>Ago.20</c:v>
                </c:pt>
                <c:pt idx="5">
                  <c:v>Sep.20</c:v>
                </c:pt>
                <c:pt idx="6">
                  <c:v>Oct.20</c:v>
                </c:pt>
                <c:pt idx="7">
                  <c:v>Nov.20</c:v>
                </c:pt>
                <c:pt idx="8">
                  <c:v>Dic.20</c:v>
                </c:pt>
                <c:pt idx="9">
                  <c:v>Ene.21</c:v>
                </c:pt>
                <c:pt idx="10">
                  <c:v>Feb.21</c:v>
                </c:pt>
                <c:pt idx="11">
                  <c:v>Mar.21</c:v>
                </c:pt>
                <c:pt idx="12">
                  <c:v>Abri.21</c:v>
                </c:pt>
              </c:strCache>
            </c:strRef>
          </c:cat>
          <c:val>
            <c:numRef>
              <c:f>'III.3.5.Cob.Afil.mens.SFS RS '!$B$4:$B$16</c:f>
              <c:numCache>
                <c:formatCode>_(* #,##0_);_(* \(#,##0\);_(* "-"??_);_(@_)</c:formatCode>
                <c:ptCount val="13"/>
                <c:pt idx="0">
                  <c:v>2742961</c:v>
                </c:pt>
                <c:pt idx="1">
                  <c:v>2751320</c:v>
                </c:pt>
                <c:pt idx="2">
                  <c:v>2755201</c:v>
                </c:pt>
                <c:pt idx="3">
                  <c:v>2752701</c:v>
                </c:pt>
                <c:pt idx="4">
                  <c:v>2756970</c:v>
                </c:pt>
                <c:pt idx="5">
                  <c:v>2966952</c:v>
                </c:pt>
                <c:pt idx="6">
                  <c:v>3771620</c:v>
                </c:pt>
                <c:pt idx="7">
                  <c:v>4353903</c:v>
                </c:pt>
                <c:pt idx="8">
                  <c:v>4637056</c:v>
                </c:pt>
                <c:pt idx="9">
                  <c:v>4656130</c:v>
                </c:pt>
                <c:pt idx="10">
                  <c:v>4635059</c:v>
                </c:pt>
                <c:pt idx="11">
                  <c:v>4681440</c:v>
                </c:pt>
                <c:pt idx="12">
                  <c:v>4699823</c:v>
                </c:pt>
              </c:numCache>
            </c:numRef>
          </c:val>
          <c:extLst>
            <c:ext xmlns:c16="http://schemas.microsoft.com/office/drawing/2014/chart" uri="{C3380CC4-5D6E-409C-BE32-E72D297353CC}">
              <c16:uniqueId val="{00000002-92CC-4E4F-A9C7-B1BA967F1680}"/>
            </c:ext>
          </c:extLst>
        </c:ser>
        <c:ser>
          <c:idx val="1"/>
          <c:order val="1"/>
          <c:tx>
            <c:strRef>
              <c:f>'III.3.5.Cob.Afil.mens.SFS RS '!$C$3</c:f>
              <c:strCache>
                <c:ptCount val="1"/>
                <c:pt idx="0">
                  <c:v>Cobertura de Afiliación por Dependientes</c:v>
                </c:pt>
              </c:strCache>
            </c:strRef>
          </c:tx>
          <c:spPr>
            <a:solidFill>
              <a:schemeClr val="accent3">
                <a:lumMod val="75000"/>
              </a:schemeClr>
            </a:solidFill>
          </c:spPr>
          <c:invertIfNegative val="0"/>
          <c:dLbls>
            <c:dLbl>
              <c:idx val="10"/>
              <c:layout>
                <c:manualLayout>
                  <c:x val="7.4443332760597012E-3"/>
                  <c:y val="3.4568092791706501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92CC-4E4F-A9C7-B1BA967F1680}"/>
                </c:ext>
              </c:extLst>
            </c:dLbl>
            <c:spPr>
              <a:noFill/>
              <a:ln>
                <a:noFill/>
              </a:ln>
              <a:effectLst/>
            </c:spPr>
            <c:txPr>
              <a:bodyPr rot="-5400000" vert="horz"/>
              <a:lstStyle/>
              <a:p>
                <a:pPr>
                  <a:defRPr sz="1800" b="1">
                    <a:solidFill>
                      <a:srgbClr val="A79E23"/>
                    </a:solidFil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'III.3.5.Cob.Afil.mens.SFS RS '!$A$4:$A$16</c:f>
              <c:strCache>
                <c:ptCount val="13"/>
                <c:pt idx="0">
                  <c:v>Abr.20</c:v>
                </c:pt>
                <c:pt idx="1">
                  <c:v>May.20</c:v>
                </c:pt>
                <c:pt idx="2">
                  <c:v>Jun.20</c:v>
                </c:pt>
                <c:pt idx="3">
                  <c:v>Jul.20</c:v>
                </c:pt>
                <c:pt idx="4">
                  <c:v>Ago.20</c:v>
                </c:pt>
                <c:pt idx="5">
                  <c:v>Sep.20</c:v>
                </c:pt>
                <c:pt idx="6">
                  <c:v>Oct.20</c:v>
                </c:pt>
                <c:pt idx="7">
                  <c:v>Nov.20</c:v>
                </c:pt>
                <c:pt idx="8">
                  <c:v>Dic.20</c:v>
                </c:pt>
                <c:pt idx="9">
                  <c:v>Ene.21</c:v>
                </c:pt>
                <c:pt idx="10">
                  <c:v>Feb.21</c:v>
                </c:pt>
                <c:pt idx="11">
                  <c:v>Mar.21</c:v>
                </c:pt>
                <c:pt idx="12">
                  <c:v>Abri.21</c:v>
                </c:pt>
              </c:strCache>
            </c:strRef>
          </c:cat>
          <c:val>
            <c:numRef>
              <c:f>'III.3.5.Cob.Afil.mens.SFS RS '!$C$4:$C$16</c:f>
              <c:numCache>
                <c:formatCode>_(* #,##0_);_(* \(#,##0\);_(* "-"??_);_(@_)</c:formatCode>
                <c:ptCount val="13"/>
                <c:pt idx="0">
                  <c:v>988517</c:v>
                </c:pt>
                <c:pt idx="1">
                  <c:v>986619</c:v>
                </c:pt>
                <c:pt idx="2">
                  <c:v>986802</c:v>
                </c:pt>
                <c:pt idx="3">
                  <c:v>990015</c:v>
                </c:pt>
                <c:pt idx="4">
                  <c:v>988866</c:v>
                </c:pt>
                <c:pt idx="5">
                  <c:v>991543</c:v>
                </c:pt>
                <c:pt idx="6">
                  <c:v>994065</c:v>
                </c:pt>
                <c:pt idx="7">
                  <c:v>1112979</c:v>
                </c:pt>
                <c:pt idx="8">
                  <c:v>1105171</c:v>
                </c:pt>
                <c:pt idx="9">
                  <c:v>1090715</c:v>
                </c:pt>
                <c:pt idx="10">
                  <c:v>1080124</c:v>
                </c:pt>
                <c:pt idx="11">
                  <c:v>1057353</c:v>
                </c:pt>
                <c:pt idx="12">
                  <c:v>1042773</c:v>
                </c:pt>
              </c:numCache>
            </c:numRef>
          </c:val>
          <c:extLst>
            <c:ext xmlns:c16="http://schemas.microsoft.com/office/drawing/2014/chart" uri="{C3380CC4-5D6E-409C-BE32-E72D297353CC}">
              <c16:uniqueId val="{00000004-92CC-4E4F-A9C7-B1BA967F1680}"/>
            </c:ext>
          </c:extLst>
        </c:ser>
        <c:dLbls>
          <c:showLegendKey val="0"/>
          <c:showVal val="0"/>
          <c:showCatName val="0"/>
          <c:showSerName val="0"/>
          <c:showPercent val="0"/>
          <c:showBubbleSize val="0"/>
        </c:dLbls>
        <c:gapWidth val="49"/>
        <c:overlap val="9"/>
        <c:axId val="403135888"/>
        <c:axId val="403136280"/>
      </c:barChart>
      <c:lineChart>
        <c:grouping val="standard"/>
        <c:varyColors val="0"/>
        <c:ser>
          <c:idx val="2"/>
          <c:order val="2"/>
          <c:tx>
            <c:strRef>
              <c:f>'III.3.5.Cob.Afil.mens.SFS RS '!$E$3</c:f>
              <c:strCache>
                <c:ptCount val="1"/>
                <c:pt idx="0">
                  <c:v>Índice de dependencia</c:v>
                </c:pt>
              </c:strCache>
            </c:strRef>
          </c:tx>
          <c:spPr>
            <a:ln w="28575">
              <a:solidFill>
                <a:schemeClr val="bg1"/>
              </a:solidFill>
              <a:prstDash val="sysDot"/>
            </a:ln>
            <a:effectLst>
              <a:glow rad="228600">
                <a:schemeClr val="accent2">
                  <a:satMod val="175000"/>
                  <a:alpha val="40000"/>
                </a:schemeClr>
              </a:glow>
            </a:effectLst>
          </c:spPr>
          <c:marker>
            <c:symbol val="circle"/>
            <c:size val="10"/>
            <c:spPr>
              <a:gradFill>
                <a:gsLst>
                  <a:gs pos="0">
                    <a:srgbClr val="FFF200"/>
                  </a:gs>
                  <a:gs pos="45000">
                    <a:srgbClr val="FF7A00"/>
                  </a:gs>
                  <a:gs pos="70000">
                    <a:srgbClr val="FF0300"/>
                  </a:gs>
                  <a:gs pos="100000">
                    <a:srgbClr val="4D0808"/>
                  </a:gs>
                </a:gsLst>
                <a:lin ang="5400000" scaled="0"/>
              </a:gradFill>
              <a:ln>
                <a:solidFill>
                  <a:schemeClr val="bg1"/>
                </a:solidFill>
              </a:ln>
              <a:effectLst>
                <a:glow rad="228600">
                  <a:schemeClr val="accent2">
                    <a:satMod val="175000"/>
                    <a:alpha val="40000"/>
                  </a:schemeClr>
                </a:glow>
              </a:effectLst>
            </c:spPr>
          </c:marker>
          <c:dLbls>
            <c:spPr>
              <a:noFill/>
              <a:ln>
                <a:noFill/>
              </a:ln>
              <a:effectLst/>
            </c:spPr>
            <c:txPr>
              <a:bodyPr/>
              <a:lstStyle/>
              <a:p>
                <a:pPr>
                  <a:defRPr sz="1600"/>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'III.3.5.Cob.Afil.mens.SFS RS '!$A$4:$A$16</c:f>
              <c:strCache>
                <c:ptCount val="13"/>
                <c:pt idx="0">
                  <c:v>Abr.20</c:v>
                </c:pt>
                <c:pt idx="1">
                  <c:v>May.20</c:v>
                </c:pt>
                <c:pt idx="2">
                  <c:v>Jun.20</c:v>
                </c:pt>
                <c:pt idx="3">
                  <c:v>Jul.20</c:v>
                </c:pt>
                <c:pt idx="4">
                  <c:v>Ago.20</c:v>
                </c:pt>
                <c:pt idx="5">
                  <c:v>Sep.20</c:v>
                </c:pt>
                <c:pt idx="6">
                  <c:v>Oct.20</c:v>
                </c:pt>
                <c:pt idx="7">
                  <c:v>Nov.20</c:v>
                </c:pt>
                <c:pt idx="8">
                  <c:v>Dic.20</c:v>
                </c:pt>
                <c:pt idx="9">
                  <c:v>Ene.21</c:v>
                </c:pt>
                <c:pt idx="10">
                  <c:v>Feb.21</c:v>
                </c:pt>
                <c:pt idx="11">
                  <c:v>Mar.21</c:v>
                </c:pt>
                <c:pt idx="12">
                  <c:v>Abri.21</c:v>
                </c:pt>
              </c:strCache>
            </c:strRef>
          </c:cat>
          <c:val>
            <c:numRef>
              <c:f>'III.3.5.Cob.Afil.mens.SFS RS '!$E$4:$E$16</c:f>
              <c:numCache>
                <c:formatCode>0.00</c:formatCode>
                <c:ptCount val="13"/>
                <c:pt idx="0">
                  <c:v>0.36038317715782325</c:v>
                </c:pt>
                <c:pt idx="1">
                  <c:v>0.35859841821380284</c:v>
                </c:pt>
                <c:pt idx="2">
                  <c:v>0.35815971321148621</c:v>
                </c:pt>
                <c:pt idx="3">
                  <c:v>0.35965221068325254</c:v>
                </c:pt>
                <c:pt idx="4">
                  <c:v>0.35867854927692355</c:v>
                </c:pt>
                <c:pt idx="5">
                  <c:v>0.33419583464781366</c:v>
                </c:pt>
                <c:pt idx="6">
                  <c:v>0.26356446301589237</c:v>
                </c:pt>
                <c:pt idx="7">
                  <c:v>0.25562788146635329</c:v>
                </c:pt>
                <c:pt idx="8">
                  <c:v>0.23833462438236674</c:v>
                </c:pt>
                <c:pt idx="9">
                  <c:v>0.23425355391709424</c:v>
                </c:pt>
                <c:pt idx="10">
                  <c:v>0.23303349536650989</c:v>
                </c:pt>
                <c:pt idx="11">
                  <c:v>0.2258606326258587</c:v>
                </c:pt>
                <c:pt idx="12">
                  <c:v>0.221874951460938</c:v>
                </c:pt>
              </c:numCache>
            </c:numRef>
          </c:val>
          <c:smooth val="1"/>
          <c:extLst>
            <c:ext xmlns:c16="http://schemas.microsoft.com/office/drawing/2014/chart" uri="{C3380CC4-5D6E-409C-BE32-E72D297353CC}">
              <c16:uniqueId val="{00000005-92CC-4E4F-A9C7-B1BA967F1680}"/>
            </c:ext>
          </c:extLst>
        </c:ser>
        <c:dLbls>
          <c:showLegendKey val="0"/>
          <c:showVal val="0"/>
          <c:showCatName val="0"/>
          <c:showSerName val="0"/>
          <c:showPercent val="0"/>
          <c:showBubbleSize val="0"/>
        </c:dLbls>
        <c:marker val="1"/>
        <c:smooth val="0"/>
        <c:axId val="403137064"/>
        <c:axId val="403136672"/>
      </c:lineChart>
      <c:catAx>
        <c:axId val="403135888"/>
        <c:scaling>
          <c:orientation val="minMax"/>
        </c:scaling>
        <c:delete val="0"/>
        <c:axPos val="b"/>
        <c:numFmt formatCode="General" sourceLinked="0"/>
        <c:majorTickMark val="none"/>
        <c:minorTickMark val="none"/>
        <c:tickLblPos val="nextTo"/>
        <c:txPr>
          <a:bodyPr/>
          <a:lstStyle/>
          <a:p>
            <a:pPr>
              <a:defRPr sz="1600"/>
            </a:pPr>
            <a:endParaRPr lang="en-US"/>
          </a:p>
        </c:txPr>
        <c:crossAx val="403136280"/>
        <c:crosses val="autoZero"/>
        <c:auto val="1"/>
        <c:lblAlgn val="ctr"/>
        <c:lblOffset val="100"/>
        <c:noMultiLvlLbl val="0"/>
      </c:catAx>
      <c:valAx>
        <c:axId val="403136280"/>
        <c:scaling>
          <c:orientation val="minMax"/>
        </c:scaling>
        <c:delete val="0"/>
        <c:axPos val="l"/>
        <c:numFmt formatCode="_(* #,##0_);_(* \(#,##0\);_(* &quot;-&quot;??_);_(@_)" sourceLinked="1"/>
        <c:majorTickMark val="none"/>
        <c:minorTickMark val="none"/>
        <c:tickLblPos val="nextTo"/>
        <c:txPr>
          <a:bodyPr/>
          <a:lstStyle/>
          <a:p>
            <a:pPr>
              <a:defRPr sz="900"/>
            </a:pPr>
            <a:endParaRPr lang="en-US"/>
          </a:p>
        </c:txPr>
        <c:crossAx val="403135888"/>
        <c:crosses val="autoZero"/>
        <c:crossBetween val="between"/>
        <c:dispUnits>
          <c:builtInUnit val="thousands"/>
          <c:dispUnitsLbl>
            <c:layout>
              <c:manualLayout>
                <c:xMode val="edge"/>
                <c:yMode val="edge"/>
                <c:x val="1.0826794426350778E-2"/>
                <c:y val="0.44624441175622276"/>
              </c:manualLayout>
            </c:layout>
            <c:txPr>
              <a:bodyPr/>
              <a:lstStyle/>
              <a:p>
                <a:pPr>
                  <a:defRPr sz="1800"/>
                </a:pPr>
                <a:endParaRPr lang="en-US"/>
              </a:p>
            </c:txPr>
          </c:dispUnitsLbl>
        </c:dispUnits>
      </c:valAx>
      <c:valAx>
        <c:axId val="403136672"/>
        <c:scaling>
          <c:orientation val="minMax"/>
          <c:max val="2"/>
        </c:scaling>
        <c:delete val="0"/>
        <c:axPos val="r"/>
        <c:numFmt formatCode="0.00" sourceLinked="1"/>
        <c:majorTickMark val="out"/>
        <c:minorTickMark val="none"/>
        <c:tickLblPos val="nextTo"/>
        <c:crossAx val="403137064"/>
        <c:crosses val="max"/>
        <c:crossBetween val="between"/>
      </c:valAx>
      <c:catAx>
        <c:axId val="403137064"/>
        <c:scaling>
          <c:orientation val="minMax"/>
        </c:scaling>
        <c:delete val="1"/>
        <c:axPos val="b"/>
        <c:numFmt formatCode="General" sourceLinked="1"/>
        <c:majorTickMark val="out"/>
        <c:minorTickMark val="none"/>
        <c:tickLblPos val="nextTo"/>
        <c:crossAx val="403136672"/>
        <c:crosses val="autoZero"/>
        <c:auto val="1"/>
        <c:lblAlgn val="ctr"/>
        <c:lblOffset val="100"/>
        <c:noMultiLvlLbl val="0"/>
      </c:catAx>
    </c:plotArea>
    <c:legend>
      <c:legendPos val="t"/>
      <c:layout>
        <c:manualLayout>
          <c:xMode val="edge"/>
          <c:yMode val="edge"/>
          <c:x val="0.12079212953843468"/>
          <c:y val="8.6788664457688486E-2"/>
          <c:w val="0.74764552550085339"/>
          <c:h val="3.7554844106025206E-2"/>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2400" b="0" i="0" u="none" strike="noStrike" kern="1200" spc="0" baseline="0">
                <a:solidFill>
                  <a:sysClr val="windowText" lastClr="000000"/>
                </a:solidFill>
                <a:latin typeface="+mn-lt"/>
                <a:ea typeface="+mn-ea"/>
                <a:cs typeface="+mn-cs"/>
              </a:defRPr>
            </a:pPr>
            <a:r>
              <a:rPr lang="es-DO" sz="2400" b="1">
                <a:solidFill>
                  <a:sysClr val="windowText" lastClr="000000"/>
                </a:solidFill>
                <a:effectLst/>
              </a:rPr>
              <a:t>Afiliados al</a:t>
            </a:r>
            <a:r>
              <a:rPr lang="es-DO" sz="2400" b="1" baseline="0">
                <a:solidFill>
                  <a:sysClr val="windowText" lastClr="000000"/>
                </a:solidFill>
                <a:effectLst/>
              </a:rPr>
              <a:t> Seguro Familiar de Salud del Régimen Subsidiado por Sexo y Tipo de Afiliación</a:t>
            </a:r>
            <a:endParaRPr lang="en-US" sz="2400">
              <a:solidFill>
                <a:sysClr val="windowText" lastClr="000000"/>
              </a:solidFill>
              <a:effectLst/>
            </a:endParaRPr>
          </a:p>
        </c:rich>
      </c:tx>
      <c:layout>
        <c:manualLayout>
          <c:xMode val="edge"/>
          <c:yMode val="edge"/>
          <c:x val="0.19600684754114675"/>
          <c:y val="1.6289055575948942E-2"/>
        </c:manualLayout>
      </c:layout>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24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3.7935665574531409E-2"/>
          <c:y val="0.13472079827557928"/>
          <c:w val="0.92447553388916537"/>
          <c:h val="0.74583481017673592"/>
        </c:manualLayout>
      </c:layout>
      <c:barChart>
        <c:barDir val="col"/>
        <c:grouping val="stacked"/>
        <c:varyColors val="0"/>
        <c:ser>
          <c:idx val="0"/>
          <c:order val="0"/>
          <c:tx>
            <c:strRef>
              <c:f>'III.3.6.Afil.SFSRSsex tipo '!$B$5</c:f>
              <c:strCache>
                <c:ptCount val="1"/>
                <c:pt idx="0">
                  <c:v>Dic.07</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'!$C$5:$D$5,'III.3.6.Afil.SFSRSsex tipo '!$F$5:$G$5)</c:f>
              <c:numCache>
                <c:formatCode>#,##0</c:formatCode>
                <c:ptCount val="4"/>
                <c:pt idx="0">
                  <c:v>169757</c:v>
                </c:pt>
                <c:pt idx="1">
                  <c:v>310064</c:v>
                </c:pt>
                <c:pt idx="2">
                  <c:v>303890</c:v>
                </c:pt>
                <c:pt idx="3">
                  <c:v>298225</c:v>
                </c:pt>
              </c:numCache>
            </c:numRef>
          </c:val>
          <c:extLst>
            <c:ext xmlns:c16="http://schemas.microsoft.com/office/drawing/2014/chart" uri="{C3380CC4-5D6E-409C-BE32-E72D297353CC}">
              <c16:uniqueId val="{00000000-A53D-4425-9C22-20DE6C2F0296}"/>
            </c:ext>
          </c:extLst>
        </c:ser>
        <c:ser>
          <c:idx val="1"/>
          <c:order val="1"/>
          <c:tx>
            <c:strRef>
              <c:f>'III.3.6.Afil.SFSRSsex tipo '!$B$6</c:f>
              <c:strCache>
                <c:ptCount val="1"/>
                <c:pt idx="0">
                  <c:v>Dic.08</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'!$C$6:$D$6,'III.3.6.Afil.SFSRSsex tipo '!$F$6:$G$6)</c:f>
              <c:numCache>
                <c:formatCode>#,##0</c:formatCode>
                <c:ptCount val="4"/>
                <c:pt idx="0">
                  <c:v>169198</c:v>
                </c:pt>
                <c:pt idx="1">
                  <c:v>376240</c:v>
                </c:pt>
                <c:pt idx="2">
                  <c:v>320751</c:v>
                </c:pt>
                <c:pt idx="3">
                  <c:v>358454</c:v>
                </c:pt>
              </c:numCache>
            </c:numRef>
          </c:val>
          <c:extLst>
            <c:ext xmlns:c16="http://schemas.microsoft.com/office/drawing/2014/chart" uri="{C3380CC4-5D6E-409C-BE32-E72D297353CC}">
              <c16:uniqueId val="{00000001-A53D-4425-9C22-20DE6C2F0296}"/>
            </c:ext>
          </c:extLst>
        </c:ser>
        <c:ser>
          <c:idx val="2"/>
          <c:order val="2"/>
          <c:tx>
            <c:strRef>
              <c:f>'III.3.6.Afil.SFSRSsex tipo '!$B$7</c:f>
              <c:strCache>
                <c:ptCount val="1"/>
                <c:pt idx="0">
                  <c:v>Dic.09</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'!$C$7:$D$7,'III.3.6.Afil.SFSRSsex tipo '!$F$7:$G$7)</c:f>
              <c:numCache>
                <c:formatCode>#,##0</c:formatCode>
                <c:ptCount val="4"/>
                <c:pt idx="0">
                  <c:v>213701</c:v>
                </c:pt>
                <c:pt idx="1">
                  <c:v>401930</c:v>
                </c:pt>
                <c:pt idx="2">
                  <c:v>408348</c:v>
                </c:pt>
                <c:pt idx="3">
                  <c:v>380246</c:v>
                </c:pt>
              </c:numCache>
            </c:numRef>
          </c:val>
          <c:extLst>
            <c:ext xmlns:c16="http://schemas.microsoft.com/office/drawing/2014/chart" uri="{C3380CC4-5D6E-409C-BE32-E72D297353CC}">
              <c16:uniqueId val="{00000002-A53D-4425-9C22-20DE6C2F0296}"/>
            </c:ext>
          </c:extLst>
        </c:ser>
        <c:ser>
          <c:idx val="3"/>
          <c:order val="3"/>
          <c:tx>
            <c:strRef>
              <c:f>'III.3.6.Afil.SFSRSsex tipo '!$B$8</c:f>
              <c:strCache>
                <c:ptCount val="1"/>
                <c:pt idx="0">
                  <c:v>Dic.10</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'!$C$8:$D$8,'III.3.6.Afil.SFSRSsex tipo '!$F$8:$G$8)</c:f>
              <c:numCache>
                <c:formatCode>#,##0</c:formatCode>
                <c:ptCount val="4"/>
                <c:pt idx="0">
                  <c:v>328922</c:v>
                </c:pt>
                <c:pt idx="1">
                  <c:v>575714</c:v>
                </c:pt>
                <c:pt idx="2">
                  <c:v>574328</c:v>
                </c:pt>
                <c:pt idx="3">
                  <c:v>534822</c:v>
                </c:pt>
              </c:numCache>
            </c:numRef>
          </c:val>
          <c:extLst>
            <c:ext xmlns:c16="http://schemas.microsoft.com/office/drawing/2014/chart" uri="{C3380CC4-5D6E-409C-BE32-E72D297353CC}">
              <c16:uniqueId val="{00000003-A53D-4425-9C22-20DE6C2F0296}"/>
            </c:ext>
          </c:extLst>
        </c:ser>
        <c:ser>
          <c:idx val="4"/>
          <c:order val="4"/>
          <c:tx>
            <c:strRef>
              <c:f>'III.3.6.Afil.SFSRSsex tipo '!$B$9</c:f>
              <c:strCache>
                <c:ptCount val="1"/>
                <c:pt idx="0">
                  <c:v>Dic.11</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'!$C$9:$D$9,'III.3.6.Afil.SFSRSsex tipo '!$F$9:$G$9)</c:f>
              <c:numCache>
                <c:formatCode>#,##0</c:formatCode>
                <c:ptCount val="4"/>
                <c:pt idx="0">
                  <c:v>319816</c:v>
                </c:pt>
                <c:pt idx="1">
                  <c:v>579358</c:v>
                </c:pt>
                <c:pt idx="2">
                  <c:v>563959</c:v>
                </c:pt>
                <c:pt idx="3">
                  <c:v>540294</c:v>
                </c:pt>
              </c:numCache>
            </c:numRef>
          </c:val>
          <c:extLst>
            <c:ext xmlns:c16="http://schemas.microsoft.com/office/drawing/2014/chart" uri="{C3380CC4-5D6E-409C-BE32-E72D297353CC}">
              <c16:uniqueId val="{00000004-A53D-4425-9C22-20DE6C2F0296}"/>
            </c:ext>
          </c:extLst>
        </c:ser>
        <c:ser>
          <c:idx val="5"/>
          <c:order val="5"/>
          <c:tx>
            <c:strRef>
              <c:f>'III.3.6.Afil.SFSRSsex tipo '!$B$10</c:f>
              <c:strCache>
                <c:ptCount val="1"/>
                <c:pt idx="0">
                  <c:v>Dic.12</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'!$C$10:$D$10,'III.3.6.Afil.SFSRSsex tipo '!$F$10:$G$10)</c:f>
              <c:numCache>
                <c:formatCode>#,##0</c:formatCode>
                <c:ptCount val="4"/>
                <c:pt idx="0">
                  <c:v>446880</c:v>
                </c:pt>
                <c:pt idx="1">
                  <c:v>584446</c:v>
                </c:pt>
                <c:pt idx="2">
                  <c:v>731160</c:v>
                </c:pt>
                <c:pt idx="3">
                  <c:v>540865</c:v>
                </c:pt>
              </c:numCache>
            </c:numRef>
          </c:val>
          <c:extLst>
            <c:ext xmlns:c16="http://schemas.microsoft.com/office/drawing/2014/chart" uri="{C3380CC4-5D6E-409C-BE32-E72D297353CC}">
              <c16:uniqueId val="{00000005-A53D-4425-9C22-20DE6C2F0296}"/>
            </c:ext>
          </c:extLst>
        </c:ser>
        <c:ser>
          <c:idx val="6"/>
          <c:order val="6"/>
          <c:tx>
            <c:strRef>
              <c:f>'III.3.6.Afil.SFSRSsex tipo '!$B$11</c:f>
              <c:strCache>
                <c:ptCount val="1"/>
                <c:pt idx="0">
                  <c:v>Dic.13</c:v>
                </c:pt>
              </c:strCache>
            </c:strRef>
          </c:tx>
          <c:spPr>
            <a:solidFill>
              <a:schemeClr val="tx2">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'!$C$11:$D$11,'III.3.6.Afil.SFSRSsex tipo '!$F$11:$G$11)</c:f>
              <c:numCache>
                <c:formatCode>#,##0</c:formatCode>
                <c:ptCount val="4"/>
                <c:pt idx="0">
                  <c:v>625451</c:v>
                </c:pt>
                <c:pt idx="1">
                  <c:v>617980</c:v>
                </c:pt>
                <c:pt idx="2">
                  <c:v>942774</c:v>
                </c:pt>
                <c:pt idx="3">
                  <c:v>565548</c:v>
                </c:pt>
              </c:numCache>
            </c:numRef>
          </c:val>
          <c:extLst>
            <c:ext xmlns:c16="http://schemas.microsoft.com/office/drawing/2014/chart" uri="{C3380CC4-5D6E-409C-BE32-E72D297353CC}">
              <c16:uniqueId val="{00000006-A53D-4425-9C22-20DE6C2F0296}"/>
            </c:ext>
          </c:extLst>
        </c:ser>
        <c:ser>
          <c:idx val="7"/>
          <c:order val="7"/>
          <c:tx>
            <c:strRef>
              <c:f>'III.3.6.Afil.SFSRSsex tipo '!$B$12</c:f>
              <c:strCache>
                <c:ptCount val="1"/>
                <c:pt idx="0">
                  <c:v>Dic.14</c:v>
                </c:pt>
              </c:strCache>
            </c:strRef>
          </c:tx>
          <c:spPr>
            <a:solidFill>
              <a:schemeClr val="accent2">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'!$C$12:$D$12,'III.3.6.Afil.SFSRSsex tipo '!$F$12:$G$12)</c:f>
              <c:numCache>
                <c:formatCode>#,##0</c:formatCode>
                <c:ptCount val="4"/>
                <c:pt idx="0">
                  <c:v>760801</c:v>
                </c:pt>
                <c:pt idx="1">
                  <c:v>639717</c:v>
                </c:pt>
                <c:pt idx="2">
                  <c:v>1034413</c:v>
                </c:pt>
                <c:pt idx="3">
                  <c:v>580715</c:v>
                </c:pt>
              </c:numCache>
            </c:numRef>
          </c:val>
          <c:extLst>
            <c:ext xmlns:c16="http://schemas.microsoft.com/office/drawing/2014/chart" uri="{C3380CC4-5D6E-409C-BE32-E72D297353CC}">
              <c16:uniqueId val="{00000007-A53D-4425-9C22-20DE6C2F0296}"/>
            </c:ext>
          </c:extLst>
        </c:ser>
        <c:ser>
          <c:idx val="8"/>
          <c:order val="8"/>
          <c:tx>
            <c:strRef>
              <c:f>'III.3.6.Afil.SFSRSsex tipo '!$B$13</c:f>
              <c:strCache>
                <c:ptCount val="1"/>
                <c:pt idx="0">
                  <c:v>Dic.15</c:v>
                </c:pt>
              </c:strCache>
            </c:strRef>
          </c:tx>
          <c:spPr>
            <a:solidFill>
              <a:schemeClr val="accent3">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'!$C$13:$D$13,'III.3.6.Afil.SFSRSsex tipo '!$F$13:$G$13)</c:f>
              <c:numCache>
                <c:formatCode>#,##0</c:formatCode>
                <c:ptCount val="4"/>
                <c:pt idx="0">
                  <c:v>965980</c:v>
                </c:pt>
                <c:pt idx="1">
                  <c:v>606813</c:v>
                </c:pt>
                <c:pt idx="2">
                  <c:v>1198725</c:v>
                </c:pt>
                <c:pt idx="3">
                  <c:v>545887</c:v>
                </c:pt>
              </c:numCache>
            </c:numRef>
          </c:val>
          <c:extLst>
            <c:ext xmlns:c16="http://schemas.microsoft.com/office/drawing/2014/chart" uri="{C3380CC4-5D6E-409C-BE32-E72D297353CC}">
              <c16:uniqueId val="{00000008-A53D-4425-9C22-20DE6C2F0296}"/>
            </c:ext>
          </c:extLst>
        </c:ser>
        <c:ser>
          <c:idx val="9"/>
          <c:order val="9"/>
          <c:tx>
            <c:strRef>
              <c:f>'III.3.6.Afil.SFSRSsex tipo '!$B$14</c:f>
              <c:strCache>
                <c:ptCount val="1"/>
                <c:pt idx="0">
                  <c:v>Dic.16</c:v>
                </c:pt>
              </c:strCache>
            </c:strRef>
          </c:tx>
          <c:spPr>
            <a:solidFill>
              <a:schemeClr val="accent5">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'!$C$14:$D$14,'III.3.6.Afil.SFSRSsex tipo '!$F$14:$G$14)</c:f>
              <c:numCache>
                <c:formatCode>#,##0</c:formatCode>
                <c:ptCount val="4"/>
                <c:pt idx="0">
                  <c:v>958091</c:v>
                </c:pt>
                <c:pt idx="1">
                  <c:v>617507</c:v>
                </c:pt>
                <c:pt idx="2">
                  <c:v>1210866</c:v>
                </c:pt>
                <c:pt idx="3">
                  <c:v>560604</c:v>
                </c:pt>
              </c:numCache>
            </c:numRef>
          </c:val>
          <c:extLst>
            <c:ext xmlns:c16="http://schemas.microsoft.com/office/drawing/2014/chart" uri="{C3380CC4-5D6E-409C-BE32-E72D297353CC}">
              <c16:uniqueId val="{00000009-A53D-4425-9C22-20DE6C2F0296}"/>
            </c:ext>
          </c:extLst>
        </c:ser>
        <c:ser>
          <c:idx val="10"/>
          <c:order val="10"/>
          <c:tx>
            <c:strRef>
              <c:f>'III.3.6.Afil.SFSRSsex tipo '!$B$19</c:f>
              <c:strCache>
                <c:ptCount val="1"/>
                <c:pt idx="0">
                  <c:v>Abr.2021</c:v>
                </c:pt>
              </c:strCache>
            </c:strRef>
          </c:tx>
          <c:spPr>
            <a:solidFill>
              <a:schemeClr val="accent6">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'!$C$19:$D$19,'III.3.6.Afil.SFSRSsex tipo '!$F$19:$G$19)</c:f>
              <c:numCache>
                <c:formatCode>#,##0</c:formatCode>
                <c:ptCount val="4"/>
                <c:pt idx="0">
                  <c:v>2303470</c:v>
                </c:pt>
                <c:pt idx="1">
                  <c:v>536633</c:v>
                </c:pt>
                <c:pt idx="2">
                  <c:v>2396353</c:v>
                </c:pt>
                <c:pt idx="3">
                  <c:v>494859</c:v>
                </c:pt>
              </c:numCache>
            </c:numRef>
          </c:val>
          <c:extLst>
            <c:ext xmlns:c16="http://schemas.microsoft.com/office/drawing/2014/chart" uri="{C3380CC4-5D6E-409C-BE32-E72D297353CC}">
              <c16:uniqueId val="{0000000A-A53D-4425-9C22-20DE6C2F0296}"/>
            </c:ext>
          </c:extLst>
        </c:ser>
        <c:dLbls>
          <c:showLegendKey val="0"/>
          <c:showVal val="0"/>
          <c:showCatName val="0"/>
          <c:showSerName val="0"/>
          <c:showPercent val="0"/>
          <c:showBubbleSize val="0"/>
        </c:dLbls>
        <c:gapWidth val="150"/>
        <c:overlap val="100"/>
        <c:axId val="704950904"/>
        <c:axId val="704944344"/>
      </c:barChart>
      <c:catAx>
        <c:axId val="7049509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000" b="1" i="0" u="none" strike="noStrike" kern="1200" baseline="0">
                <a:solidFill>
                  <a:schemeClr val="tx1">
                    <a:lumMod val="65000"/>
                    <a:lumOff val="35000"/>
                  </a:schemeClr>
                </a:solidFill>
                <a:latin typeface="+mn-lt"/>
                <a:ea typeface="+mn-ea"/>
                <a:cs typeface="+mn-cs"/>
              </a:defRPr>
            </a:pPr>
            <a:endParaRPr lang="en-US"/>
          </a:p>
        </c:txPr>
        <c:crossAx val="704944344"/>
        <c:crosses val="autoZero"/>
        <c:auto val="1"/>
        <c:lblAlgn val="ctr"/>
        <c:lblOffset val="100"/>
        <c:noMultiLvlLbl val="0"/>
      </c:catAx>
      <c:valAx>
        <c:axId val="704944344"/>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04950904"/>
        <c:crosses val="autoZero"/>
        <c:crossBetween val="between"/>
      </c:valAx>
      <c:spPr>
        <a:noFill/>
        <a:ln>
          <a:noFill/>
        </a:ln>
        <a:effectLst/>
      </c:spPr>
    </c:plotArea>
    <c:legend>
      <c:legendPos val="b"/>
      <c:layout>
        <c:manualLayout>
          <c:xMode val="edge"/>
          <c:yMode val="edge"/>
          <c:x val="0.10022091546644601"/>
          <c:y val="6.9385573763644043E-2"/>
          <c:w val="0.74054361733970075"/>
          <c:h val="4.9145363275439211E-2"/>
        </c:manualLayout>
      </c:layout>
      <c:overlay val="0"/>
      <c:spPr>
        <a:noFill/>
        <a:ln>
          <a:noFill/>
        </a:ln>
        <a:effectLst/>
      </c:spPr>
      <c:txPr>
        <a:bodyPr rot="0" spcFirstLastPara="1" vertOverflow="ellipsis" vert="horz" wrap="square" anchor="ctr" anchorCtr="1"/>
        <a:lstStyle/>
        <a:p>
          <a:pPr>
            <a:defRPr sz="20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2339803240032068E-2"/>
          <c:y val="0.13735576238733052"/>
          <c:w val="0.92303555434678908"/>
          <c:h val="0.68988345687628916"/>
        </c:manualLayout>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8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 III.4.2.Afil. SFSP Anual.'!$C$5:$G$5</c:f>
              <c:strCache>
                <c:ptCount val="5"/>
                <c:pt idx="0">
                  <c:v>Decreto No. 342-09</c:v>
                </c:pt>
                <c:pt idx="1">
                  <c:v>Decreto No.18-19</c:v>
                </c:pt>
                <c:pt idx="2">
                  <c:v>Decreto 
No. 371-16</c:v>
                </c:pt>
                <c:pt idx="3">
                  <c:v>Decreto 
No. 159-17</c:v>
                </c:pt>
                <c:pt idx="4">
                  <c:v>Res. SISALRIL No. 207-2016</c:v>
                </c:pt>
              </c:strCache>
            </c:strRef>
          </c:cat>
          <c:val>
            <c:numRef>
              <c:f>' III.4.2.Afil. SFSP Anual.'!$C$18:$G$18</c:f>
              <c:numCache>
                <c:formatCode>_(* #,##0_);_(* \(#,##0\);_(* "-"_);_(@_)</c:formatCode>
                <c:ptCount val="5"/>
                <c:pt idx="0">
                  <c:v>21432</c:v>
                </c:pt>
                <c:pt idx="1">
                  <c:v>15131</c:v>
                </c:pt>
                <c:pt idx="2">
                  <c:v>6058</c:v>
                </c:pt>
                <c:pt idx="3">
                  <c:v>25978</c:v>
                </c:pt>
                <c:pt idx="4">
                  <c:v>28054</c:v>
                </c:pt>
              </c:numCache>
            </c:numRef>
          </c:val>
          <c:extLst>
            <c:ext xmlns:c16="http://schemas.microsoft.com/office/drawing/2014/chart" uri="{C3380CC4-5D6E-409C-BE32-E72D297353CC}">
              <c16:uniqueId val="{00000000-18AC-49CF-AA9E-ECAA2E8F19CD}"/>
            </c:ext>
          </c:extLst>
        </c:ser>
        <c:dLbls>
          <c:showLegendKey val="0"/>
          <c:showVal val="0"/>
          <c:showCatName val="0"/>
          <c:showSerName val="0"/>
          <c:showPercent val="0"/>
          <c:showBubbleSize val="0"/>
        </c:dLbls>
        <c:gapWidth val="219"/>
        <c:overlap val="-27"/>
        <c:axId val="126389535"/>
        <c:axId val="126378303"/>
      </c:barChart>
      <c:catAx>
        <c:axId val="12638953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000" b="1" i="0" u="none" strike="noStrike" kern="1200" baseline="0">
                <a:solidFill>
                  <a:sysClr val="windowText" lastClr="000000"/>
                </a:solidFill>
                <a:latin typeface="+mn-lt"/>
                <a:ea typeface="+mn-ea"/>
                <a:cs typeface="+mn-cs"/>
              </a:defRPr>
            </a:pPr>
            <a:endParaRPr lang="en-US"/>
          </a:p>
        </c:txPr>
        <c:crossAx val="126378303"/>
        <c:crosses val="autoZero"/>
        <c:auto val="1"/>
        <c:lblAlgn val="ctr"/>
        <c:lblOffset val="100"/>
        <c:noMultiLvlLbl val="0"/>
      </c:catAx>
      <c:valAx>
        <c:axId val="126378303"/>
        <c:scaling>
          <c:orientation val="minMax"/>
        </c:scaling>
        <c:delete val="0"/>
        <c:axPos val="l"/>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6389535"/>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000"/>
            </a:pPr>
            <a:r>
              <a:rPr lang="es-DO" sz="2000"/>
              <a:t>Seguro de Vejez, Discapacidad y Sobrevivencia (SVDS)</a:t>
            </a:r>
          </a:p>
          <a:p>
            <a:pPr>
              <a:defRPr sz="2000"/>
            </a:pPr>
            <a:r>
              <a:rPr lang="es-DO" sz="2000"/>
              <a:t>Cantidad  de Afiliados  y Cotizantes  Anual al SVDS del RC</a:t>
            </a:r>
          </a:p>
        </c:rich>
      </c:tx>
      <c:layout>
        <c:manualLayout>
          <c:xMode val="edge"/>
          <c:yMode val="edge"/>
          <c:x val="0.33680310340211128"/>
          <c:y val="1.9628698244146068E-2"/>
        </c:manualLayout>
      </c:layout>
      <c:overlay val="1"/>
    </c:title>
    <c:autoTitleDeleted val="0"/>
    <c:plotArea>
      <c:layout>
        <c:manualLayout>
          <c:layoutTarget val="inner"/>
          <c:xMode val="edge"/>
          <c:yMode val="edge"/>
          <c:x val="6.2870893077977733E-2"/>
          <c:y val="0.15489383710419047"/>
          <c:w val="0.88837742428202704"/>
          <c:h val="0.68493026648326572"/>
        </c:manualLayout>
      </c:layout>
      <c:barChart>
        <c:barDir val="col"/>
        <c:grouping val="clustered"/>
        <c:varyColors val="0"/>
        <c:ser>
          <c:idx val="0"/>
          <c:order val="0"/>
          <c:tx>
            <c:strRef>
              <c:f>'III.5.3.Afil. SVDS'!$B$3</c:f>
              <c:strCache>
                <c:ptCount val="1"/>
                <c:pt idx="0">
                  <c:v>Cotizantes</c:v>
                </c:pt>
              </c:strCache>
            </c:strRef>
          </c:tx>
          <c:invertIfNegative val="0"/>
          <c:dLbls>
            <c:dLbl>
              <c:idx val="0"/>
              <c:layout>
                <c:manualLayout>
                  <c:x val="-4.4699872735590677E-3"/>
                  <c:y val="9.3135671279148569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894-4EB5-BD2C-05F77005A17F}"/>
                </c:ext>
              </c:extLst>
            </c:dLbl>
            <c:dLbl>
              <c:idx val="1"/>
              <c:layout>
                <c:manualLayout>
                  <c:x val="-8.9399745471182993E-4"/>
                  <c:y val="9.3853777598497834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B894-4EB5-BD2C-05F77005A17F}"/>
                </c:ext>
              </c:extLst>
            </c:dLbl>
            <c:dLbl>
              <c:idx val="10"/>
              <c:spPr/>
              <c:txPr>
                <a:bodyPr rot="-5400000" vert="horz"/>
                <a:lstStyle/>
                <a:p>
                  <a:pPr>
                    <a:defRPr sz="1400" b="1">
                      <a:solidFill>
                        <a:schemeClr val="bg1"/>
                      </a:solidFill>
                    </a:defRPr>
                  </a:pPr>
                  <a:endParaRPr lang="en-US"/>
                </a:p>
              </c:txPr>
              <c:dLblPos val="inEnd"/>
              <c:showLegendKey val="0"/>
              <c:showVal val="1"/>
              <c:showCatName val="0"/>
              <c:showSerName val="0"/>
              <c:showPercent val="0"/>
              <c:showBubbleSize val="0"/>
              <c:extLst>
                <c:ext xmlns:c16="http://schemas.microsoft.com/office/drawing/2014/chart" uri="{C3380CC4-5D6E-409C-BE32-E72D297353CC}">
                  <c16:uniqueId val="{00000002-B894-4EB5-BD2C-05F77005A17F}"/>
                </c:ext>
              </c:extLst>
            </c:dLbl>
            <c:dLbl>
              <c:idx val="11"/>
              <c:spPr/>
              <c:txPr>
                <a:bodyPr rot="-5400000" vert="horz"/>
                <a:lstStyle/>
                <a:p>
                  <a:pPr>
                    <a:defRPr sz="1400" b="1">
                      <a:solidFill>
                        <a:schemeClr val="bg1"/>
                      </a:solidFill>
                    </a:defRPr>
                  </a:pPr>
                  <a:endParaRPr lang="en-US"/>
                </a:p>
              </c:txPr>
              <c:dLblPos val="inEnd"/>
              <c:showLegendKey val="0"/>
              <c:showVal val="1"/>
              <c:showCatName val="0"/>
              <c:showSerName val="0"/>
              <c:showPercent val="0"/>
              <c:showBubbleSize val="0"/>
              <c:extLst>
                <c:ext xmlns:c16="http://schemas.microsoft.com/office/drawing/2014/chart" uri="{C3380CC4-5D6E-409C-BE32-E72D297353CC}">
                  <c16:uniqueId val="{00000003-B894-4EB5-BD2C-05F77005A17F}"/>
                </c:ext>
              </c:extLst>
            </c:dLbl>
            <c:spPr>
              <a:noFill/>
              <a:ln>
                <a:noFill/>
              </a:ln>
              <a:effectLst/>
            </c:spPr>
            <c:txPr>
              <a:bodyPr rot="-5400000" vert="horz"/>
              <a:lstStyle/>
              <a:p>
                <a:pPr>
                  <a:defRPr sz="1400" b="1">
                    <a:solidFill>
                      <a:schemeClr val="bg1"/>
                    </a:solidFill>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'III.5.3.Afil. SVDS'!$A$4:$A$22</c:f>
              <c:strCache>
                <c:ptCount val="19"/>
                <c:pt idx="0">
                  <c:v>Dic. 2003</c:v>
                </c:pt>
                <c:pt idx="1">
                  <c:v>Dic. 2004</c:v>
                </c:pt>
                <c:pt idx="2">
                  <c:v>Dic. 2005</c:v>
                </c:pt>
                <c:pt idx="3">
                  <c:v>Dic. 2006</c:v>
                </c:pt>
                <c:pt idx="4">
                  <c:v>Dic. 2007</c:v>
                </c:pt>
                <c:pt idx="5">
                  <c:v>Dic. 2008</c:v>
                </c:pt>
                <c:pt idx="6">
                  <c:v>Dic. 2009</c:v>
                </c:pt>
                <c:pt idx="7">
                  <c:v>Dic. 2010</c:v>
                </c:pt>
                <c:pt idx="8">
                  <c:v>Dic. 2011</c:v>
                </c:pt>
                <c:pt idx="9">
                  <c:v>Dic. 2012</c:v>
                </c:pt>
                <c:pt idx="10">
                  <c:v>Dic. 2013</c:v>
                </c:pt>
                <c:pt idx="11">
                  <c:v>Dic. 2014</c:v>
                </c:pt>
                <c:pt idx="12">
                  <c:v>Dic. 2015</c:v>
                </c:pt>
                <c:pt idx="13">
                  <c:v>Dic. 2016</c:v>
                </c:pt>
                <c:pt idx="14">
                  <c:v>Dic. 2017</c:v>
                </c:pt>
                <c:pt idx="15">
                  <c:v>Dic. 2018</c:v>
                </c:pt>
                <c:pt idx="16">
                  <c:v>Dic. 2019</c:v>
                </c:pt>
                <c:pt idx="17">
                  <c:v>Dic. 2020</c:v>
                </c:pt>
                <c:pt idx="18">
                  <c:v>Abr.2021</c:v>
                </c:pt>
              </c:strCache>
            </c:strRef>
          </c:cat>
          <c:val>
            <c:numRef>
              <c:f>'III.5.3.Afil. SVDS'!$B$4:$B$22</c:f>
              <c:numCache>
                <c:formatCode>#,##0</c:formatCode>
                <c:ptCount val="19"/>
                <c:pt idx="0">
                  <c:v>576869</c:v>
                </c:pt>
                <c:pt idx="1">
                  <c:v>593286</c:v>
                </c:pt>
                <c:pt idx="2">
                  <c:v>626615</c:v>
                </c:pt>
                <c:pt idx="3">
                  <c:v>808496</c:v>
                </c:pt>
                <c:pt idx="4">
                  <c:v>913203</c:v>
                </c:pt>
                <c:pt idx="5">
                  <c:v>929743</c:v>
                </c:pt>
                <c:pt idx="6">
                  <c:v>1118293</c:v>
                </c:pt>
                <c:pt idx="7">
                  <c:v>1189601</c:v>
                </c:pt>
                <c:pt idx="8">
                  <c:v>1242780</c:v>
                </c:pt>
                <c:pt idx="9">
                  <c:v>1291137</c:v>
                </c:pt>
                <c:pt idx="10">
                  <c:v>1376966</c:v>
                </c:pt>
                <c:pt idx="11">
                  <c:v>1508392</c:v>
                </c:pt>
                <c:pt idx="12">
                  <c:v>1617107</c:v>
                </c:pt>
                <c:pt idx="13">
                  <c:v>1725802</c:v>
                </c:pt>
                <c:pt idx="14">
                  <c:v>1837104</c:v>
                </c:pt>
                <c:pt idx="15">
                  <c:v>1935968</c:v>
                </c:pt>
                <c:pt idx="16">
                  <c:v>1924919</c:v>
                </c:pt>
                <c:pt idx="17">
                  <c:v>1747440</c:v>
                </c:pt>
                <c:pt idx="18">
                  <c:v>1740814</c:v>
                </c:pt>
              </c:numCache>
            </c:numRef>
          </c:val>
          <c:extLst>
            <c:ext xmlns:c16="http://schemas.microsoft.com/office/drawing/2014/chart" uri="{C3380CC4-5D6E-409C-BE32-E72D297353CC}">
              <c16:uniqueId val="{00000004-B894-4EB5-BD2C-05F77005A17F}"/>
            </c:ext>
          </c:extLst>
        </c:ser>
        <c:ser>
          <c:idx val="1"/>
          <c:order val="1"/>
          <c:tx>
            <c:strRef>
              <c:f>'III.5.3.Afil. SVDS'!$C$3</c:f>
              <c:strCache>
                <c:ptCount val="1"/>
                <c:pt idx="0">
                  <c:v>Afiliados </c:v>
                </c:pt>
              </c:strCache>
            </c:strRef>
          </c:tx>
          <c:spPr>
            <a:solidFill>
              <a:schemeClr val="accent3">
                <a:lumMod val="75000"/>
              </a:schemeClr>
            </a:solidFill>
          </c:spPr>
          <c:invertIfNegative val="0"/>
          <c:dLbls>
            <c:dLbl>
              <c:idx val="10"/>
              <c:spPr/>
              <c:txPr>
                <a:bodyPr rot="-5400000" vert="horz"/>
                <a:lstStyle/>
                <a:p>
                  <a:pPr>
                    <a:defRPr sz="1400" b="1">
                      <a:solidFill>
                        <a:schemeClr val="bg1"/>
                      </a:solidFill>
                    </a:defRPr>
                  </a:pPr>
                  <a:endParaRPr lang="en-US"/>
                </a:p>
              </c:txPr>
              <c:dLblPos val="inEnd"/>
              <c:showLegendKey val="0"/>
              <c:showVal val="1"/>
              <c:showCatName val="0"/>
              <c:showSerName val="0"/>
              <c:showPercent val="0"/>
              <c:showBubbleSize val="0"/>
              <c:extLst>
                <c:ext xmlns:c16="http://schemas.microsoft.com/office/drawing/2014/chart" uri="{C3380CC4-5D6E-409C-BE32-E72D297353CC}">
                  <c16:uniqueId val="{00000005-B894-4EB5-BD2C-05F77005A17F}"/>
                </c:ext>
              </c:extLst>
            </c:dLbl>
            <c:dLbl>
              <c:idx val="11"/>
              <c:spPr/>
              <c:txPr>
                <a:bodyPr rot="-5400000" vert="horz"/>
                <a:lstStyle/>
                <a:p>
                  <a:pPr>
                    <a:defRPr sz="1400" b="1">
                      <a:solidFill>
                        <a:schemeClr val="bg1"/>
                      </a:solidFill>
                    </a:defRPr>
                  </a:pPr>
                  <a:endParaRPr lang="en-US"/>
                </a:p>
              </c:txPr>
              <c:dLblPos val="inEnd"/>
              <c:showLegendKey val="0"/>
              <c:showVal val="1"/>
              <c:showCatName val="0"/>
              <c:showSerName val="0"/>
              <c:showPercent val="0"/>
              <c:showBubbleSize val="0"/>
              <c:extLst>
                <c:ext xmlns:c16="http://schemas.microsoft.com/office/drawing/2014/chart" uri="{C3380CC4-5D6E-409C-BE32-E72D297353CC}">
                  <c16:uniqueId val="{00000006-B894-4EB5-BD2C-05F77005A17F}"/>
                </c:ext>
              </c:extLst>
            </c:dLbl>
            <c:spPr>
              <a:noFill/>
              <a:ln>
                <a:noFill/>
              </a:ln>
              <a:effectLst/>
            </c:spPr>
            <c:txPr>
              <a:bodyPr rot="-5400000" vert="horz"/>
              <a:lstStyle/>
              <a:p>
                <a:pPr>
                  <a:defRPr sz="1400" b="1">
                    <a:solidFill>
                      <a:schemeClr val="bg1"/>
                    </a:solidFill>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'III.5.3.Afil. SVDS'!$A$4:$A$22</c:f>
              <c:strCache>
                <c:ptCount val="19"/>
                <c:pt idx="0">
                  <c:v>Dic. 2003</c:v>
                </c:pt>
                <c:pt idx="1">
                  <c:v>Dic. 2004</c:v>
                </c:pt>
                <c:pt idx="2">
                  <c:v>Dic. 2005</c:v>
                </c:pt>
                <c:pt idx="3">
                  <c:v>Dic. 2006</c:v>
                </c:pt>
                <c:pt idx="4">
                  <c:v>Dic. 2007</c:v>
                </c:pt>
                <c:pt idx="5">
                  <c:v>Dic. 2008</c:v>
                </c:pt>
                <c:pt idx="6">
                  <c:v>Dic. 2009</c:v>
                </c:pt>
                <c:pt idx="7">
                  <c:v>Dic. 2010</c:v>
                </c:pt>
                <c:pt idx="8">
                  <c:v>Dic. 2011</c:v>
                </c:pt>
                <c:pt idx="9">
                  <c:v>Dic. 2012</c:v>
                </c:pt>
                <c:pt idx="10">
                  <c:v>Dic. 2013</c:v>
                </c:pt>
                <c:pt idx="11">
                  <c:v>Dic. 2014</c:v>
                </c:pt>
                <c:pt idx="12">
                  <c:v>Dic. 2015</c:v>
                </c:pt>
                <c:pt idx="13">
                  <c:v>Dic. 2016</c:v>
                </c:pt>
                <c:pt idx="14">
                  <c:v>Dic. 2017</c:v>
                </c:pt>
                <c:pt idx="15">
                  <c:v>Dic. 2018</c:v>
                </c:pt>
                <c:pt idx="16">
                  <c:v>Dic. 2019</c:v>
                </c:pt>
                <c:pt idx="17">
                  <c:v>Dic. 2020</c:v>
                </c:pt>
                <c:pt idx="18">
                  <c:v>Abr.2021</c:v>
                </c:pt>
              </c:strCache>
            </c:strRef>
          </c:cat>
          <c:val>
            <c:numRef>
              <c:f>'III.5.3.Afil. SVDS'!$C$4:$C$22</c:f>
              <c:numCache>
                <c:formatCode>#,##0</c:formatCode>
                <c:ptCount val="19"/>
                <c:pt idx="0">
                  <c:v>986538</c:v>
                </c:pt>
                <c:pt idx="1">
                  <c:v>1190202</c:v>
                </c:pt>
                <c:pt idx="2">
                  <c:v>1429521</c:v>
                </c:pt>
                <c:pt idx="3">
                  <c:v>1588621</c:v>
                </c:pt>
                <c:pt idx="4">
                  <c:v>1797027</c:v>
                </c:pt>
                <c:pt idx="5">
                  <c:v>1983720</c:v>
                </c:pt>
                <c:pt idx="6">
                  <c:v>2193890</c:v>
                </c:pt>
                <c:pt idx="7">
                  <c:v>2374783</c:v>
                </c:pt>
                <c:pt idx="8">
                  <c:v>2552974</c:v>
                </c:pt>
                <c:pt idx="9">
                  <c:v>2714449</c:v>
                </c:pt>
                <c:pt idx="10">
                  <c:v>2881130</c:v>
                </c:pt>
                <c:pt idx="11">
                  <c:v>3069900</c:v>
                </c:pt>
                <c:pt idx="12">
                  <c:v>3269757</c:v>
                </c:pt>
                <c:pt idx="13">
                  <c:v>3473894</c:v>
                </c:pt>
                <c:pt idx="14">
                  <c:v>3703355</c:v>
                </c:pt>
                <c:pt idx="15">
                  <c:v>3919943</c:v>
                </c:pt>
                <c:pt idx="16">
                  <c:v>4133143</c:v>
                </c:pt>
                <c:pt idx="17">
                  <c:v>4295419</c:v>
                </c:pt>
                <c:pt idx="18">
                  <c:v>4375812</c:v>
                </c:pt>
              </c:numCache>
            </c:numRef>
          </c:val>
          <c:extLst>
            <c:ext xmlns:c16="http://schemas.microsoft.com/office/drawing/2014/chart" uri="{C3380CC4-5D6E-409C-BE32-E72D297353CC}">
              <c16:uniqueId val="{00000007-B894-4EB5-BD2C-05F77005A17F}"/>
            </c:ext>
          </c:extLst>
        </c:ser>
        <c:dLbls>
          <c:showLegendKey val="0"/>
          <c:showVal val="0"/>
          <c:showCatName val="0"/>
          <c:showSerName val="0"/>
          <c:showPercent val="0"/>
          <c:showBubbleSize val="0"/>
        </c:dLbls>
        <c:gapWidth val="60"/>
        <c:axId val="405496328"/>
        <c:axId val="405496720"/>
      </c:barChart>
      <c:lineChart>
        <c:grouping val="standard"/>
        <c:varyColors val="0"/>
        <c:ser>
          <c:idx val="2"/>
          <c:order val="2"/>
          <c:tx>
            <c:strRef>
              <c:f>'III.5.3.Afil. SVDS'!$D$3</c:f>
              <c:strCache>
                <c:ptCount val="1"/>
                <c:pt idx="0">
                  <c:v>Densidad de Cotizantes</c:v>
                </c:pt>
              </c:strCache>
            </c:strRef>
          </c:tx>
          <c:spPr>
            <a:ln w="41275">
              <a:solidFill>
                <a:schemeClr val="accent2">
                  <a:lumMod val="50000"/>
                </a:schemeClr>
              </a:solidFill>
              <a:prstDash val="solid"/>
            </a:ln>
          </c:spPr>
          <c:marker>
            <c:symbol val="circle"/>
            <c:size val="10"/>
            <c:spPr>
              <a:gradFill>
                <a:gsLst>
                  <a:gs pos="0">
                    <a:srgbClr val="FFF200"/>
                  </a:gs>
                  <a:gs pos="45000">
                    <a:srgbClr val="FF7A00"/>
                  </a:gs>
                  <a:gs pos="70000">
                    <a:srgbClr val="FF0300"/>
                  </a:gs>
                  <a:gs pos="100000">
                    <a:srgbClr val="4D0808"/>
                  </a:gs>
                </a:gsLst>
                <a:lin ang="5400000" scaled="0"/>
              </a:gradFill>
              <a:ln w="3175">
                <a:prstDash val="solid"/>
              </a:ln>
            </c:spPr>
          </c:marker>
          <c:dLbls>
            <c:dLbl>
              <c:idx val="7"/>
              <c:layout>
                <c:manualLayout>
                  <c:x val="-2.3447359907178025E-2"/>
                  <c:y val="-5.686068030961535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B894-4EB5-BD2C-05F77005A17F}"/>
                </c:ext>
              </c:extLst>
            </c:dLbl>
            <c:dLbl>
              <c:idx val="8"/>
              <c:layout>
                <c:manualLayout>
                  <c:x val="-2.4347621933048361E-2"/>
                  <c:y val="-5.478660546131670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B894-4EB5-BD2C-05F77005A17F}"/>
                </c:ext>
              </c:extLst>
            </c:dLbl>
            <c:dLbl>
              <c:idx val="9"/>
              <c:layout>
                <c:manualLayout>
                  <c:x val="-2.3447359907178025E-2"/>
                  <c:y val="-6.100883000621242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B894-4EB5-BD2C-05F77005A17F}"/>
                </c:ext>
              </c:extLst>
            </c:dLbl>
            <c:dLbl>
              <c:idx val="10"/>
              <c:layout>
                <c:manualLayout>
                  <c:x val="-2.1646835855437484E-2"/>
                  <c:y val="-5.6860680309615282E-2"/>
                </c:manualLayout>
              </c:layout>
              <c:spPr/>
              <c:txPr>
                <a:bodyPr rot="-5400000" vert="horz"/>
                <a:lstStyle/>
                <a:p>
                  <a:pPr>
                    <a:defRPr sz="1600" b="0">
                      <a:solidFill>
                        <a:schemeClr val="accent6">
                          <a:lumMod val="75000"/>
                        </a:schemeClr>
                      </a:solidFill>
                    </a:defRPr>
                  </a:pPr>
                  <a:endParaRPr lang="en-US"/>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B894-4EB5-BD2C-05F77005A17F}"/>
                </c:ext>
              </c:extLst>
            </c:dLbl>
            <c:dLbl>
              <c:idx val="11"/>
              <c:layout>
                <c:manualLayout>
                  <c:x val="-2.3447359907178025E-2"/>
                  <c:y val="-5.8934755157913854E-2"/>
                </c:manualLayout>
              </c:layout>
              <c:spPr/>
              <c:txPr>
                <a:bodyPr rot="-5400000" vert="horz"/>
                <a:lstStyle/>
                <a:p>
                  <a:pPr>
                    <a:defRPr sz="1600" b="0">
                      <a:solidFill>
                        <a:schemeClr val="accent6">
                          <a:lumMod val="75000"/>
                        </a:schemeClr>
                      </a:solidFill>
                    </a:defRPr>
                  </a:pPr>
                  <a:endParaRPr lang="en-US"/>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B894-4EB5-BD2C-05F77005A17F}"/>
                </c:ext>
              </c:extLst>
            </c:dLbl>
            <c:dLbl>
              <c:idx val="12"/>
              <c:layout>
                <c:manualLayout>
                  <c:x val="-2.5247883958918561E-2"/>
                  <c:y val="-5.686068030961535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B894-4EB5-BD2C-05F77005A17F}"/>
                </c:ext>
              </c:extLst>
            </c:dLbl>
            <c:dLbl>
              <c:idx val="13"/>
              <c:layout>
                <c:manualLayout>
                  <c:x val="-2.3447359907178156E-2"/>
                  <c:y val="-5.271253061301821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B894-4EB5-BD2C-05F77005A17F}"/>
                </c:ext>
              </c:extLst>
            </c:dLbl>
            <c:dLbl>
              <c:idx val="14"/>
              <c:layout>
                <c:manualLayout>
                  <c:x val="-2.4166280722409193E-2"/>
                  <c:y val="-4.756002990447696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B894-4EB5-BD2C-05F77005A17F}"/>
                </c:ext>
              </c:extLst>
            </c:dLbl>
            <c:dLbl>
              <c:idx val="15"/>
              <c:layout>
                <c:manualLayout>
                  <c:x val="-2.1366389843038916E-2"/>
                  <c:y val="-4.744182470918252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843E-4A56-8548-BB944D3005D9}"/>
                </c:ext>
              </c:extLst>
            </c:dLbl>
            <c:dLbl>
              <c:idx val="16"/>
              <c:layout>
                <c:manualLayout>
                  <c:x val="-2.2150045041662497E-2"/>
                  <c:y val="-5.051200009476446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43E-4A56-8548-BB944D3005D9}"/>
                </c:ext>
              </c:extLst>
            </c:dLbl>
            <c:spPr>
              <a:noFill/>
              <a:ln>
                <a:noFill/>
              </a:ln>
              <a:effectLst/>
            </c:spPr>
            <c:txPr>
              <a:bodyPr rot="-5400000" vert="horz"/>
              <a:lstStyle/>
              <a:p>
                <a:pPr>
                  <a:defRPr sz="1600">
                    <a:solidFill>
                      <a:schemeClr val="accent6">
                        <a:lumMod val="75000"/>
                      </a:schemeClr>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'III.5.3.Afil. SVDS'!$A$4:$A$22</c:f>
              <c:strCache>
                <c:ptCount val="19"/>
                <c:pt idx="0">
                  <c:v>Dic. 2003</c:v>
                </c:pt>
                <c:pt idx="1">
                  <c:v>Dic. 2004</c:v>
                </c:pt>
                <c:pt idx="2">
                  <c:v>Dic. 2005</c:v>
                </c:pt>
                <c:pt idx="3">
                  <c:v>Dic. 2006</c:v>
                </c:pt>
                <c:pt idx="4">
                  <c:v>Dic. 2007</c:v>
                </c:pt>
                <c:pt idx="5">
                  <c:v>Dic. 2008</c:v>
                </c:pt>
                <c:pt idx="6">
                  <c:v>Dic. 2009</c:v>
                </c:pt>
                <c:pt idx="7">
                  <c:v>Dic. 2010</c:v>
                </c:pt>
                <c:pt idx="8">
                  <c:v>Dic. 2011</c:v>
                </c:pt>
                <c:pt idx="9">
                  <c:v>Dic. 2012</c:v>
                </c:pt>
                <c:pt idx="10">
                  <c:v>Dic. 2013</c:v>
                </c:pt>
                <c:pt idx="11">
                  <c:v>Dic. 2014</c:v>
                </c:pt>
                <c:pt idx="12">
                  <c:v>Dic. 2015</c:v>
                </c:pt>
                <c:pt idx="13">
                  <c:v>Dic. 2016</c:v>
                </c:pt>
                <c:pt idx="14">
                  <c:v>Dic. 2017</c:v>
                </c:pt>
                <c:pt idx="15">
                  <c:v>Dic. 2018</c:v>
                </c:pt>
                <c:pt idx="16">
                  <c:v>Dic. 2019</c:v>
                </c:pt>
                <c:pt idx="17">
                  <c:v>Dic. 2020</c:v>
                </c:pt>
                <c:pt idx="18">
                  <c:v>Abr.2021</c:v>
                </c:pt>
              </c:strCache>
            </c:strRef>
          </c:cat>
          <c:val>
            <c:numRef>
              <c:f>'III.5.3.Afil. SVDS'!$D$4:$D$22</c:f>
              <c:numCache>
                <c:formatCode>0.0%</c:formatCode>
                <c:ptCount val="19"/>
                <c:pt idx="0">
                  <c:v>0.58474078038555033</c:v>
                </c:pt>
                <c:pt idx="1">
                  <c:v>0.49847504877323345</c:v>
                </c:pt>
                <c:pt idx="2">
                  <c:v>0.43833913597631652</c:v>
                </c:pt>
                <c:pt idx="3">
                  <c:v>0.50892944257944472</c:v>
                </c:pt>
                <c:pt idx="4">
                  <c:v>0.5081743346093297</c:v>
                </c:pt>
                <c:pt idx="5">
                  <c:v>0.46868660899723752</c:v>
                </c:pt>
                <c:pt idx="6">
                  <c:v>0.50973066106322562</c:v>
                </c:pt>
                <c:pt idx="7">
                  <c:v>0.50093040079872564</c:v>
                </c:pt>
                <c:pt idx="8">
                  <c:v>0.4867969669883046</c:v>
                </c:pt>
                <c:pt idx="9">
                  <c:v>0.47565343832210516</c:v>
                </c:pt>
                <c:pt idx="10">
                  <c:v>0.47792567499557465</c:v>
                </c:pt>
                <c:pt idx="11">
                  <c:v>0.49134890387309033</c:v>
                </c:pt>
                <c:pt idx="12">
                  <c:v>0.49456488662613152</c:v>
                </c:pt>
                <c:pt idx="13">
                  <c:v>0.49679178466585339</c:v>
                </c:pt>
                <c:pt idx="14">
                  <c:v>0.49606478449946062</c:v>
                </c:pt>
                <c:pt idx="15">
                  <c:v>0.49387656912358163</c:v>
                </c:pt>
                <c:pt idx="16">
                  <c:v>0.46572765568479002</c:v>
                </c:pt>
                <c:pt idx="17">
                  <c:v>0.40681479501766882</c:v>
                </c:pt>
                <c:pt idx="18">
                  <c:v>0.39782650625758142</c:v>
                </c:pt>
              </c:numCache>
            </c:numRef>
          </c:val>
          <c:smooth val="0"/>
          <c:extLst>
            <c:ext xmlns:c16="http://schemas.microsoft.com/office/drawing/2014/chart" uri="{C3380CC4-5D6E-409C-BE32-E72D297353CC}">
              <c16:uniqueId val="{00000010-B894-4EB5-BD2C-05F77005A17F}"/>
            </c:ext>
          </c:extLst>
        </c:ser>
        <c:dLbls>
          <c:showLegendKey val="0"/>
          <c:showVal val="0"/>
          <c:showCatName val="0"/>
          <c:showSerName val="0"/>
          <c:showPercent val="0"/>
          <c:showBubbleSize val="0"/>
        </c:dLbls>
        <c:marker val="1"/>
        <c:smooth val="0"/>
        <c:axId val="405710864"/>
        <c:axId val="405497112"/>
      </c:lineChart>
      <c:catAx>
        <c:axId val="405496328"/>
        <c:scaling>
          <c:orientation val="minMax"/>
        </c:scaling>
        <c:delete val="0"/>
        <c:axPos val="b"/>
        <c:numFmt formatCode="General" sourceLinked="1"/>
        <c:majorTickMark val="out"/>
        <c:minorTickMark val="none"/>
        <c:tickLblPos val="nextTo"/>
        <c:txPr>
          <a:bodyPr rot="-2700000" vert="horz"/>
          <a:lstStyle/>
          <a:p>
            <a:pPr>
              <a:defRPr sz="1400"/>
            </a:pPr>
            <a:endParaRPr lang="en-US"/>
          </a:p>
        </c:txPr>
        <c:crossAx val="405496720"/>
        <c:crosses val="autoZero"/>
        <c:auto val="1"/>
        <c:lblAlgn val="ctr"/>
        <c:lblOffset val="100"/>
        <c:noMultiLvlLbl val="0"/>
      </c:catAx>
      <c:valAx>
        <c:axId val="405496720"/>
        <c:scaling>
          <c:orientation val="minMax"/>
        </c:scaling>
        <c:delete val="0"/>
        <c:axPos val="l"/>
        <c:numFmt formatCode="#,##0" sourceLinked="1"/>
        <c:majorTickMark val="out"/>
        <c:minorTickMark val="none"/>
        <c:tickLblPos val="nextTo"/>
        <c:crossAx val="405496328"/>
        <c:crosses val="autoZero"/>
        <c:crossBetween val="between"/>
      </c:valAx>
      <c:valAx>
        <c:axId val="405497112"/>
        <c:scaling>
          <c:orientation val="minMax"/>
          <c:max val="1"/>
        </c:scaling>
        <c:delete val="0"/>
        <c:axPos val="r"/>
        <c:numFmt formatCode="0.0%" sourceLinked="1"/>
        <c:majorTickMark val="out"/>
        <c:minorTickMark val="none"/>
        <c:tickLblPos val="nextTo"/>
        <c:crossAx val="405710864"/>
        <c:crosses val="max"/>
        <c:crossBetween val="between"/>
      </c:valAx>
      <c:catAx>
        <c:axId val="405710864"/>
        <c:scaling>
          <c:orientation val="minMax"/>
        </c:scaling>
        <c:delete val="1"/>
        <c:axPos val="b"/>
        <c:numFmt formatCode="General" sourceLinked="1"/>
        <c:majorTickMark val="out"/>
        <c:minorTickMark val="none"/>
        <c:tickLblPos val="nextTo"/>
        <c:crossAx val="405497112"/>
        <c:crosses val="autoZero"/>
        <c:auto val="1"/>
        <c:lblAlgn val="ctr"/>
        <c:lblOffset val="100"/>
        <c:noMultiLvlLbl val="0"/>
      </c:catAx>
    </c:plotArea>
    <c:legend>
      <c:legendPos val="r"/>
      <c:layout>
        <c:manualLayout>
          <c:xMode val="edge"/>
          <c:yMode val="edge"/>
          <c:x val="0.30137332792157584"/>
          <c:y val="0.10698107698929393"/>
          <c:w val="0.4291716477624738"/>
          <c:h val="3.9731763387800087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2400"/>
            </a:pPr>
            <a:r>
              <a:rPr lang="es-DO" sz="2400"/>
              <a:t>Empresas Afiliadas Activas al SDSS, por Cantidad de Empleados Registrados en TSS</a:t>
            </a:r>
          </a:p>
        </c:rich>
      </c:tx>
      <c:layout>
        <c:manualLayout>
          <c:xMode val="edge"/>
          <c:yMode val="edge"/>
          <c:x val="0.19529675237762537"/>
          <c:y val="1.8957392242996501E-2"/>
        </c:manualLayout>
      </c:layout>
      <c:overlay val="0"/>
    </c:title>
    <c:autoTitleDeleted val="0"/>
    <c:plotArea>
      <c:layout>
        <c:manualLayout>
          <c:layoutTarget val="inner"/>
          <c:xMode val="edge"/>
          <c:yMode val="edge"/>
          <c:x val="5.9767007295299233E-2"/>
          <c:y val="0.17979531012974875"/>
          <c:w val="0.88955880046472091"/>
          <c:h val="0.65846772590800717"/>
        </c:manualLayout>
      </c:layout>
      <c:barChart>
        <c:barDir val="col"/>
        <c:grouping val="clustered"/>
        <c:varyColors val="0"/>
        <c:ser>
          <c:idx val="0"/>
          <c:order val="0"/>
          <c:tx>
            <c:strRef>
              <c:f>' II.4.Empr x No. de empl'!$B$4</c:f>
              <c:strCache>
                <c:ptCount val="1"/>
                <c:pt idx="0">
                  <c:v>Empresas por rango</c:v>
                </c:pt>
              </c:strCache>
            </c:strRef>
          </c:tx>
          <c:spPr>
            <a:solidFill>
              <a:srgbClr val="0070C0"/>
            </a:solidFill>
          </c:spPr>
          <c:invertIfNegative val="0"/>
          <c:dLbls>
            <c:dLbl>
              <c:idx val="0"/>
              <c:layout>
                <c:manualLayout>
                  <c:x val="0"/>
                  <c:y val="1.302869107562873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90AB-4A88-ADE0-243D057A7517}"/>
                </c:ext>
              </c:extLst>
            </c:dLbl>
            <c:dLbl>
              <c:idx val="1"/>
              <c:layout>
                <c:manualLayout>
                  <c:x val="0"/>
                  <c:y val="9.771518306721547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90AB-4A88-ADE0-243D057A7517}"/>
                </c:ext>
              </c:extLst>
            </c:dLbl>
            <c:dLbl>
              <c:idx val="2"/>
              <c:layout>
                <c:manualLayout>
                  <c:x val="0"/>
                  <c:y val="8.142931922268075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90AB-4A88-ADE0-243D057A7517}"/>
                </c:ext>
              </c:extLst>
            </c:dLbl>
            <c:dLbl>
              <c:idx val="3"/>
              <c:layout>
                <c:manualLayout>
                  <c:x val="4.1472131679820574E-17"/>
                  <c:y val="9.771518306721547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90AB-4A88-ADE0-243D057A7517}"/>
                </c:ext>
              </c:extLst>
            </c:dLbl>
            <c:dLbl>
              <c:idx val="4"/>
              <c:layout>
                <c:manualLayout>
                  <c:x val="0"/>
                  <c:y val="9.77151830672166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90AB-4A88-ADE0-243D057A7517}"/>
                </c:ext>
              </c:extLst>
            </c:dLbl>
            <c:dLbl>
              <c:idx val="5"/>
              <c:layout>
                <c:manualLayout>
                  <c:x val="0"/>
                  <c:y val="3.25717276890706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90AB-4A88-ADE0-243D057A7517}"/>
                </c:ext>
              </c:extLst>
            </c:dLbl>
            <c:dLbl>
              <c:idx val="6"/>
              <c:layout>
                <c:manualLayout>
                  <c:x val="8.2944263359641149E-17"/>
                  <c:y val="3.257172768907182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90AB-4A88-ADE0-243D057A7517}"/>
                </c:ext>
              </c:extLst>
            </c:dLbl>
            <c:spPr>
              <a:noFill/>
              <a:ln>
                <a:noFill/>
              </a:ln>
              <a:effectLst/>
            </c:spPr>
            <c:txPr>
              <a:bodyPr/>
              <a:lstStyle/>
              <a:p>
                <a:pPr>
                  <a:defRPr sz="20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empl'!$B$5:$B$13</c:f>
              <c:numCache>
                <c:formatCode>#,##0</c:formatCode>
                <c:ptCount val="9"/>
                <c:pt idx="0">
                  <c:v>61923</c:v>
                </c:pt>
                <c:pt idx="1">
                  <c:v>15482</c:v>
                </c:pt>
                <c:pt idx="2">
                  <c:v>9532</c:v>
                </c:pt>
                <c:pt idx="3">
                  <c:v>6041</c:v>
                </c:pt>
                <c:pt idx="4">
                  <c:v>2064</c:v>
                </c:pt>
                <c:pt idx="5">
                  <c:v>1765</c:v>
                </c:pt>
                <c:pt idx="6">
                  <c:v>273</c:v>
                </c:pt>
                <c:pt idx="7">
                  <c:v>221</c:v>
                </c:pt>
                <c:pt idx="8">
                  <c:v>11</c:v>
                </c:pt>
              </c:numCache>
            </c:numRef>
          </c:val>
          <c:extLst>
            <c:ext xmlns:c16="http://schemas.microsoft.com/office/drawing/2014/chart" uri="{C3380CC4-5D6E-409C-BE32-E72D297353CC}">
              <c16:uniqueId val="{00000007-90AB-4A88-ADE0-243D057A7517}"/>
            </c:ext>
          </c:extLst>
        </c:ser>
        <c:ser>
          <c:idx val="3"/>
          <c:order val="3"/>
          <c:tx>
            <c:strRef>
              <c:f>' II.4.Empr x No. de empl'!$D$4</c:f>
              <c:strCache>
                <c:ptCount val="1"/>
                <c:pt idx="0">
                  <c:v>Empleados por rango</c:v>
                </c:pt>
              </c:strCache>
            </c:strRef>
          </c:tx>
          <c:spPr>
            <a:solidFill>
              <a:schemeClr val="accent3">
                <a:lumMod val="50000"/>
              </a:schemeClr>
            </a:solidFill>
          </c:spPr>
          <c:invertIfNegative val="0"/>
          <c:dLbls>
            <c:dLbl>
              <c:idx val="1"/>
              <c:layout>
                <c:manualLayout>
                  <c:x val="-2.2610482920153684E-3"/>
                  <c:y val="1.31997049265265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90AB-4A88-ADE0-243D057A7517}"/>
                </c:ext>
              </c:extLst>
            </c:dLbl>
            <c:dLbl>
              <c:idx val="8"/>
              <c:layout>
                <c:manualLayout>
                  <c:x val="-3.7300781518924322E-3"/>
                  <c:y val="1.573676627791839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90AB-4A88-ADE0-243D057A7517}"/>
                </c:ext>
              </c:extLst>
            </c:dLbl>
            <c:spPr>
              <a:noFill/>
              <a:ln>
                <a:noFill/>
              </a:ln>
              <a:effectLst/>
            </c:spPr>
            <c:txPr>
              <a:bodyPr/>
              <a:lstStyle/>
              <a:p>
                <a:pPr>
                  <a:defRPr sz="2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empl'!$D$5:$D$13</c:f>
              <c:numCache>
                <c:formatCode>#,##0</c:formatCode>
                <c:ptCount val="9"/>
                <c:pt idx="0">
                  <c:v>149709</c:v>
                </c:pt>
                <c:pt idx="1">
                  <c:v>116969</c:v>
                </c:pt>
                <c:pt idx="2">
                  <c:v>137691</c:v>
                </c:pt>
                <c:pt idx="3">
                  <c:v>188381</c:v>
                </c:pt>
                <c:pt idx="4">
                  <c:v>144125</c:v>
                </c:pt>
                <c:pt idx="5">
                  <c:v>360379</c:v>
                </c:pt>
                <c:pt idx="6">
                  <c:v>188063</c:v>
                </c:pt>
                <c:pt idx="7">
                  <c:v>469305</c:v>
                </c:pt>
                <c:pt idx="8">
                  <c:v>419449</c:v>
                </c:pt>
              </c:numCache>
            </c:numRef>
          </c:val>
          <c:extLst>
            <c:ext xmlns:c16="http://schemas.microsoft.com/office/drawing/2014/chart" uri="{C3380CC4-5D6E-409C-BE32-E72D297353CC}">
              <c16:uniqueId val="{0000000C-90AB-4A88-ADE0-243D057A7517}"/>
            </c:ext>
          </c:extLst>
        </c:ser>
        <c:dLbls>
          <c:showLegendKey val="0"/>
          <c:showVal val="0"/>
          <c:showCatName val="0"/>
          <c:showSerName val="0"/>
          <c:showPercent val="0"/>
          <c:showBubbleSize val="0"/>
        </c:dLbls>
        <c:gapWidth val="11"/>
        <c:overlap val="56"/>
        <c:axId val="398354320"/>
        <c:axId val="398354712"/>
        <c:extLst>
          <c:ext xmlns:c15="http://schemas.microsoft.com/office/drawing/2012/chart" uri="{02D57815-91ED-43cb-92C2-25804820EDAC}">
            <c15:filteredBarSeries>
              <c15:ser>
                <c:idx val="1"/>
                <c:order val="1"/>
                <c:tx>
                  <c:strRef>
                    <c:extLst>
                      <c:ext uri="{02D57815-91ED-43cb-92C2-25804820EDAC}">
                        <c15:formulaRef>
                          <c15:sqref>' II.4.Empr x No. de empl'!#REF!</c15:sqref>
                        </c15:formulaRef>
                      </c:ext>
                    </c:extLst>
                    <c:strCache>
                      <c:ptCount val="1"/>
                      <c:pt idx="0">
                        <c:v>#REF!</c:v>
                      </c:pt>
                    </c:strCache>
                  </c:strRef>
                </c:tx>
                <c:invertIfNegative val="0"/>
                <c:dLbls>
                  <c:dLbl>
                    <c:idx val="9"/>
                    <c:layout>
                      <c:manualLayout>
                        <c:x val="-3.393213608407475E-3"/>
                        <c:y val="1.6285863844535914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8-90AB-4A88-ADE0-243D057A7517}"/>
                      </c:ext>
                    </c:extLst>
                  </c:dLbl>
                  <c:spPr>
                    <a:noFill/>
                    <a:ln>
                      <a:noFill/>
                    </a:ln>
                    <a:effectLst/>
                  </c:spPr>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 II.4.Empr x No. de empl'!$A$5:$A$13</c15:sqref>
                        </c15:formulaRef>
                      </c:ext>
                    </c:extLst>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extLst>
                      <c:ext uri="{02D57815-91ED-43cb-92C2-25804820EDAC}">
                        <c15:formulaRef>
                          <c15:sqref>' II.4.Empr x No. de empl'!#REF!</c15:sqref>
                        </c15:formulaRef>
                      </c:ext>
                    </c:extLst>
                    <c:numCache>
                      <c:formatCode>General</c:formatCode>
                      <c:ptCount val="1"/>
                      <c:pt idx="0">
                        <c:v>1</c:v>
                      </c:pt>
                    </c:numCache>
                  </c:numRef>
                </c:val>
                <c:extLst>
                  <c:ext xmlns:c16="http://schemas.microsoft.com/office/drawing/2014/chart" uri="{C3380CC4-5D6E-409C-BE32-E72D297353CC}">
                    <c16:uniqueId val="{00000009-90AB-4A88-ADE0-243D057A7517}"/>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 II.4.Empr x No. de empl'!#REF!</c15:sqref>
                        </c15:formulaRef>
                      </c:ext>
                    </c:extLst>
                    <c:strCache>
                      <c:ptCount val="1"/>
                      <c:pt idx="0">
                        <c:v>#REF!</c:v>
                      </c:pt>
                    </c:strCache>
                  </c:strRef>
                </c:tx>
                <c:invertIfNegative val="0"/>
                <c:dLbls>
                  <c:spPr>
                    <a:noFill/>
                    <a:ln>
                      <a:noFill/>
                    </a:ln>
                    <a:effectLst/>
                  </c:sp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0"/>
                    </c:ext>
                  </c:extLst>
                </c:dLbls>
                <c:cat>
                  <c:strRef>
                    <c:extLst xmlns:c15="http://schemas.microsoft.com/office/drawing/2012/chart">
                      <c:ext xmlns:c15="http://schemas.microsoft.com/office/drawing/2012/chart" uri="{02D57815-91ED-43cb-92C2-25804820EDAC}">
                        <c15:formulaRef>
                          <c15:sqref>' II.4.Empr x No. de empl'!$A$5:$A$13</c15:sqref>
                        </c15:formulaRef>
                      </c:ext>
                    </c:extLst>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extLst xmlns:c15="http://schemas.microsoft.com/office/drawing/2012/chart">
                      <c:ext xmlns:c15="http://schemas.microsoft.com/office/drawing/2012/chart" uri="{02D57815-91ED-43cb-92C2-25804820EDAC}">
                        <c15:formulaRef>
                          <c15:sqref>' II.4.Empr x No. de empl'!#REF!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D-90AB-4A88-ADE0-243D057A7517}"/>
                  </c:ext>
                </c:extLst>
              </c15:ser>
            </c15:filteredBarSeries>
          </c:ext>
        </c:extLst>
      </c:barChart>
      <c:lineChart>
        <c:grouping val="standard"/>
        <c:varyColors val="0"/>
        <c:ser>
          <c:idx val="2"/>
          <c:order val="2"/>
          <c:tx>
            <c:strRef>
              <c:f>' II.4.Empr x No. de empl'!$C$4</c:f>
              <c:strCache>
                <c:ptCount val="1"/>
                <c:pt idx="0">
                  <c:v>% Empresas por rango</c:v>
                </c:pt>
              </c:strCache>
            </c:strRef>
          </c:tx>
          <c:spPr>
            <a:ln w="41275">
              <a:solidFill>
                <a:schemeClr val="accent1"/>
              </a:solidFill>
              <a:prstDash val="sysDot"/>
            </a:ln>
          </c:spPr>
          <c:marker>
            <c:symbol val="circle"/>
            <c:size val="13"/>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ln>
            </c:spPr>
          </c:marker>
          <c:dLbls>
            <c:dLbl>
              <c:idx val="2"/>
              <c:layout>
                <c:manualLayout>
                  <c:x val="-2.89226057412467E-2"/>
                  <c:y val="3.100726952321820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90AB-4A88-ADE0-243D057A7517}"/>
                </c:ext>
              </c:extLst>
            </c:dLbl>
            <c:dLbl>
              <c:idx val="3"/>
              <c:layout>
                <c:manualLayout>
                  <c:x val="-1.1536984073733676E-2"/>
                  <c:y val="-2.839198728450555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90AB-4A88-ADE0-243D057A7517}"/>
                </c:ext>
              </c:extLst>
            </c:dLbl>
            <c:dLbl>
              <c:idx val="4"/>
              <c:layout>
                <c:manualLayout>
                  <c:x val="-1.4551715129754202E-2"/>
                  <c:y val="-3.49919047075859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90AB-4A88-ADE0-243D057A7517}"/>
                </c:ext>
              </c:extLst>
            </c:dLbl>
            <c:dLbl>
              <c:idx val="5"/>
              <c:layout>
                <c:manualLayout>
                  <c:x val="-1.4551715129754202E-2"/>
                  <c:y val="-3.499190470758610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90AB-4A88-ADE0-243D057A7517}"/>
                </c:ext>
              </c:extLst>
            </c:dLbl>
            <c:dLbl>
              <c:idx val="6"/>
              <c:layout>
                <c:manualLayout>
                  <c:x val="-1.2290666837738808E-2"/>
                  <c:y val="-3.169194599604588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90AB-4A88-ADE0-243D057A7517}"/>
                </c:ext>
              </c:extLst>
            </c:dLbl>
            <c:dLbl>
              <c:idx val="7"/>
              <c:layout>
                <c:manualLayout>
                  <c:x val="-1.2290666837738917E-2"/>
                  <c:y val="-3.49919047075859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90AB-4A88-ADE0-243D057A7517}"/>
                </c:ext>
              </c:extLst>
            </c:dLbl>
            <c:dLbl>
              <c:idx val="8"/>
              <c:layout>
                <c:manualLayout>
                  <c:x val="-1.5337503592603852E-2"/>
                  <c:y val="-3.591173571851923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90AB-4A88-ADE0-243D057A7517}"/>
                </c:ext>
              </c:extLst>
            </c:dLbl>
            <c:spPr>
              <a:noFill/>
              <a:ln>
                <a:noFill/>
              </a:ln>
              <a:effectLst/>
            </c:spPr>
            <c:txPr>
              <a:bodyPr/>
              <a:lstStyle/>
              <a:p>
                <a:pPr>
                  <a:defRPr sz="2000" b="1"/>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empl'!$C$5:$C$13</c:f>
              <c:numCache>
                <c:formatCode>0.0%</c:formatCode>
                <c:ptCount val="9"/>
                <c:pt idx="0">
                  <c:v>0.63633467609339034</c:v>
                </c:pt>
                <c:pt idx="1">
                  <c:v>0.15909651430450511</c:v>
                </c:pt>
                <c:pt idx="2">
                  <c:v>9.7952975994738567E-2</c:v>
                </c:pt>
                <c:pt idx="3">
                  <c:v>6.2078674778033541E-2</c:v>
                </c:pt>
                <c:pt idx="4">
                  <c:v>2.1210128247287078E-2</c:v>
                </c:pt>
                <c:pt idx="5">
                  <c:v>1.8137536994409734E-2</c:v>
                </c:pt>
                <c:pt idx="6">
                  <c:v>2.8054094048010521E-3</c:v>
                </c:pt>
                <c:pt idx="7">
                  <c:v>2.2710457086484708E-3</c:v>
                </c:pt>
                <c:pt idx="8">
                  <c:v>1.1303847418612298E-4</c:v>
                </c:pt>
              </c:numCache>
            </c:numRef>
          </c:val>
          <c:smooth val="0"/>
          <c:extLst>
            <c:ext xmlns:c16="http://schemas.microsoft.com/office/drawing/2014/chart" uri="{C3380CC4-5D6E-409C-BE32-E72D297353CC}">
              <c16:uniqueId val="{00000015-90AB-4A88-ADE0-243D057A7517}"/>
            </c:ext>
          </c:extLst>
        </c:ser>
        <c:dLbls>
          <c:showLegendKey val="0"/>
          <c:showVal val="0"/>
          <c:showCatName val="0"/>
          <c:showSerName val="0"/>
          <c:showPercent val="0"/>
          <c:showBubbleSize val="0"/>
        </c:dLbls>
        <c:marker val="1"/>
        <c:smooth val="0"/>
        <c:axId val="401188768"/>
        <c:axId val="395772072"/>
      </c:lineChart>
      <c:catAx>
        <c:axId val="398354320"/>
        <c:scaling>
          <c:orientation val="minMax"/>
        </c:scaling>
        <c:delete val="0"/>
        <c:axPos val="b"/>
        <c:numFmt formatCode="General" sourceLinked="0"/>
        <c:majorTickMark val="none"/>
        <c:minorTickMark val="none"/>
        <c:tickLblPos val="nextTo"/>
        <c:txPr>
          <a:bodyPr rot="-2700000" vert="horz"/>
          <a:lstStyle/>
          <a:p>
            <a:pPr>
              <a:defRPr sz="1800"/>
            </a:pPr>
            <a:endParaRPr lang="en-US"/>
          </a:p>
        </c:txPr>
        <c:crossAx val="398354712"/>
        <c:crosses val="autoZero"/>
        <c:auto val="1"/>
        <c:lblAlgn val="ctr"/>
        <c:lblOffset val="100"/>
        <c:noMultiLvlLbl val="0"/>
      </c:catAx>
      <c:valAx>
        <c:axId val="398354712"/>
        <c:scaling>
          <c:orientation val="minMax"/>
        </c:scaling>
        <c:delete val="0"/>
        <c:axPos val="l"/>
        <c:numFmt formatCode="#,##0" sourceLinked="1"/>
        <c:majorTickMark val="none"/>
        <c:minorTickMark val="none"/>
        <c:tickLblPos val="nextTo"/>
        <c:crossAx val="398354320"/>
        <c:crosses val="autoZero"/>
        <c:crossBetween val="between"/>
      </c:valAx>
      <c:valAx>
        <c:axId val="395772072"/>
        <c:scaling>
          <c:orientation val="minMax"/>
        </c:scaling>
        <c:delete val="0"/>
        <c:axPos val="r"/>
        <c:numFmt formatCode="0.0%" sourceLinked="1"/>
        <c:majorTickMark val="out"/>
        <c:minorTickMark val="none"/>
        <c:tickLblPos val="nextTo"/>
        <c:txPr>
          <a:bodyPr/>
          <a:lstStyle/>
          <a:p>
            <a:pPr>
              <a:defRPr>
                <a:solidFill>
                  <a:schemeClr val="bg1"/>
                </a:solidFill>
              </a:defRPr>
            </a:pPr>
            <a:endParaRPr lang="en-US"/>
          </a:p>
        </c:txPr>
        <c:crossAx val="401188768"/>
        <c:crosses val="max"/>
        <c:crossBetween val="between"/>
      </c:valAx>
      <c:catAx>
        <c:axId val="401188768"/>
        <c:scaling>
          <c:orientation val="minMax"/>
        </c:scaling>
        <c:delete val="1"/>
        <c:axPos val="b"/>
        <c:numFmt formatCode="General" sourceLinked="1"/>
        <c:majorTickMark val="out"/>
        <c:minorTickMark val="none"/>
        <c:tickLblPos val="nextTo"/>
        <c:crossAx val="395772072"/>
        <c:crosses val="autoZero"/>
        <c:auto val="1"/>
        <c:lblAlgn val="ctr"/>
        <c:lblOffset val="100"/>
        <c:noMultiLvlLbl val="0"/>
      </c:catAx>
    </c:plotArea>
    <c:legend>
      <c:legendPos val="t"/>
      <c:layout>
        <c:manualLayout>
          <c:xMode val="edge"/>
          <c:yMode val="edge"/>
          <c:x val="0.18112948571234944"/>
          <c:y val="5.6650132022686872E-2"/>
          <c:w val="0.62480104687033844"/>
          <c:h val="3.9167644776077488E-2"/>
        </c:manualLayout>
      </c:layout>
      <c:overlay val="0"/>
      <c:txPr>
        <a:bodyPr/>
        <a:lstStyle/>
        <a:p>
          <a:pPr>
            <a:defRPr sz="20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359891779648814E-2"/>
          <c:y val="0.32263299163076314"/>
          <c:w val="0.91315956439035095"/>
          <c:h val="0.49258482312352464"/>
        </c:manualLayout>
      </c:layout>
      <c:lineChart>
        <c:grouping val="standard"/>
        <c:varyColors val="0"/>
        <c:ser>
          <c:idx val="0"/>
          <c:order val="0"/>
          <c:tx>
            <c:strRef>
              <c:f>'III.5.4.Afil. SVDS mensual'!$B$3</c:f>
              <c:strCache>
                <c:ptCount val="1"/>
                <c:pt idx="0">
                  <c:v>Cotizantes     </c:v>
                </c:pt>
              </c:strCache>
            </c:strRef>
          </c:tx>
          <c:marker>
            <c:spPr>
              <a:gradFill>
                <a:gsLst>
                  <a:gs pos="0">
                    <a:srgbClr val="FFF200"/>
                  </a:gs>
                  <a:gs pos="45000">
                    <a:srgbClr val="FF7A00"/>
                  </a:gs>
                  <a:gs pos="70000">
                    <a:srgbClr val="FF0300"/>
                  </a:gs>
                  <a:gs pos="100000">
                    <a:srgbClr val="4D0808"/>
                  </a:gs>
                </a:gsLst>
                <a:lin ang="5400000" scaled="0"/>
              </a:gradFill>
            </c:spPr>
          </c:marker>
          <c:dLbls>
            <c:spPr>
              <a:noFill/>
              <a:ln>
                <a:noFill/>
              </a:ln>
              <a:effectLst/>
            </c:spPr>
            <c:txPr>
              <a:bodyPr rot="-5400000" vert="horz"/>
              <a:lstStyle/>
              <a:p>
                <a:pPr>
                  <a:defRPr sz="1600">
                    <a:solidFill>
                      <a:schemeClr val="tx2">
                        <a:lumMod val="60000"/>
                        <a:lumOff val="40000"/>
                      </a:schemeClr>
                    </a:solidFill>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'III.5.4.Afil. SVDS mensual'!$A$4:$A$16</c:f>
              <c:strCache>
                <c:ptCount val="13"/>
                <c:pt idx="0">
                  <c:v>Abr.20</c:v>
                </c:pt>
                <c:pt idx="1">
                  <c:v>May.20</c:v>
                </c:pt>
                <c:pt idx="2">
                  <c:v>Jun.20</c:v>
                </c:pt>
                <c:pt idx="3">
                  <c:v>Jul.20</c:v>
                </c:pt>
                <c:pt idx="4">
                  <c:v>Ago.20</c:v>
                </c:pt>
                <c:pt idx="5">
                  <c:v>Sep.20</c:v>
                </c:pt>
                <c:pt idx="6">
                  <c:v>Oct.20</c:v>
                </c:pt>
                <c:pt idx="7">
                  <c:v>Nov.20</c:v>
                </c:pt>
                <c:pt idx="8">
                  <c:v>Dic.20</c:v>
                </c:pt>
                <c:pt idx="9">
                  <c:v>Ene.21</c:v>
                </c:pt>
                <c:pt idx="10">
                  <c:v>Feb.21</c:v>
                </c:pt>
                <c:pt idx="11">
                  <c:v>Mar.21</c:v>
                </c:pt>
                <c:pt idx="12">
                  <c:v>Abr.21</c:v>
                </c:pt>
              </c:strCache>
            </c:strRef>
          </c:cat>
          <c:val>
            <c:numRef>
              <c:f>'III.5.4.Afil. SVDS mensual'!$B$4:$B$16</c:f>
              <c:numCache>
                <c:formatCode>#,##0</c:formatCode>
                <c:ptCount val="13"/>
                <c:pt idx="0">
                  <c:v>1962593</c:v>
                </c:pt>
                <c:pt idx="1">
                  <c:v>1569809</c:v>
                </c:pt>
                <c:pt idx="2">
                  <c:v>1460091</c:v>
                </c:pt>
                <c:pt idx="3">
                  <c:v>1444917</c:v>
                </c:pt>
                <c:pt idx="4">
                  <c:v>1619832</c:v>
                </c:pt>
                <c:pt idx="5">
                  <c:v>1674668</c:v>
                </c:pt>
                <c:pt idx="6">
                  <c:v>1674668</c:v>
                </c:pt>
                <c:pt idx="7">
                  <c:v>1658616</c:v>
                </c:pt>
                <c:pt idx="8">
                  <c:v>1658616</c:v>
                </c:pt>
                <c:pt idx="9">
                  <c:v>1652224</c:v>
                </c:pt>
                <c:pt idx="10">
                  <c:v>1756519</c:v>
                </c:pt>
                <c:pt idx="11">
                  <c:v>1803984</c:v>
                </c:pt>
                <c:pt idx="12">
                  <c:v>1740814</c:v>
                </c:pt>
              </c:numCache>
            </c:numRef>
          </c:val>
          <c:smooth val="0"/>
          <c:extLst>
            <c:ext xmlns:c16="http://schemas.microsoft.com/office/drawing/2014/chart" uri="{C3380CC4-5D6E-409C-BE32-E72D297353CC}">
              <c16:uniqueId val="{00000000-1D49-4C48-8FD4-936DC8E14B9C}"/>
            </c:ext>
          </c:extLst>
        </c:ser>
        <c:ser>
          <c:idx val="1"/>
          <c:order val="1"/>
          <c:tx>
            <c:strRef>
              <c:f>'III.5.4.Afil. SVDS mensual'!$C$3</c:f>
              <c:strCache>
                <c:ptCount val="1"/>
                <c:pt idx="0">
                  <c:v>Afiliados </c:v>
                </c:pt>
              </c:strCache>
            </c:strRef>
          </c:tx>
          <c:marker>
            <c:symbol val="circle"/>
            <c:size val="7"/>
            <c:spPr>
              <a:gradFill>
                <a:gsLst>
                  <a:gs pos="0">
                    <a:srgbClr val="FFF200"/>
                  </a:gs>
                  <a:gs pos="45000">
                    <a:srgbClr val="FF7A00"/>
                  </a:gs>
                  <a:gs pos="70000">
                    <a:srgbClr val="FF0300"/>
                  </a:gs>
                  <a:gs pos="100000">
                    <a:srgbClr val="4D0808"/>
                  </a:gs>
                </a:gsLst>
                <a:lin ang="5400000" scaled="0"/>
              </a:gradFill>
            </c:spPr>
          </c:marker>
          <c:dLbls>
            <c:spPr>
              <a:noFill/>
              <a:ln>
                <a:noFill/>
              </a:ln>
              <a:effectLst/>
            </c:spPr>
            <c:txPr>
              <a:bodyPr rot="-5400000" vert="horz"/>
              <a:lstStyle/>
              <a:p>
                <a:pPr>
                  <a:defRPr sz="1800">
                    <a:solidFill>
                      <a:schemeClr val="accent6">
                        <a:lumMod val="75000"/>
                      </a:schemeClr>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'III.5.4.Afil. SVDS mensual'!$A$4:$A$16</c:f>
              <c:strCache>
                <c:ptCount val="13"/>
                <c:pt idx="0">
                  <c:v>Abr.20</c:v>
                </c:pt>
                <c:pt idx="1">
                  <c:v>May.20</c:v>
                </c:pt>
                <c:pt idx="2">
                  <c:v>Jun.20</c:v>
                </c:pt>
                <c:pt idx="3">
                  <c:v>Jul.20</c:v>
                </c:pt>
                <c:pt idx="4">
                  <c:v>Ago.20</c:v>
                </c:pt>
                <c:pt idx="5">
                  <c:v>Sep.20</c:v>
                </c:pt>
                <c:pt idx="6">
                  <c:v>Oct.20</c:v>
                </c:pt>
                <c:pt idx="7">
                  <c:v>Nov.20</c:v>
                </c:pt>
                <c:pt idx="8">
                  <c:v>Dic.20</c:v>
                </c:pt>
                <c:pt idx="9">
                  <c:v>Ene.21</c:v>
                </c:pt>
                <c:pt idx="10">
                  <c:v>Feb.21</c:v>
                </c:pt>
                <c:pt idx="11">
                  <c:v>Mar.21</c:v>
                </c:pt>
                <c:pt idx="12">
                  <c:v>Abr.21</c:v>
                </c:pt>
              </c:strCache>
            </c:strRef>
          </c:cat>
          <c:val>
            <c:numRef>
              <c:f>'III.5.4.Afil. SVDS mensual'!$C$4:$C$16</c:f>
              <c:numCache>
                <c:formatCode>#,##0</c:formatCode>
                <c:ptCount val="13"/>
                <c:pt idx="0">
                  <c:v>4196136</c:v>
                </c:pt>
                <c:pt idx="1">
                  <c:v>4207086</c:v>
                </c:pt>
                <c:pt idx="2">
                  <c:v>4213223</c:v>
                </c:pt>
                <c:pt idx="3">
                  <c:v>4218344</c:v>
                </c:pt>
                <c:pt idx="4">
                  <c:v>4227358</c:v>
                </c:pt>
                <c:pt idx="5">
                  <c:v>4265071</c:v>
                </c:pt>
                <c:pt idx="6">
                  <c:v>4265071</c:v>
                </c:pt>
                <c:pt idx="7">
                  <c:v>4278900</c:v>
                </c:pt>
                <c:pt idx="8">
                  <c:v>4278900</c:v>
                </c:pt>
                <c:pt idx="9">
                  <c:v>4316706</c:v>
                </c:pt>
                <c:pt idx="10">
                  <c:v>4338512</c:v>
                </c:pt>
                <c:pt idx="11">
                  <c:v>4356918</c:v>
                </c:pt>
                <c:pt idx="12">
                  <c:v>4375812</c:v>
                </c:pt>
              </c:numCache>
            </c:numRef>
          </c:val>
          <c:smooth val="0"/>
          <c:extLst>
            <c:ext xmlns:c16="http://schemas.microsoft.com/office/drawing/2014/chart" uri="{C3380CC4-5D6E-409C-BE32-E72D297353CC}">
              <c16:uniqueId val="{00000001-1D49-4C48-8FD4-936DC8E14B9C}"/>
            </c:ext>
          </c:extLst>
        </c:ser>
        <c:dLbls>
          <c:showLegendKey val="0"/>
          <c:showVal val="0"/>
          <c:showCatName val="0"/>
          <c:showSerName val="0"/>
          <c:showPercent val="0"/>
          <c:showBubbleSize val="0"/>
        </c:dLbls>
        <c:hiLowLines>
          <c:spPr>
            <a:ln w="25400">
              <a:gradFill>
                <a:gsLst>
                  <a:gs pos="14000">
                    <a:schemeClr val="accent3">
                      <a:lumMod val="50000"/>
                    </a:schemeClr>
                  </a:gs>
                  <a:gs pos="50000">
                    <a:srgbClr val="FF6633"/>
                  </a:gs>
                  <a:gs pos="50000">
                    <a:srgbClr val="FFFF00"/>
                  </a:gs>
                  <a:gs pos="75000">
                    <a:srgbClr val="01A78F"/>
                  </a:gs>
                  <a:gs pos="100000">
                    <a:srgbClr val="3366FF"/>
                  </a:gs>
                </a:gsLst>
                <a:lin ang="5400000" scaled="0"/>
              </a:gradFill>
              <a:prstDash val="sysDash"/>
            </a:ln>
          </c:spPr>
        </c:hiLowLines>
        <c:marker val="1"/>
        <c:smooth val="0"/>
        <c:axId val="405712040"/>
        <c:axId val="405712432"/>
      </c:lineChart>
      <c:lineChart>
        <c:grouping val="standard"/>
        <c:varyColors val="0"/>
        <c:ser>
          <c:idx val="2"/>
          <c:order val="2"/>
          <c:tx>
            <c:strRef>
              <c:f>'III.5.4.Afil. SVDS mensual'!$D$3</c:f>
              <c:strCache>
                <c:ptCount val="1"/>
                <c:pt idx="0">
                  <c:v>Densidad de Cotizantes</c:v>
                </c:pt>
              </c:strCache>
            </c:strRef>
          </c:tx>
          <c:spPr>
            <a:ln>
              <a:noFill/>
            </a:ln>
          </c:spPr>
          <c:marker>
            <c:symbol val="circle"/>
            <c:size val="25"/>
            <c:spPr>
              <a:gradFill>
                <a:gsLst>
                  <a:gs pos="0">
                    <a:srgbClr val="DDEBCF"/>
                  </a:gs>
                  <a:gs pos="50000">
                    <a:srgbClr val="9CB86E"/>
                  </a:gs>
                  <a:gs pos="100000">
                    <a:srgbClr val="156B13"/>
                  </a:gs>
                </a:gsLst>
                <a:lin ang="5400000" scaled="0"/>
              </a:gradFill>
            </c:spPr>
          </c:marker>
          <c:dLbls>
            <c:dLbl>
              <c:idx val="0"/>
              <c:layout>
                <c:manualLayout>
                  <c:x val="-9.1690544412607444E-3"/>
                  <c:y val="-3.720930232558139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7290-4790-B787-5E128BA1C13B}"/>
                </c:ext>
              </c:extLst>
            </c:dLbl>
            <c:dLbl>
              <c:idx val="1"/>
              <c:layout>
                <c:manualLayout>
                  <c:x val="-6.8855748332318336E-3"/>
                  <c:y val="-4.024770688019177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1D49-4C48-8FD4-936DC8E14B9C}"/>
                </c:ext>
              </c:extLst>
            </c:dLbl>
            <c:dLbl>
              <c:idx val="2"/>
              <c:layout>
                <c:manualLayout>
                  <c:x val="-7.6408787010506492E-3"/>
                  <c:y val="-3.720930232558145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7290-4790-B787-5E128BA1C13B}"/>
                </c:ext>
              </c:extLst>
            </c:dLbl>
            <c:dLbl>
              <c:idx val="3"/>
              <c:layout>
                <c:manualLayout>
                  <c:x val="-7.6408787010506206E-3"/>
                  <c:y val="-3.551797040169132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7290-4790-B787-5E128BA1C13B}"/>
                </c:ext>
              </c:extLst>
            </c:dLbl>
            <c:dLbl>
              <c:idx val="4"/>
              <c:layout>
                <c:manualLayout>
                  <c:x val="-5.3486150907354349E-3"/>
                  <c:y val="-3.720930232558145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7290-4790-B787-5E128BA1C13B}"/>
                </c:ext>
              </c:extLst>
            </c:dLbl>
            <c:dLbl>
              <c:idx val="5"/>
              <c:layout>
                <c:manualLayout>
                  <c:x val="-8.4049665711556833E-3"/>
                  <c:y val="-3.38266384778012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7290-4790-B787-5E128BA1C13B}"/>
                </c:ext>
              </c:extLst>
            </c:dLbl>
            <c:dLbl>
              <c:idx val="6"/>
              <c:layout>
                <c:manualLayout>
                  <c:x val="-9.9331423113658071E-3"/>
                  <c:y val="-3.551797040169132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7290-4790-B787-5E128BA1C13B}"/>
                </c:ext>
              </c:extLst>
            </c:dLbl>
            <c:dLbl>
              <c:idx val="7"/>
              <c:layout>
                <c:manualLayout>
                  <c:x val="-8.4049665711556833E-3"/>
                  <c:y val="-2.875264270613114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7290-4790-B787-5E128BA1C13B}"/>
                </c:ext>
              </c:extLst>
            </c:dLbl>
            <c:dLbl>
              <c:idx val="8"/>
              <c:layout>
                <c:manualLayout>
                  <c:x val="-9.1690544412608571E-3"/>
                  <c:y val="-3.38266384778012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7290-4790-B787-5E128BA1C13B}"/>
                </c:ext>
              </c:extLst>
            </c:dLbl>
            <c:dLbl>
              <c:idx val="9"/>
              <c:layout>
                <c:manualLayout>
                  <c:x val="-7.6408787010506206E-3"/>
                  <c:y val="-3.720930232558145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7290-4790-B787-5E128BA1C13B}"/>
                </c:ext>
              </c:extLst>
            </c:dLbl>
            <c:dLbl>
              <c:idx val="10"/>
              <c:layout>
                <c:manualLayout>
                  <c:x val="-6.8841308876506167E-3"/>
                  <c:y val="-4.339171979823881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1D49-4C48-8FD4-936DC8E14B9C}"/>
                </c:ext>
              </c:extLst>
            </c:dLbl>
            <c:dLbl>
              <c:idx val="11"/>
              <c:layout>
                <c:manualLayout>
                  <c:x val="-5.3515418368662694E-3"/>
                  <c:y val="-1.316310932831509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1D49-4C48-8FD4-936DC8E14B9C}"/>
                </c:ext>
              </c:extLst>
            </c:dLbl>
            <c:dLbl>
              <c:idx val="12"/>
              <c:layout>
                <c:manualLayout>
                  <c:x val="-2.612166453206835E-2"/>
                  <c:y val="-5.713993298007566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1D49-4C48-8FD4-936DC8E14B9C}"/>
                </c:ext>
              </c:extLst>
            </c:dLbl>
            <c:spPr>
              <a:noFill/>
              <a:ln>
                <a:noFill/>
              </a:ln>
              <a:effectLst/>
            </c:spPr>
            <c:txPr>
              <a:bodyPr/>
              <a:lstStyle/>
              <a:p>
                <a:pPr>
                  <a:defRPr sz="1800" b="1">
                    <a:solidFill>
                      <a:schemeClr val="accent3">
                        <a:lumMod val="75000"/>
                      </a:schemeClr>
                    </a:solidFill>
                  </a:defRPr>
                </a:pPr>
                <a:endParaRPr lang="en-US"/>
              </a:p>
            </c:txPr>
            <c:dLblPos val="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'III.5.4.Afil. SVDS mensual'!$A$4:$A$16</c:f>
              <c:strCache>
                <c:ptCount val="13"/>
                <c:pt idx="0">
                  <c:v>Abr.20</c:v>
                </c:pt>
                <c:pt idx="1">
                  <c:v>May.20</c:v>
                </c:pt>
                <c:pt idx="2">
                  <c:v>Jun.20</c:v>
                </c:pt>
                <c:pt idx="3">
                  <c:v>Jul.20</c:v>
                </c:pt>
                <c:pt idx="4">
                  <c:v>Ago.20</c:v>
                </c:pt>
                <c:pt idx="5">
                  <c:v>Sep.20</c:v>
                </c:pt>
                <c:pt idx="6">
                  <c:v>Oct.20</c:v>
                </c:pt>
                <c:pt idx="7">
                  <c:v>Nov.20</c:v>
                </c:pt>
                <c:pt idx="8">
                  <c:v>Dic.20</c:v>
                </c:pt>
                <c:pt idx="9">
                  <c:v>Ene.21</c:v>
                </c:pt>
                <c:pt idx="10">
                  <c:v>Feb.21</c:v>
                </c:pt>
                <c:pt idx="11">
                  <c:v>Mar.21</c:v>
                </c:pt>
                <c:pt idx="12">
                  <c:v>Abr.21</c:v>
                </c:pt>
              </c:strCache>
            </c:strRef>
          </c:cat>
          <c:val>
            <c:numRef>
              <c:f>'III.5.4.Afil. SVDS mensual'!$D$4:$D$16</c:f>
              <c:numCache>
                <c:formatCode>0.0%</c:formatCode>
                <c:ptCount val="13"/>
                <c:pt idx="0">
                  <c:v>0.4677143448162786</c:v>
                </c:pt>
                <c:pt idx="1">
                  <c:v>0.37313451638497525</c:v>
                </c:pt>
                <c:pt idx="2">
                  <c:v>0.34654966043810165</c:v>
                </c:pt>
                <c:pt idx="3">
                  <c:v>0.3425318086908038</c:v>
                </c:pt>
                <c:pt idx="4">
                  <c:v>0.38317833502627408</c:v>
                </c:pt>
                <c:pt idx="5">
                  <c:v>0.39264715640138231</c:v>
                </c:pt>
                <c:pt idx="6">
                  <c:v>0.39264715640138231</c:v>
                </c:pt>
                <c:pt idx="7">
                  <c:v>0.38762672649512725</c:v>
                </c:pt>
                <c:pt idx="8">
                  <c:v>0.38762672649512725</c:v>
                </c:pt>
                <c:pt idx="9">
                  <c:v>0.38275110697833026</c:v>
                </c:pt>
                <c:pt idx="10">
                  <c:v>0.40486669162145916</c:v>
                </c:pt>
                <c:pt idx="11">
                  <c:v>0.46572765568479002</c:v>
                </c:pt>
                <c:pt idx="12">
                  <c:v>0.39782650625758142</c:v>
                </c:pt>
              </c:numCache>
            </c:numRef>
          </c:val>
          <c:smooth val="0"/>
          <c:extLst>
            <c:ext xmlns:c16="http://schemas.microsoft.com/office/drawing/2014/chart" uri="{C3380CC4-5D6E-409C-BE32-E72D297353CC}">
              <c16:uniqueId val="{00000006-1D49-4C48-8FD4-936DC8E14B9C}"/>
            </c:ext>
          </c:extLst>
        </c:ser>
        <c:dLbls>
          <c:showLegendKey val="0"/>
          <c:showVal val="0"/>
          <c:showCatName val="0"/>
          <c:showSerName val="0"/>
          <c:showPercent val="0"/>
          <c:showBubbleSize val="0"/>
        </c:dLbls>
        <c:hiLowLines/>
        <c:marker val="1"/>
        <c:smooth val="0"/>
        <c:axId val="405713216"/>
        <c:axId val="405712824"/>
      </c:lineChart>
      <c:catAx>
        <c:axId val="405712040"/>
        <c:scaling>
          <c:orientation val="minMax"/>
        </c:scaling>
        <c:delete val="0"/>
        <c:axPos val="b"/>
        <c:numFmt formatCode="General" sourceLinked="0"/>
        <c:majorTickMark val="none"/>
        <c:minorTickMark val="none"/>
        <c:tickLblPos val="nextTo"/>
        <c:txPr>
          <a:bodyPr/>
          <a:lstStyle/>
          <a:p>
            <a:pPr>
              <a:defRPr sz="1800"/>
            </a:pPr>
            <a:endParaRPr lang="en-US"/>
          </a:p>
        </c:txPr>
        <c:crossAx val="405712432"/>
        <c:crosses val="autoZero"/>
        <c:auto val="1"/>
        <c:lblAlgn val="ctr"/>
        <c:lblOffset val="100"/>
        <c:noMultiLvlLbl val="0"/>
      </c:catAx>
      <c:valAx>
        <c:axId val="405712432"/>
        <c:scaling>
          <c:orientation val="minMax"/>
        </c:scaling>
        <c:delete val="0"/>
        <c:axPos val="l"/>
        <c:numFmt formatCode="#,##0" sourceLinked="1"/>
        <c:majorTickMark val="out"/>
        <c:minorTickMark val="none"/>
        <c:tickLblPos val="nextTo"/>
        <c:txPr>
          <a:bodyPr/>
          <a:lstStyle/>
          <a:p>
            <a:pPr>
              <a:defRPr>
                <a:solidFill>
                  <a:schemeClr val="bg1"/>
                </a:solidFill>
              </a:defRPr>
            </a:pPr>
            <a:endParaRPr lang="en-US"/>
          </a:p>
        </c:txPr>
        <c:crossAx val="405712040"/>
        <c:crosses val="autoZero"/>
        <c:crossBetween val="between"/>
      </c:valAx>
      <c:valAx>
        <c:axId val="405712824"/>
        <c:scaling>
          <c:orientation val="minMax"/>
          <c:max val="0.8"/>
        </c:scaling>
        <c:delete val="0"/>
        <c:axPos val="r"/>
        <c:numFmt formatCode="0.0%" sourceLinked="1"/>
        <c:majorTickMark val="out"/>
        <c:minorTickMark val="none"/>
        <c:tickLblPos val="nextTo"/>
        <c:txPr>
          <a:bodyPr/>
          <a:lstStyle/>
          <a:p>
            <a:pPr>
              <a:defRPr>
                <a:solidFill>
                  <a:schemeClr val="bg1"/>
                </a:solidFill>
              </a:defRPr>
            </a:pPr>
            <a:endParaRPr lang="en-US"/>
          </a:p>
        </c:txPr>
        <c:crossAx val="405713216"/>
        <c:crosses val="max"/>
        <c:crossBetween val="between"/>
      </c:valAx>
      <c:catAx>
        <c:axId val="405713216"/>
        <c:scaling>
          <c:orientation val="minMax"/>
        </c:scaling>
        <c:delete val="1"/>
        <c:axPos val="b"/>
        <c:numFmt formatCode="General" sourceLinked="1"/>
        <c:majorTickMark val="out"/>
        <c:minorTickMark val="none"/>
        <c:tickLblPos val="nextTo"/>
        <c:crossAx val="405712824"/>
        <c:crosses val="autoZero"/>
        <c:auto val="1"/>
        <c:lblAlgn val="ctr"/>
        <c:lblOffset val="100"/>
        <c:noMultiLvlLbl val="0"/>
      </c:catAx>
      <c:spPr>
        <a:ln>
          <a:solidFill>
            <a:schemeClr val="bg1"/>
          </a:solidFill>
        </a:ln>
      </c:spPr>
    </c:plotArea>
    <c:legend>
      <c:legendPos val="r"/>
      <c:layout>
        <c:manualLayout>
          <c:xMode val="edge"/>
          <c:yMode val="edge"/>
          <c:x val="0.21612453754285499"/>
          <c:y val="7.6743363216793939E-2"/>
          <c:w val="0.57079962325283506"/>
          <c:h val="4.8744626772366115E-2"/>
        </c:manualLayout>
      </c:layout>
      <c:overlay val="0"/>
      <c:txPr>
        <a:bodyPr/>
        <a:lstStyle/>
        <a:p>
          <a:pPr>
            <a:defRPr sz="20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3464021443899241E-2"/>
          <c:y val="0.23520081559617345"/>
          <c:w val="0.85786946021913157"/>
          <c:h val="0.60077892678298572"/>
        </c:manualLayout>
      </c:layout>
      <c:lineChart>
        <c:grouping val="standard"/>
        <c:varyColors val="0"/>
        <c:ser>
          <c:idx val="0"/>
          <c:order val="0"/>
          <c:tx>
            <c:strRef>
              <c:f>'III.5.5.Afil. cotiz.'!$B$2</c:f>
              <c:strCache>
                <c:ptCount val="1"/>
                <c:pt idx="0">
                  <c:v>Afiliados</c:v>
                </c:pt>
              </c:strCache>
            </c:strRef>
          </c:tx>
          <c:cat>
            <c:strRef>
              <c:f>'III.5.5.Afil. cotiz.'!$A$3:$A$19</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Dic. 2020</c:v>
                </c:pt>
                <c:pt idx="16">
                  <c:v>Abr.2021</c:v>
                </c:pt>
              </c:strCache>
            </c:strRef>
          </c:cat>
          <c:val>
            <c:numRef>
              <c:f>'III.5.5.Afil. cotiz.'!$B$3:$B$12</c:f>
            </c:numRef>
          </c:val>
          <c:smooth val="0"/>
          <c:extLst>
            <c:ext xmlns:c16="http://schemas.microsoft.com/office/drawing/2014/chart" uri="{C3380CC4-5D6E-409C-BE32-E72D297353CC}">
              <c16:uniqueId val="{00000000-5B02-46A5-85BE-B0DD71912A1B}"/>
            </c:ext>
          </c:extLst>
        </c:ser>
        <c:ser>
          <c:idx val="1"/>
          <c:order val="1"/>
          <c:tx>
            <c:strRef>
              <c:f>'III.5.5.Afil. cotiz.'!$C$2</c:f>
              <c:strCache>
                <c:ptCount val="1"/>
                <c:pt idx="0">
                  <c:v>Trabajadores Cotizantes </c:v>
                </c:pt>
              </c:strCache>
            </c:strRef>
          </c:tx>
          <c:spPr>
            <a:ln>
              <a:gradFill>
                <a:gsLst>
                  <a:gs pos="0">
                    <a:srgbClr val="000082"/>
                  </a:gs>
                  <a:gs pos="30000">
                    <a:srgbClr val="66008F"/>
                  </a:gs>
                  <a:gs pos="64999">
                    <a:srgbClr val="BA0066"/>
                  </a:gs>
                  <a:gs pos="89999">
                    <a:srgbClr val="FF0000"/>
                  </a:gs>
                  <a:gs pos="100000">
                    <a:srgbClr val="FF8200"/>
                  </a:gs>
                </a:gsLst>
                <a:lin ang="5400000" scaled="0"/>
              </a:gradFill>
            </a:ln>
          </c:spPr>
          <c:marker>
            <c:symbol val="circle"/>
            <c:size val="9"/>
            <c:spPr>
              <a:gradFill>
                <a:gsLst>
                  <a:gs pos="0">
                    <a:srgbClr val="000000"/>
                  </a:gs>
                  <a:gs pos="39999">
                    <a:srgbClr val="0A128C"/>
                  </a:gs>
                  <a:gs pos="70000">
                    <a:srgbClr val="181CC7"/>
                  </a:gs>
                  <a:gs pos="88000">
                    <a:srgbClr val="7005D4"/>
                  </a:gs>
                  <a:gs pos="100000">
                    <a:srgbClr val="8C3D91"/>
                  </a:gs>
                </a:gsLst>
                <a:lin ang="5400000" scaled="0"/>
              </a:gradFill>
              <a:ln>
                <a:solidFill>
                  <a:srgbClr val="0066FF"/>
                </a:solidFill>
              </a:ln>
            </c:spPr>
          </c:marker>
          <c:dLbls>
            <c:dLbl>
              <c:idx val="0"/>
              <c:layout>
                <c:manualLayout>
                  <c:x val="-1.6962892573520301E-2"/>
                  <c:y val="5.120481846749488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5B02-46A5-85BE-B0DD71912A1B}"/>
                </c:ext>
              </c:extLst>
            </c:dLbl>
            <c:dLbl>
              <c:idx val="1"/>
              <c:layout>
                <c:manualLayout>
                  <c:x val="-1.4842541320845509E-2"/>
                  <c:y val="4.94979911852449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5B02-46A5-85BE-B0DD71912A1B}"/>
                </c:ext>
              </c:extLst>
            </c:dLbl>
            <c:dLbl>
              <c:idx val="2"/>
              <c:layout>
                <c:manualLayout>
                  <c:x val="-1.8692345614362262E-2"/>
                  <c:y val="6.329735188592688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5B02-46A5-85BE-B0DD71912A1B}"/>
                </c:ext>
              </c:extLst>
            </c:dLbl>
            <c:dLbl>
              <c:idx val="3"/>
              <c:layout>
                <c:manualLayout>
                  <c:x val="-1.7069582441794798E-2"/>
                  <c:y val="5.473426945506824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5B02-46A5-85BE-B0DD71912A1B}"/>
                </c:ext>
              </c:extLst>
            </c:dLbl>
            <c:dLbl>
              <c:idx val="4"/>
              <c:layout>
                <c:manualLayout>
                  <c:x val="-1.6962892573520301E-2"/>
                  <c:y val="5.97389548787439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5B02-46A5-85BE-B0DD71912A1B}"/>
                </c:ext>
              </c:extLst>
            </c:dLbl>
            <c:dLbl>
              <c:idx val="5"/>
              <c:layout>
                <c:manualLayout>
                  <c:x val="-1.6962892573520301E-2"/>
                  <c:y val="5.973895487874403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5B02-46A5-85BE-B0DD71912A1B}"/>
                </c:ext>
              </c:extLst>
            </c:dLbl>
            <c:dLbl>
              <c:idx val="6"/>
              <c:layout>
                <c:manualLayout>
                  <c:x val="-1.6962892573520377E-2"/>
                  <c:y val="5.12048184674948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5B02-46A5-85BE-B0DD71912A1B}"/>
                </c:ext>
              </c:extLst>
            </c:dLbl>
            <c:dLbl>
              <c:idx val="7"/>
              <c:layout>
                <c:manualLayout>
                  <c:x val="-1.5035285385432208E-2"/>
                  <c:y val="5.944609960719150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5B02-46A5-85BE-B0DD71912A1B}"/>
                </c:ext>
              </c:extLst>
            </c:dLbl>
            <c:dLbl>
              <c:idx val="8"/>
              <c:layout>
                <c:manualLayout>
                  <c:x val="-1.6347377619626895E-2"/>
                  <c:y val="6.407842941478110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5B02-46A5-85BE-B0DD71912A1B}"/>
                </c:ext>
              </c:extLst>
            </c:dLbl>
            <c:dLbl>
              <c:idx val="9"/>
              <c:layout>
                <c:manualLayout>
                  <c:x val="-1.5902675671121923E-2"/>
                  <c:y val="5.461847303199454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5B02-46A5-85BE-B0DD71912A1B}"/>
                </c:ext>
              </c:extLst>
            </c:dLbl>
            <c:dLbl>
              <c:idx val="10"/>
              <c:layout>
                <c:manualLayout>
                  <c:x val="-1.9047911517994162E-2"/>
                  <c:y val="5.632530031424437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5B02-46A5-85BE-B0DD71912A1B}"/>
                </c:ext>
              </c:extLst>
            </c:dLbl>
            <c:dLbl>
              <c:idx val="11"/>
              <c:layout>
                <c:manualLayout>
                  <c:x val="-1.1774892791687235E-2"/>
                  <c:y val="5.498174095067152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5B02-46A5-85BE-B0DD71912A1B}"/>
                </c:ext>
              </c:extLst>
            </c:dLbl>
            <c:dLbl>
              <c:idx val="12"/>
              <c:layout>
                <c:manualLayout>
                  <c:x val="-1.7539766202435757E-2"/>
                  <c:y val="5.852895004426330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5B02-46A5-85BE-B0DD71912A1B}"/>
                </c:ext>
              </c:extLst>
            </c:dLbl>
            <c:dLbl>
              <c:idx val="13"/>
              <c:layout>
                <c:manualLayout>
                  <c:x val="-1.5819209370716392E-2"/>
                  <c:y val="5.96899285529642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1D69-46D7-93B7-08A0242F6954}"/>
                </c:ext>
              </c:extLst>
            </c:dLbl>
            <c:dLbl>
              <c:idx val="14"/>
              <c:layout>
                <c:manualLayout>
                  <c:x val="-1.3793103448275997E-2"/>
                  <c:y val="5.821597965797328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60FF-45D8-9547-61618B4947AD}"/>
                </c:ext>
              </c:extLst>
            </c:dLbl>
            <c:dLbl>
              <c:idx val="15"/>
              <c:layout>
                <c:manualLayout>
                  <c:x val="-1.5541166040227147E-2"/>
                  <c:y val="6.19718401496196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D29D-4ECE-9BF1-864D81F7A3E1}"/>
                </c:ext>
              </c:extLst>
            </c:dLbl>
            <c:dLbl>
              <c:idx val="16"/>
              <c:layout>
                <c:manualLayout>
                  <c:x val="-1.5247922178346092E-2"/>
                  <c:y val="6.43678312386968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3C8-4EE3-BD0D-F9A0664C25E8}"/>
                </c:ext>
              </c:extLst>
            </c:dLbl>
            <c:spPr>
              <a:noFill/>
              <a:ln>
                <a:noFill/>
              </a:ln>
              <a:effectLst/>
            </c:spPr>
            <c:txPr>
              <a:bodyPr rot="5400000" vert="horz" wrap="square" lIns="38100" tIns="19050" rIns="38100" bIns="19050" anchor="ctr">
                <a:spAutoFit/>
              </a:bodyPr>
              <a:lstStyle/>
              <a:p>
                <a:pPr>
                  <a:defRPr sz="1600">
                    <a:solidFill>
                      <a:schemeClr val="tx2">
                        <a:lumMod val="75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'III.5.5.Afil. cotiz.'!$A$3:$A$19</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Dic. 2020</c:v>
                </c:pt>
                <c:pt idx="16">
                  <c:v>Abr.2021</c:v>
                </c:pt>
              </c:strCache>
            </c:strRef>
          </c:cat>
          <c:val>
            <c:numRef>
              <c:f>'III.5.5.Afil. cotiz.'!$C$3:$C$19</c:f>
              <c:numCache>
                <c:formatCode>#,##0</c:formatCode>
                <c:ptCount val="17"/>
                <c:pt idx="0">
                  <c:v>626615</c:v>
                </c:pt>
                <c:pt idx="1">
                  <c:v>808496</c:v>
                </c:pt>
                <c:pt idx="2">
                  <c:v>913203</c:v>
                </c:pt>
                <c:pt idx="3">
                  <c:v>929743</c:v>
                </c:pt>
                <c:pt idx="4">
                  <c:v>1118293</c:v>
                </c:pt>
                <c:pt idx="5">
                  <c:v>1189601</c:v>
                </c:pt>
                <c:pt idx="6">
                  <c:v>1242780</c:v>
                </c:pt>
                <c:pt idx="7">
                  <c:v>1291137</c:v>
                </c:pt>
                <c:pt idx="8">
                  <c:v>1376966</c:v>
                </c:pt>
                <c:pt idx="9">
                  <c:v>1508392</c:v>
                </c:pt>
                <c:pt idx="10">
                  <c:v>1617107</c:v>
                </c:pt>
                <c:pt idx="11">
                  <c:v>1725802</c:v>
                </c:pt>
                <c:pt idx="12">
                  <c:v>1837104</c:v>
                </c:pt>
                <c:pt idx="13">
                  <c:v>1935968</c:v>
                </c:pt>
                <c:pt idx="14">
                  <c:v>1924919</c:v>
                </c:pt>
                <c:pt idx="15">
                  <c:v>1747440</c:v>
                </c:pt>
                <c:pt idx="16">
                  <c:v>1740814</c:v>
                </c:pt>
              </c:numCache>
            </c:numRef>
          </c:val>
          <c:smooth val="0"/>
          <c:extLst>
            <c:ext xmlns:c16="http://schemas.microsoft.com/office/drawing/2014/chart" uri="{C3380CC4-5D6E-409C-BE32-E72D297353CC}">
              <c16:uniqueId val="{0000000E-5B02-46A5-85BE-B0DD71912A1B}"/>
            </c:ext>
          </c:extLst>
        </c:ser>
        <c:ser>
          <c:idx val="2"/>
          <c:order val="2"/>
          <c:tx>
            <c:strRef>
              <c:f>'III.5.5.Afil. cotiz.'!$D$2</c:f>
              <c:strCache>
                <c:ptCount val="1"/>
                <c:pt idx="0">
                  <c:v>Población Ocupada Formal</c:v>
                </c:pt>
              </c:strCache>
            </c:strRef>
          </c:tx>
          <c:spPr>
            <a:ln>
              <a:gradFill>
                <a:gsLst>
                  <a:gs pos="0">
                    <a:srgbClr val="FFF200"/>
                  </a:gs>
                  <a:gs pos="45000">
                    <a:srgbClr val="FF7A00"/>
                  </a:gs>
                  <a:gs pos="70000">
                    <a:srgbClr val="FF0300"/>
                  </a:gs>
                  <a:gs pos="100000">
                    <a:srgbClr val="4D0808"/>
                  </a:gs>
                </a:gsLst>
                <a:lin ang="5400000" scaled="0"/>
              </a:gradFill>
            </a:ln>
          </c:spPr>
          <c:marker>
            <c:symbol val="circle"/>
            <c:size val="11"/>
            <c:spPr>
              <a:gradFill>
                <a:gsLst>
                  <a:gs pos="0">
                    <a:srgbClr val="FFF200"/>
                  </a:gs>
                  <a:gs pos="45000">
                    <a:srgbClr val="FF7A00"/>
                  </a:gs>
                  <a:gs pos="70000">
                    <a:srgbClr val="FF0300"/>
                  </a:gs>
                  <a:gs pos="100000">
                    <a:srgbClr val="4D0808"/>
                  </a:gs>
                </a:gsLst>
                <a:lin ang="5400000" scaled="0"/>
              </a:gradFill>
            </c:spPr>
          </c:marker>
          <c:dLbls>
            <c:spPr>
              <a:noFill/>
              <a:ln>
                <a:noFill/>
              </a:ln>
              <a:effectLst/>
            </c:spPr>
            <c:txPr>
              <a:bodyPr rot="-5400000" vert="horz" wrap="square" lIns="38100" tIns="19050" rIns="38100" bIns="19050" anchor="ctr">
                <a:spAutoFit/>
              </a:bodyPr>
              <a:lstStyle/>
              <a:p>
                <a:pPr>
                  <a:defRPr sz="1600">
                    <a:solidFill>
                      <a:schemeClr val="accent6">
                        <a:lumMod val="75000"/>
                      </a:schemeClr>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'III.5.5.Afil. cotiz.'!$A$3:$A$19</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Dic. 2020</c:v>
                </c:pt>
                <c:pt idx="16">
                  <c:v>Abr.2021</c:v>
                </c:pt>
              </c:strCache>
            </c:strRef>
          </c:cat>
          <c:val>
            <c:numRef>
              <c:f>'III.5.5.Afil. cotiz.'!$D$3:$D$19</c:f>
              <c:numCache>
                <c:formatCode>#,##0</c:formatCode>
                <c:ptCount val="17"/>
                <c:pt idx="0">
                  <c:v>1437260</c:v>
                </c:pt>
                <c:pt idx="1">
                  <c:v>1505582.5</c:v>
                </c:pt>
                <c:pt idx="2">
                  <c:v>1571911.5</c:v>
                </c:pt>
                <c:pt idx="3">
                  <c:v>1566047</c:v>
                </c:pt>
                <c:pt idx="4">
                  <c:v>1560994</c:v>
                </c:pt>
                <c:pt idx="5">
                  <c:v>1631129</c:v>
                </c:pt>
                <c:pt idx="6">
                  <c:v>1686216</c:v>
                </c:pt>
                <c:pt idx="7">
                  <c:v>1716228</c:v>
                </c:pt>
                <c:pt idx="8">
                  <c:v>1769801</c:v>
                </c:pt>
                <c:pt idx="9">
                  <c:v>1865496</c:v>
                </c:pt>
                <c:pt idx="10">
                  <c:v>1965498</c:v>
                </c:pt>
                <c:pt idx="11">
                  <c:v>2012995</c:v>
                </c:pt>
                <c:pt idx="12">
                  <c:v>2050907</c:v>
                </c:pt>
                <c:pt idx="13">
                  <c:v>2202518.1965998798</c:v>
                </c:pt>
                <c:pt idx="14">
                  <c:v>2240987</c:v>
                </c:pt>
                <c:pt idx="15">
                  <c:v>2123180</c:v>
                </c:pt>
                <c:pt idx="16">
                  <c:v>2030713</c:v>
                </c:pt>
              </c:numCache>
            </c:numRef>
          </c:val>
          <c:smooth val="0"/>
          <c:extLst>
            <c:ext xmlns:c16="http://schemas.microsoft.com/office/drawing/2014/chart" uri="{C3380CC4-5D6E-409C-BE32-E72D297353CC}">
              <c16:uniqueId val="{0000000F-5B02-46A5-85BE-B0DD71912A1B}"/>
            </c:ext>
          </c:extLst>
        </c:ser>
        <c:dLbls>
          <c:showLegendKey val="0"/>
          <c:showVal val="0"/>
          <c:showCatName val="0"/>
          <c:showSerName val="0"/>
          <c:showPercent val="0"/>
          <c:showBubbleSize val="0"/>
        </c:dLbls>
        <c:hiLowLines>
          <c:spPr>
            <a:ln w="12700">
              <a:solidFill>
                <a:srgbClr val="FFC000"/>
              </a:solidFill>
              <a:prstDash val="dash"/>
            </a:ln>
          </c:spPr>
        </c:hiLowLines>
        <c:marker val="1"/>
        <c:smooth val="0"/>
        <c:axId val="405714392"/>
        <c:axId val="405714784"/>
      </c:lineChart>
      <c:lineChart>
        <c:grouping val="standard"/>
        <c:varyColors val="0"/>
        <c:ser>
          <c:idx val="3"/>
          <c:order val="3"/>
          <c:tx>
            <c:strRef>
              <c:f>'III.5.5.Afil. cotiz.'!$E$2</c:f>
              <c:strCache>
                <c:ptCount val="1"/>
                <c:pt idx="0">
                  <c:v>% Cotizantes/ Pob. Asalariada</c:v>
                </c:pt>
              </c:strCache>
            </c:strRef>
          </c:tx>
          <c:spPr>
            <a:ln>
              <a:noFill/>
            </a:ln>
          </c:spPr>
          <c:marker>
            <c:symbol val="circle"/>
            <c:size val="2"/>
            <c:spPr>
              <a:gradFill>
                <a:gsLst>
                  <a:gs pos="0">
                    <a:srgbClr val="CCCCFF"/>
                  </a:gs>
                  <a:gs pos="17999">
                    <a:srgbClr val="99CCFF"/>
                  </a:gs>
                  <a:gs pos="36000">
                    <a:srgbClr val="9966FF"/>
                  </a:gs>
                  <a:gs pos="61000">
                    <a:srgbClr val="CC99FF"/>
                  </a:gs>
                  <a:gs pos="82001">
                    <a:srgbClr val="99CCFF"/>
                  </a:gs>
                  <a:gs pos="100000">
                    <a:srgbClr val="CCCCFF"/>
                  </a:gs>
                </a:gsLst>
                <a:lin ang="5400000" scaled="0"/>
              </a:gradFill>
            </c:spPr>
          </c:marker>
          <c:dLbls>
            <c:dLbl>
              <c:idx val="4"/>
              <c:layout>
                <c:manualLayout>
                  <c:x val="-3.6179897194508787E-2"/>
                  <c:y val="8.938519107545707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5B02-46A5-85BE-B0DD71912A1B}"/>
                </c:ext>
              </c:extLst>
            </c:dLbl>
            <c:dLbl>
              <c:idx val="5"/>
              <c:layout>
                <c:manualLayout>
                  <c:x val="-3.5121696048135323E-2"/>
                  <c:y val="8.764160144451589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5B02-46A5-85BE-B0DD71912A1B}"/>
                </c:ext>
              </c:extLst>
            </c:dLbl>
            <c:dLbl>
              <c:idx val="6"/>
              <c:layout>
                <c:manualLayout>
                  <c:x val="-3.3005293755388389E-2"/>
                  <c:y val="8.066724292075144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5B02-46A5-85BE-B0DD71912A1B}"/>
                </c:ext>
              </c:extLst>
            </c:dLbl>
            <c:dLbl>
              <c:idx val="7"/>
              <c:layout>
                <c:manualLayout>
                  <c:x val="-3.1947092609015001E-2"/>
                  <c:y val="7.71800636588692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5B02-46A5-85BE-B0DD71912A1B}"/>
                </c:ext>
              </c:extLst>
            </c:dLbl>
            <c:dLbl>
              <c:idx val="8"/>
              <c:layout>
                <c:manualLayout>
                  <c:x val="-3.1947092609014925E-2"/>
                  <c:y val="7.71800636588692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5B02-46A5-85BE-B0DD71912A1B}"/>
                </c:ext>
              </c:extLst>
            </c:dLbl>
            <c:dLbl>
              <c:idx val="9"/>
              <c:layout>
                <c:manualLayout>
                  <c:x val="-2.8684948864150604E-2"/>
                  <c:y val="7.436459261826701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5B02-46A5-85BE-B0DD71912A1B}"/>
                </c:ext>
              </c:extLst>
            </c:dLbl>
            <c:dLbl>
              <c:idx val="10"/>
              <c:layout>
                <c:manualLayout>
                  <c:x val="-3.1947092609015078E-2"/>
                  <c:y val="5.102621919475264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5B02-46A5-85BE-B0DD71912A1B}"/>
                </c:ext>
              </c:extLst>
            </c:dLbl>
            <c:dLbl>
              <c:idx val="11"/>
              <c:layout>
                <c:manualLayout>
                  <c:x val="-3.4234973649943441E-2"/>
                  <c:y val="5.83908323358553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5B02-46A5-85BE-B0DD71912A1B}"/>
                </c:ext>
              </c:extLst>
            </c:dLbl>
            <c:dLbl>
              <c:idx val="12"/>
              <c:layout>
                <c:manualLayout>
                  <c:x val="-3.0644057955363443E-2"/>
                  <c:y val="6.355286342179244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5B02-46A5-85BE-B0DD71912A1B}"/>
                </c:ext>
              </c:extLst>
            </c:dLbl>
            <c:dLbl>
              <c:idx val="13"/>
              <c:layout>
                <c:manualLayout>
                  <c:x val="-3.3676314598606212E-2"/>
                  <c:y val="3.360157734696014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162-45B4-83A7-F933356A07C6}"/>
                </c:ext>
              </c:extLst>
            </c:dLbl>
            <c:dLbl>
              <c:idx val="14"/>
              <c:layout>
                <c:manualLayout>
                  <c:x val="-2.5451412747060181E-2"/>
                  <c:y val="1.552120299008583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60FF-45D8-9547-61618B4947AD}"/>
                </c:ext>
              </c:extLst>
            </c:dLbl>
            <c:dLbl>
              <c:idx val="15"/>
              <c:layout>
                <c:manualLayout>
                  <c:x val="-2.3411089732284274E-2"/>
                  <c:y val="1.632091976055667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D29D-4ECE-9BF1-864D81F7A3E1}"/>
                </c:ext>
              </c:extLst>
            </c:dLbl>
            <c:dLbl>
              <c:idx val="16"/>
              <c:layout>
                <c:manualLayout>
                  <c:x val="-2.4228145819172146E-2"/>
                  <c:y val="3.421961163643680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E3C8-4EE3-BD0D-F9A0664C25E8}"/>
                </c:ext>
              </c:extLst>
            </c:dLbl>
            <c:spPr>
              <a:noFill/>
              <a:ln>
                <a:noFill/>
              </a:ln>
              <a:effectLst/>
            </c:spPr>
            <c:txPr>
              <a:bodyPr/>
              <a:lstStyle/>
              <a:p>
                <a:pPr>
                  <a:defRPr sz="1600" b="1"/>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'III.5.5.Afil. cotiz.'!$A$3:$A$19</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Dic. 2020</c:v>
                </c:pt>
                <c:pt idx="16">
                  <c:v>Abr.2021</c:v>
                </c:pt>
              </c:strCache>
            </c:strRef>
          </c:cat>
          <c:val>
            <c:numRef>
              <c:f>'III.5.5.Afil. cotiz.'!$E$3:$E$19</c:f>
              <c:numCache>
                <c:formatCode>0.00%</c:formatCode>
                <c:ptCount val="17"/>
                <c:pt idx="0">
                  <c:v>0.43597887647328948</c:v>
                </c:pt>
                <c:pt idx="1">
                  <c:v>0.53699880278895373</c:v>
                </c:pt>
                <c:pt idx="2">
                  <c:v>0.58095064512219674</c:v>
                </c:pt>
                <c:pt idx="3">
                  <c:v>0.59368780119626041</c:v>
                </c:pt>
                <c:pt idx="4">
                  <c:v>0.71639801306090867</c:v>
                </c:pt>
                <c:pt idx="5">
                  <c:v>0.72931141559006063</c:v>
                </c:pt>
                <c:pt idx="6">
                  <c:v>0.73702301484507327</c:v>
                </c:pt>
                <c:pt idx="7">
                  <c:v>0.75231088177095351</c:v>
                </c:pt>
                <c:pt idx="8">
                  <c:v>0.77803436657567715</c:v>
                </c:pt>
                <c:pt idx="9">
                  <c:v>0.80857423441272458</c:v>
                </c:pt>
                <c:pt idx="10">
                  <c:v>0.82274670338000855</c:v>
                </c:pt>
                <c:pt idx="11">
                  <c:v>0.8573304951080355</c:v>
                </c:pt>
                <c:pt idx="12">
                  <c:v>0.8957519770521043</c:v>
                </c:pt>
                <c:pt idx="13">
                  <c:v>0.87897934418368728</c:v>
                </c:pt>
                <c:pt idx="14">
                  <c:v>0.85896035987714336</c:v>
                </c:pt>
                <c:pt idx="15">
                  <c:v>0.8230296065335958</c:v>
                </c:pt>
                <c:pt idx="16">
                  <c:v>0.85724275168376818</c:v>
                </c:pt>
              </c:numCache>
            </c:numRef>
          </c:val>
          <c:smooth val="0"/>
          <c:extLst>
            <c:ext xmlns:c16="http://schemas.microsoft.com/office/drawing/2014/chart" uri="{C3380CC4-5D6E-409C-BE32-E72D297353CC}">
              <c16:uniqueId val="{00000019-5B02-46A5-85BE-B0DD71912A1B}"/>
            </c:ext>
          </c:extLst>
        </c:ser>
        <c:dLbls>
          <c:showLegendKey val="0"/>
          <c:showVal val="0"/>
          <c:showCatName val="0"/>
          <c:showSerName val="0"/>
          <c:showPercent val="0"/>
          <c:showBubbleSize val="0"/>
        </c:dLbls>
        <c:hiLowLines/>
        <c:marker val="1"/>
        <c:smooth val="0"/>
        <c:axId val="405715568"/>
        <c:axId val="405715176"/>
      </c:lineChart>
      <c:catAx>
        <c:axId val="405714392"/>
        <c:scaling>
          <c:orientation val="minMax"/>
        </c:scaling>
        <c:delete val="0"/>
        <c:axPos val="b"/>
        <c:numFmt formatCode="General" sourceLinked="0"/>
        <c:majorTickMark val="none"/>
        <c:minorTickMark val="none"/>
        <c:tickLblPos val="nextTo"/>
        <c:txPr>
          <a:bodyPr rot="-2700000" vert="horz"/>
          <a:lstStyle/>
          <a:p>
            <a:pPr>
              <a:defRPr sz="1200"/>
            </a:pPr>
            <a:endParaRPr lang="en-US"/>
          </a:p>
        </c:txPr>
        <c:crossAx val="405714784"/>
        <c:crosses val="autoZero"/>
        <c:auto val="1"/>
        <c:lblAlgn val="ctr"/>
        <c:lblOffset val="100"/>
        <c:noMultiLvlLbl val="0"/>
      </c:catAx>
      <c:valAx>
        <c:axId val="405714784"/>
        <c:scaling>
          <c:orientation val="minMax"/>
        </c:scaling>
        <c:delete val="0"/>
        <c:axPos val="l"/>
        <c:numFmt formatCode="#,##0" sourceLinked="1"/>
        <c:majorTickMark val="out"/>
        <c:minorTickMark val="none"/>
        <c:tickLblPos val="nextTo"/>
        <c:crossAx val="405714392"/>
        <c:crosses val="autoZero"/>
        <c:crossBetween val="between"/>
        <c:majorUnit val="500000"/>
      </c:valAx>
      <c:valAx>
        <c:axId val="405715176"/>
        <c:scaling>
          <c:orientation val="minMax"/>
          <c:max val="1"/>
        </c:scaling>
        <c:delete val="0"/>
        <c:axPos val="r"/>
        <c:numFmt formatCode="0.00%" sourceLinked="1"/>
        <c:majorTickMark val="out"/>
        <c:minorTickMark val="none"/>
        <c:tickLblPos val="nextTo"/>
        <c:crossAx val="405715568"/>
        <c:crosses val="max"/>
        <c:crossBetween val="between"/>
      </c:valAx>
      <c:catAx>
        <c:axId val="405715568"/>
        <c:scaling>
          <c:orientation val="minMax"/>
        </c:scaling>
        <c:delete val="1"/>
        <c:axPos val="b"/>
        <c:numFmt formatCode="General" sourceLinked="1"/>
        <c:majorTickMark val="out"/>
        <c:minorTickMark val="none"/>
        <c:tickLblPos val="nextTo"/>
        <c:crossAx val="405715176"/>
        <c:crosses val="autoZero"/>
        <c:auto val="1"/>
        <c:lblAlgn val="ctr"/>
        <c:lblOffset val="100"/>
        <c:noMultiLvlLbl val="0"/>
      </c:catAx>
    </c:plotArea>
    <c:legend>
      <c:legendPos val="r"/>
      <c:layout>
        <c:manualLayout>
          <c:xMode val="edge"/>
          <c:yMode val="edge"/>
          <c:x val="0.18208527752766535"/>
          <c:y val="8.4738925655665431E-2"/>
          <c:w val="0.66627227228226638"/>
          <c:h val="5.5327952483221317E-2"/>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orientation="portrait"/>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2000"/>
            </a:pPr>
            <a:r>
              <a:rPr lang="en-US" sz="2000"/>
              <a:t>Cotizantes del SVDS  RC</a:t>
            </a:r>
            <a:r>
              <a:rPr lang="en-US" sz="2000" baseline="0"/>
              <a:t> </a:t>
            </a:r>
            <a:r>
              <a:rPr lang="en-US" sz="2000"/>
              <a:t>por Rango de Edad</a:t>
            </a:r>
          </a:p>
        </c:rich>
      </c:tx>
      <c:layout>
        <c:manualLayout>
          <c:xMode val="edge"/>
          <c:yMode val="edge"/>
          <c:x val="0.32742933695478288"/>
          <c:y val="5.1034935478675096E-2"/>
        </c:manualLayout>
      </c:layout>
      <c:overlay val="0"/>
    </c:title>
    <c:autoTitleDeleted val="0"/>
    <c:view3D>
      <c:rotX val="10"/>
      <c:rotY val="0"/>
      <c:rAngAx val="0"/>
      <c:perspective val="0"/>
    </c:view3D>
    <c:floor>
      <c:thickness val="0"/>
    </c:floor>
    <c:sideWall>
      <c:thickness val="0"/>
    </c:sideWall>
    <c:backWall>
      <c:thickness val="0"/>
    </c:backWall>
    <c:plotArea>
      <c:layout>
        <c:manualLayout>
          <c:layoutTarget val="inner"/>
          <c:xMode val="edge"/>
          <c:yMode val="edge"/>
          <c:x val="1.6766671946856375E-2"/>
          <c:y val="0.16232227471338109"/>
          <c:w val="0.94880653041670393"/>
          <c:h val="0.6046347181548315"/>
        </c:manualLayout>
      </c:layout>
      <c:bar3DChart>
        <c:barDir val="col"/>
        <c:grouping val="clustered"/>
        <c:varyColors val="0"/>
        <c:ser>
          <c:idx val="0"/>
          <c:order val="0"/>
          <c:tx>
            <c:strRef>
              <c:f>'III.5.6.Cotiz. x rango de edad'!$B$3</c:f>
              <c:strCache>
                <c:ptCount val="1"/>
                <c:pt idx="0">
                  <c:v>Cotizantes</c:v>
                </c:pt>
              </c:strCache>
            </c:strRef>
          </c:tx>
          <c:spPr>
            <a:solidFill>
              <a:schemeClr val="accent3">
                <a:lumMod val="75000"/>
              </a:schemeClr>
            </a:solidFill>
          </c:spPr>
          <c:invertIfNegative val="0"/>
          <c:dLbls>
            <c:dLbl>
              <c:idx val="0"/>
              <c:layout>
                <c:manualLayout>
                  <c:x val="6.2467191601051541E-4"/>
                  <c:y val="-2.27343275375043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08FC-4B40-8539-39F7B9C9B12F}"/>
                </c:ext>
              </c:extLst>
            </c:dLbl>
            <c:dLbl>
              <c:idx val="1"/>
              <c:layout>
                <c:manualLayout>
                  <c:x val="0"/>
                  <c:y val="-2.06620130258864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08FC-4B40-8539-39F7B9C9B12F}"/>
                </c:ext>
              </c:extLst>
            </c:dLbl>
            <c:dLbl>
              <c:idx val="2"/>
              <c:layout>
                <c:manualLayout>
                  <c:x val="-2.885700931218879E-4"/>
                  <c:y val="-2.090590789389496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08FC-4B40-8539-39F7B9C9B12F}"/>
                </c:ext>
              </c:extLst>
            </c:dLbl>
            <c:dLbl>
              <c:idx val="3"/>
              <c:layout>
                <c:manualLayout>
                  <c:x val="-1.5379139251429188E-3"/>
                  <c:y val="-2.468469461511806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08FC-4B40-8539-39F7B9C9B12F}"/>
                </c:ext>
              </c:extLst>
            </c:dLbl>
            <c:dLbl>
              <c:idx val="4"/>
              <c:layout>
                <c:manualLayout>
                  <c:x val="0"/>
                  <c:y val="-2.279530125450651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08FC-4B40-8539-39F7B9C9B12F}"/>
                </c:ext>
              </c:extLst>
            </c:dLbl>
            <c:dLbl>
              <c:idx val="5"/>
              <c:layout>
                <c:manualLayout>
                  <c:x val="-1.2493438320209974E-3"/>
                  <c:y val="-2.285627497150860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08FC-4B40-8539-39F7B9C9B12F}"/>
                </c:ext>
              </c:extLst>
            </c:dLbl>
            <c:dLbl>
              <c:idx val="6"/>
              <c:layout>
                <c:manualLayout>
                  <c:x val="-1.5379139251429188E-3"/>
                  <c:y val="-1.883359338227701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08FC-4B40-8539-39F7B9C9B12F}"/>
                </c:ext>
              </c:extLst>
            </c:dLbl>
            <c:dLbl>
              <c:idx val="7"/>
              <c:layout>
                <c:manualLayout>
                  <c:x val="1.4904541041960136E-3"/>
                  <c:y val="-2.08449341768928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08FC-4B40-8539-39F7B9C9B12F}"/>
                </c:ext>
              </c:extLst>
            </c:dLbl>
            <c:dLbl>
              <c:idx val="8"/>
              <c:layout>
                <c:manualLayout>
                  <c:x val="4.3544860926673923E-3"/>
                  <c:y val="-2.598177553508988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08FC-4B40-8539-39F7B9C9B12F}"/>
                </c:ext>
              </c:extLst>
            </c:dLbl>
            <c:dLbl>
              <c:idx val="9"/>
              <c:layout>
                <c:manualLayout>
                  <c:x val="4.2912624920977208E-3"/>
                  <c:y val="-2.024379227124099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08FC-4B40-8539-39F7B9C9B12F}"/>
                </c:ext>
              </c:extLst>
            </c:dLbl>
            <c:spPr>
              <a:noFill/>
              <a:ln>
                <a:noFill/>
              </a:ln>
              <a:effectLst/>
            </c:spPr>
            <c:txPr>
              <a:bodyPr/>
              <a:lstStyle/>
              <a:p>
                <a:pPr>
                  <a:defRPr sz="1800" b="0">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'III.5.6.Cotiz. x rango de edad'!$A$4:$A$13</c:f>
              <c:strCache>
                <c:ptCount val="10"/>
                <c:pt idx="0">
                  <c:v>Menor de 19 </c:v>
                </c:pt>
                <c:pt idx="1">
                  <c:v>20-24 años</c:v>
                </c:pt>
                <c:pt idx="2">
                  <c:v>25-29 años</c:v>
                </c:pt>
                <c:pt idx="3">
                  <c:v>30-34 años</c:v>
                </c:pt>
                <c:pt idx="4">
                  <c:v>35-39 años</c:v>
                </c:pt>
                <c:pt idx="5">
                  <c:v>40-44 años</c:v>
                </c:pt>
                <c:pt idx="6">
                  <c:v>45-49 años</c:v>
                </c:pt>
                <c:pt idx="7">
                  <c:v>50-54 años</c:v>
                </c:pt>
                <c:pt idx="8">
                  <c:v>55-59 años</c:v>
                </c:pt>
                <c:pt idx="9">
                  <c:v>60 ó más </c:v>
                </c:pt>
              </c:strCache>
            </c:strRef>
          </c:cat>
          <c:val>
            <c:numRef>
              <c:f>'III.5.6.Cotiz. x rango de edad'!$B$4:$B$13</c:f>
              <c:numCache>
                <c:formatCode>#,##0</c:formatCode>
                <c:ptCount val="10"/>
                <c:pt idx="0">
                  <c:v>24264</c:v>
                </c:pt>
                <c:pt idx="1">
                  <c:v>195440</c:v>
                </c:pt>
                <c:pt idx="2">
                  <c:v>270771</c:v>
                </c:pt>
                <c:pt idx="3">
                  <c:v>260067</c:v>
                </c:pt>
                <c:pt idx="4">
                  <c:v>225494</c:v>
                </c:pt>
                <c:pt idx="5">
                  <c:v>204785</c:v>
                </c:pt>
                <c:pt idx="6">
                  <c:v>165287</c:v>
                </c:pt>
                <c:pt idx="7">
                  <c:v>138866</c:v>
                </c:pt>
                <c:pt idx="8">
                  <c:v>106800</c:v>
                </c:pt>
                <c:pt idx="9">
                  <c:v>149040</c:v>
                </c:pt>
              </c:numCache>
            </c:numRef>
          </c:val>
          <c:extLst>
            <c:ext xmlns:c16="http://schemas.microsoft.com/office/drawing/2014/chart" uri="{C3380CC4-5D6E-409C-BE32-E72D297353CC}">
              <c16:uniqueId val="{0000000A-08FC-4B40-8539-39F7B9C9B12F}"/>
            </c:ext>
          </c:extLst>
        </c:ser>
        <c:dLbls>
          <c:showLegendKey val="0"/>
          <c:showVal val="0"/>
          <c:showCatName val="0"/>
          <c:showSerName val="0"/>
          <c:showPercent val="0"/>
          <c:showBubbleSize val="0"/>
        </c:dLbls>
        <c:gapWidth val="14"/>
        <c:shape val="cylinder"/>
        <c:axId val="405716352"/>
        <c:axId val="405716744"/>
        <c:axId val="0"/>
      </c:bar3DChart>
      <c:catAx>
        <c:axId val="405716352"/>
        <c:scaling>
          <c:orientation val="minMax"/>
        </c:scaling>
        <c:delete val="0"/>
        <c:axPos val="b"/>
        <c:numFmt formatCode="General" sourceLinked="0"/>
        <c:majorTickMark val="none"/>
        <c:minorTickMark val="none"/>
        <c:tickLblPos val="nextTo"/>
        <c:txPr>
          <a:bodyPr rot="-2700000" vert="horz"/>
          <a:lstStyle/>
          <a:p>
            <a:pPr>
              <a:defRPr sz="1400"/>
            </a:pPr>
            <a:endParaRPr lang="en-US"/>
          </a:p>
        </c:txPr>
        <c:crossAx val="405716744"/>
        <c:crosses val="autoZero"/>
        <c:auto val="1"/>
        <c:lblAlgn val="ctr"/>
        <c:lblOffset val="100"/>
        <c:noMultiLvlLbl val="0"/>
      </c:catAx>
      <c:valAx>
        <c:axId val="405716744"/>
        <c:scaling>
          <c:orientation val="minMax"/>
        </c:scaling>
        <c:delete val="1"/>
        <c:axPos val="l"/>
        <c:numFmt formatCode="#,##0" sourceLinked="1"/>
        <c:majorTickMark val="none"/>
        <c:minorTickMark val="none"/>
        <c:tickLblPos val="nextTo"/>
        <c:crossAx val="405716352"/>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n-US" sz="2000"/>
              <a:t>Cotizantes del SVDS RC por Cantidad de Salario Mínimo Cotizable</a:t>
            </a:r>
          </a:p>
        </c:rich>
      </c:tx>
      <c:layout>
        <c:manualLayout>
          <c:xMode val="edge"/>
          <c:yMode val="edge"/>
          <c:x val="0.2450420423424654"/>
          <c:y val="7.1212750152143331E-2"/>
        </c:manualLayout>
      </c:layout>
      <c:overlay val="0"/>
    </c:title>
    <c:autoTitleDeleted val="0"/>
    <c:view3D>
      <c:rotX val="8"/>
      <c:rotY val="0"/>
      <c:depthPercent val="100"/>
      <c:rAngAx val="1"/>
    </c:view3D>
    <c:floor>
      <c:thickness val="0"/>
    </c:floor>
    <c:sideWall>
      <c:thickness val="0"/>
    </c:sideWall>
    <c:backWall>
      <c:thickness val="0"/>
    </c:backWall>
    <c:plotArea>
      <c:layout>
        <c:manualLayout>
          <c:layoutTarget val="inner"/>
          <c:xMode val="edge"/>
          <c:yMode val="edge"/>
          <c:x val="1.2232115162805883E-2"/>
          <c:y val="0.18308556049745633"/>
          <c:w val="0.9732538726228499"/>
          <c:h val="0.6711154361766869"/>
        </c:manualLayout>
      </c:layout>
      <c:bar3DChart>
        <c:barDir val="col"/>
        <c:grouping val="stacked"/>
        <c:varyColors val="0"/>
        <c:ser>
          <c:idx val="0"/>
          <c:order val="0"/>
          <c:tx>
            <c:strRef>
              <c:f>'III.5.7.Cotiz x sal. min. cot.'!$B$4</c:f>
              <c:strCache>
                <c:ptCount val="1"/>
                <c:pt idx="0">
                  <c:v>Cotizantes</c:v>
                </c:pt>
              </c:strCache>
            </c:strRef>
          </c:tx>
          <c:spPr>
            <a:solidFill>
              <a:schemeClr val="accent3">
                <a:lumMod val="75000"/>
              </a:schemeClr>
            </a:solidFill>
          </c:spPr>
          <c:invertIfNegative val="0"/>
          <c:dLbls>
            <c:dLbl>
              <c:idx val="0"/>
              <c:layout>
                <c:manualLayout>
                  <c:x val="-1.8018703059774022E-3"/>
                  <c:y val="-0.3477425395626790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74DD-4B01-9F49-F72C51A13DF6}"/>
                </c:ext>
              </c:extLst>
            </c:dLbl>
            <c:dLbl>
              <c:idx val="1"/>
              <c:layout>
                <c:manualLayout>
                  <c:x val="3.3149457601637697E-3"/>
                  <c:y val="-0.2967624333402877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74DD-4B01-9F49-F72C51A13DF6}"/>
                </c:ext>
              </c:extLst>
            </c:dLbl>
            <c:dLbl>
              <c:idx val="2"/>
              <c:layout>
                <c:manualLayout>
                  <c:x val="3.9246788475931034E-3"/>
                  <c:y val="-0.1202874371844786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74DD-4B01-9F49-F72C51A13DF6}"/>
                </c:ext>
              </c:extLst>
            </c:dLbl>
            <c:dLbl>
              <c:idx val="3"/>
              <c:layout>
                <c:manualLayout>
                  <c:x val="2.7079030881224371E-3"/>
                  <c:y val="-0.1059450473387800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74DD-4B01-9F49-F72C51A13DF6}"/>
                </c:ext>
              </c:extLst>
            </c:dLbl>
            <c:dLbl>
              <c:idx val="4"/>
              <c:layout>
                <c:manualLayout>
                  <c:x val="4.4267245190935597E-3"/>
                  <c:y val="-9.288258000428829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74DD-4B01-9F49-F72C51A13DF6}"/>
                </c:ext>
              </c:extLst>
            </c:dLbl>
            <c:dLbl>
              <c:idx val="5"/>
              <c:layout>
                <c:manualLayout>
                  <c:x val="2.7120391780137113E-3"/>
                  <c:y val="-6.950427907226573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74DD-4B01-9F49-F72C51A13DF6}"/>
                </c:ext>
              </c:extLst>
            </c:dLbl>
            <c:dLbl>
              <c:idx val="6"/>
              <c:layout>
                <c:manualLayout>
                  <c:x val="3.2858872414934211E-3"/>
                  <c:y val="-7.120986790307060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74DD-4B01-9F49-F72C51A13DF6}"/>
                </c:ext>
              </c:extLst>
            </c:dLbl>
            <c:dLbl>
              <c:idx val="7"/>
              <c:layout>
                <c:manualLayout>
                  <c:x val="4.5112051934825806E-3"/>
                  <c:y val="-6.206620227188663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74DD-4B01-9F49-F72C51A13DF6}"/>
                </c:ext>
              </c:extLst>
            </c:dLbl>
            <c:dLbl>
              <c:idx val="8"/>
              <c:layout>
                <c:manualLayout>
                  <c:x val="7.2128404841659451E-3"/>
                  <c:y val="-6.203018051474519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74DD-4B01-9F49-F72C51A13DF6}"/>
                </c:ext>
              </c:extLst>
            </c:dLbl>
            <c:spPr>
              <a:noFill/>
              <a:ln>
                <a:noFill/>
              </a:ln>
              <a:effectLst/>
            </c:spPr>
            <c:txPr>
              <a:bodyPr/>
              <a:lstStyle/>
              <a:p>
                <a:pPr>
                  <a:defRPr sz="1800" b="1">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'III.5.7.Cotiz x sal. min. cot.'!$A$5:$A$13</c:f>
              <c:strCache>
                <c:ptCount val="9"/>
                <c:pt idx="0">
                  <c:v>0-1   salario</c:v>
                </c:pt>
                <c:pt idx="1">
                  <c:v>1-2 salarios </c:v>
                </c:pt>
                <c:pt idx="2">
                  <c:v>2-3 salarios  </c:v>
                </c:pt>
                <c:pt idx="3">
                  <c:v>3-4 salarios </c:v>
                </c:pt>
                <c:pt idx="4">
                  <c:v>4-6 salarios  </c:v>
                </c:pt>
                <c:pt idx="5">
                  <c:v>6-8 salarios </c:v>
                </c:pt>
                <c:pt idx="6">
                  <c:v>8-10 salarios </c:v>
                </c:pt>
                <c:pt idx="7">
                  <c:v>10-15 salarios </c:v>
                </c:pt>
                <c:pt idx="8">
                  <c:v>15 ó más salarios </c:v>
                </c:pt>
              </c:strCache>
            </c:strRef>
          </c:cat>
          <c:val>
            <c:numRef>
              <c:f>'III.5.7.Cotiz x sal. min. cot.'!$B$5:$B$13</c:f>
              <c:numCache>
                <c:formatCode>#,##0</c:formatCode>
                <c:ptCount val="9"/>
                <c:pt idx="0">
                  <c:v>689727</c:v>
                </c:pt>
                <c:pt idx="1">
                  <c:v>586279</c:v>
                </c:pt>
                <c:pt idx="2">
                  <c:v>168744</c:v>
                </c:pt>
                <c:pt idx="3">
                  <c:v>123761</c:v>
                </c:pt>
                <c:pt idx="4">
                  <c:v>106903</c:v>
                </c:pt>
                <c:pt idx="5">
                  <c:v>26734</c:v>
                </c:pt>
                <c:pt idx="6">
                  <c:v>13120</c:v>
                </c:pt>
                <c:pt idx="7">
                  <c:v>14836</c:v>
                </c:pt>
                <c:pt idx="8">
                  <c:v>10710</c:v>
                </c:pt>
              </c:numCache>
            </c:numRef>
          </c:val>
          <c:extLst>
            <c:ext xmlns:c16="http://schemas.microsoft.com/office/drawing/2014/chart" uri="{C3380CC4-5D6E-409C-BE32-E72D297353CC}">
              <c16:uniqueId val="{00000009-74DD-4B01-9F49-F72C51A13DF6}"/>
            </c:ext>
          </c:extLst>
        </c:ser>
        <c:dLbls>
          <c:showLegendKey val="0"/>
          <c:showVal val="0"/>
          <c:showCatName val="0"/>
          <c:showSerName val="0"/>
          <c:showPercent val="0"/>
          <c:showBubbleSize val="0"/>
        </c:dLbls>
        <c:gapWidth val="12"/>
        <c:shape val="cylinder"/>
        <c:axId val="405717528"/>
        <c:axId val="405717920"/>
        <c:axId val="0"/>
      </c:bar3DChart>
      <c:catAx>
        <c:axId val="405717528"/>
        <c:scaling>
          <c:orientation val="minMax"/>
        </c:scaling>
        <c:delete val="0"/>
        <c:axPos val="b"/>
        <c:numFmt formatCode="General" sourceLinked="1"/>
        <c:majorTickMark val="none"/>
        <c:minorTickMark val="none"/>
        <c:tickLblPos val="nextTo"/>
        <c:txPr>
          <a:bodyPr/>
          <a:lstStyle/>
          <a:p>
            <a:pPr>
              <a:defRPr lang="en-US" sz="1600" b="1"/>
            </a:pPr>
            <a:endParaRPr lang="en-US"/>
          </a:p>
        </c:txPr>
        <c:crossAx val="405717920"/>
        <c:crosses val="autoZero"/>
        <c:auto val="1"/>
        <c:lblAlgn val="ctr"/>
        <c:lblOffset val="100"/>
        <c:noMultiLvlLbl val="0"/>
      </c:catAx>
      <c:valAx>
        <c:axId val="405717920"/>
        <c:scaling>
          <c:orientation val="minMax"/>
        </c:scaling>
        <c:delete val="1"/>
        <c:axPos val="l"/>
        <c:numFmt formatCode="#,##0" sourceLinked="1"/>
        <c:majorTickMark val="none"/>
        <c:minorTickMark val="none"/>
        <c:tickLblPos val="nextTo"/>
        <c:crossAx val="405717528"/>
        <c:crosses val="autoZero"/>
        <c:crossBetween val="between"/>
      </c:valAx>
      <c:spPr>
        <a:noFill/>
        <a:ln w="25400">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90"/>
      <c:rotY val="29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536473685097004"/>
          <c:y val="0.24463450152026181"/>
          <c:w val="0.60694807897822323"/>
          <c:h val="0.56750551094183321"/>
        </c:manualLayout>
      </c:layout>
      <c:pie3DChart>
        <c:varyColors val="1"/>
        <c:ser>
          <c:idx val="0"/>
          <c:order val="0"/>
          <c:tx>
            <c:strRef>
              <c:f>'III.5.8.Cotiz.x AFP y fondos'!$A$4</c:f>
              <c:strCache>
                <c:ptCount val="1"/>
                <c:pt idx="0">
                  <c:v>Abr.2021</c:v>
                </c:pt>
              </c:strCache>
            </c:strRef>
          </c:tx>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AFC7-4868-9065-59C5F1F17BDC}"/>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AFC7-4868-9065-59C5F1F17BDC}"/>
              </c:ext>
            </c:extLst>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AFC7-4868-9065-59C5F1F17BDC}"/>
              </c:ext>
            </c:extLst>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AFC7-4868-9065-59C5F1F17BDC}"/>
              </c:ext>
            </c:extLst>
          </c:dPt>
          <c:dPt>
            <c:idx val="4"/>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9-AFC7-4868-9065-59C5F1F17BDC}"/>
              </c:ext>
            </c:extLst>
          </c:dPt>
          <c:dPt>
            <c:idx val="5"/>
            <c:bubble3D val="0"/>
            <c:spPr>
              <a:solidFill>
                <a:schemeClr val="accent6"/>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B-AFC7-4868-9065-59C5F1F17BDC}"/>
              </c:ext>
            </c:extLst>
          </c:dPt>
          <c:dPt>
            <c:idx val="6"/>
            <c:bubble3D val="0"/>
            <c:spPr>
              <a:solidFill>
                <a:schemeClr val="accent1">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D-AFC7-4868-9065-59C5F1F17BDC}"/>
              </c:ext>
            </c:extLst>
          </c:dPt>
          <c:dPt>
            <c:idx val="7"/>
            <c:bubble3D val="0"/>
            <c:spPr>
              <a:solidFill>
                <a:schemeClr val="accent2">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F-AFC7-4868-9065-59C5F1F17BDC}"/>
              </c:ext>
            </c:extLst>
          </c:dPt>
          <c:dPt>
            <c:idx val="8"/>
            <c:bubble3D val="0"/>
            <c:spPr>
              <a:solidFill>
                <a:schemeClr val="accent3">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10-EBE5-47E5-A795-791B69020822}"/>
              </c:ext>
            </c:extLst>
          </c:dPt>
          <c:dPt>
            <c:idx val="9"/>
            <c:bubble3D val="0"/>
            <c:spPr>
              <a:solidFill>
                <a:schemeClr val="accent4">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11-EBE5-47E5-A795-791B69020822}"/>
              </c:ext>
            </c:extLst>
          </c:dPt>
          <c:dLbls>
            <c:dLbl>
              <c:idx val="0"/>
              <c:layout>
                <c:manualLayout>
                  <c:x val="5.7155094154523259E-3"/>
                  <c:y val="-0.12870195565727918"/>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346C262E-FDB6-42DE-8742-E4847110E0A1}" type="CATEGORYNAME">
                      <a:rPr lang="en-US" sz="1800" b="0">
                        <a:solidFill>
                          <a:sysClr val="windowText" lastClr="000000"/>
                        </a:solidFill>
                      </a:rPr>
                      <a:pPr>
                        <a:defRPr sz="1800" b="0">
                          <a:solidFill>
                            <a:sysClr val="windowText" lastClr="000000"/>
                          </a:solidFill>
                        </a:defRPr>
                      </a:pPr>
                      <a:t>[NOMBRE DE CATEGORÍA]</a:t>
                    </a:fld>
                    <a:r>
                      <a:rPr lang="en-US" sz="1800" b="0" baseline="0">
                        <a:solidFill>
                          <a:sysClr val="windowText" lastClr="000000"/>
                        </a:solidFill>
                      </a:rPr>
                      <a:t> </a:t>
                    </a:r>
                  </a:p>
                  <a:p>
                    <a:pPr>
                      <a:defRPr sz="1800" b="0">
                        <a:solidFill>
                          <a:sysClr val="windowText" lastClr="000000"/>
                        </a:solidFill>
                      </a:defRPr>
                    </a:pPr>
                    <a:fld id="{D2F12645-9838-4411-8185-DBAEB43F84F2}" type="VALUE">
                      <a:rPr lang="en-US" sz="1800" b="0" baseline="0">
                        <a:solidFill>
                          <a:sysClr val="windowText" lastClr="000000"/>
                        </a:solidFill>
                      </a:rPr>
                      <a:pPr>
                        <a:defRPr sz="1800" b="0">
                          <a:solidFill>
                            <a:sysClr val="windowText" lastClr="000000"/>
                          </a:solidFill>
                        </a:defRPr>
                      </a:pPr>
                      <a:t>[VALOR]</a:t>
                    </a:fld>
                    <a:endParaRPr lang="en-US" sz="1800" b="0" baseline="0">
                      <a:solidFill>
                        <a:sysClr val="windowText" lastClr="000000"/>
                      </a:solidFill>
                    </a:endParaRPr>
                  </a:p>
                  <a:p>
                    <a:pPr>
                      <a:defRPr sz="1800" b="0">
                        <a:solidFill>
                          <a:sysClr val="windowText" lastClr="000000"/>
                        </a:solidFill>
                      </a:defRPr>
                    </a:pPr>
                    <a:r>
                      <a:rPr lang="en-US" sz="1800" b="0" baseline="0">
                        <a:solidFill>
                          <a:sysClr val="windowText" lastClr="000000"/>
                        </a:solidFill>
                      </a:rPr>
                      <a:t> </a:t>
                    </a:r>
                    <a:fld id="{A6B154D5-3CE2-4A99-A084-11C947FBE0C5}" type="PERCENTAGE">
                      <a:rPr lang="en-US" sz="1800" b="0" baseline="0">
                        <a:solidFill>
                          <a:sysClr val="windowText" lastClr="000000"/>
                        </a:solidFill>
                      </a:rPr>
                      <a:pPr>
                        <a:defRPr sz="1800" b="0">
                          <a:solidFill>
                            <a:sysClr val="windowText" lastClr="000000"/>
                          </a:solidFill>
                        </a:defRPr>
                      </a:pPr>
                      <a:t>[PORCENTAJE]</a:t>
                    </a:fld>
                    <a:endParaRPr lang="en-US" sz="1800" b="0" baseline="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1-AFC7-4868-9065-59C5F1F17BDC}"/>
                </c:ext>
              </c:extLst>
            </c:dLbl>
            <c:dLbl>
              <c:idx val="1"/>
              <c:layout>
                <c:manualLayout>
                  <c:x val="5.1369943768181499E-2"/>
                  <c:y val="-7.4291919293828543E-2"/>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0A691E98-F8D2-4630-B7C1-B33F8B51707B}" type="CATEGORYNAME">
                      <a:rPr lang="en-US" sz="1800" b="0">
                        <a:solidFill>
                          <a:sysClr val="windowText" lastClr="000000"/>
                        </a:solidFill>
                      </a:rPr>
                      <a:pPr>
                        <a:defRPr sz="1800" b="0">
                          <a:solidFill>
                            <a:sysClr val="windowText" lastClr="000000"/>
                          </a:solidFill>
                        </a:defRPr>
                      </a:pPr>
                      <a:t>[NOMBRE DE CATEGORÍA]</a:t>
                    </a:fld>
                    <a:r>
                      <a:rPr lang="en-US" sz="1800" b="0" baseline="0">
                        <a:solidFill>
                          <a:sysClr val="windowText" lastClr="000000"/>
                        </a:solidFill>
                      </a:rPr>
                      <a:t> </a:t>
                    </a:r>
                  </a:p>
                  <a:p>
                    <a:pPr>
                      <a:defRPr sz="1800" b="0">
                        <a:solidFill>
                          <a:sysClr val="windowText" lastClr="000000"/>
                        </a:solidFill>
                      </a:defRPr>
                    </a:pPr>
                    <a:fld id="{45ED5880-70BC-4495-B0E7-A5909B5B95E2}" type="VALUE">
                      <a:rPr lang="en-US" sz="1800" b="0" baseline="0">
                        <a:solidFill>
                          <a:sysClr val="windowText" lastClr="000000"/>
                        </a:solidFill>
                      </a:rPr>
                      <a:pPr>
                        <a:defRPr sz="1800" b="0">
                          <a:solidFill>
                            <a:sysClr val="windowText" lastClr="000000"/>
                          </a:solidFill>
                        </a:defRPr>
                      </a:pPr>
                      <a:t>[VALOR]</a:t>
                    </a:fld>
                    <a:endParaRPr lang="en-US" sz="1800" b="0" baseline="0">
                      <a:solidFill>
                        <a:sysClr val="windowText" lastClr="000000"/>
                      </a:solidFill>
                    </a:endParaRPr>
                  </a:p>
                  <a:p>
                    <a:pPr>
                      <a:defRPr sz="1800" b="0">
                        <a:solidFill>
                          <a:sysClr val="windowText" lastClr="000000"/>
                        </a:solidFill>
                      </a:defRPr>
                    </a:pPr>
                    <a:r>
                      <a:rPr lang="en-US" sz="1800" b="0" baseline="0">
                        <a:solidFill>
                          <a:sysClr val="windowText" lastClr="000000"/>
                        </a:solidFill>
                      </a:rPr>
                      <a:t> </a:t>
                    </a:r>
                    <a:fld id="{2A0A7464-5FD9-4F67-94C5-3D806BC0F271}" type="PERCENTAGE">
                      <a:rPr lang="en-US" sz="1800" b="0" baseline="0">
                        <a:solidFill>
                          <a:sysClr val="windowText" lastClr="000000"/>
                        </a:solidFill>
                      </a:rPr>
                      <a:pPr>
                        <a:defRPr sz="1800" b="0">
                          <a:solidFill>
                            <a:sysClr val="windowText" lastClr="000000"/>
                          </a:solidFill>
                        </a:defRPr>
                      </a:pPr>
                      <a:t>[PORCENTAJE]</a:t>
                    </a:fld>
                    <a:endParaRPr lang="en-US" sz="1800" b="0" baseline="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3-AFC7-4868-9065-59C5F1F17BDC}"/>
                </c:ext>
              </c:extLst>
            </c:dLbl>
            <c:dLbl>
              <c:idx val="2"/>
              <c:layout>
                <c:manualLayout>
                  <c:x val="3.5413911763583751E-2"/>
                  <c:y val="1.672642102306877E-3"/>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53B4A305-4021-4D4A-97FA-E0309DCD4D20}" type="CATEGORYNAME">
                      <a:rPr lang="en-US" sz="1800" b="0">
                        <a:solidFill>
                          <a:sysClr val="windowText" lastClr="000000"/>
                        </a:solidFill>
                      </a:rPr>
                      <a:pPr>
                        <a:defRPr sz="1800" b="0">
                          <a:solidFill>
                            <a:sysClr val="windowText" lastClr="000000"/>
                          </a:solidFill>
                        </a:defRPr>
                      </a:pPr>
                      <a:t>[NOMBRE DE CATEGORÍA]</a:t>
                    </a:fld>
                    <a:r>
                      <a:rPr lang="en-US" sz="1800" b="0" baseline="0">
                        <a:solidFill>
                          <a:sysClr val="windowText" lastClr="000000"/>
                        </a:solidFill>
                      </a:rPr>
                      <a:t> </a:t>
                    </a:r>
                  </a:p>
                  <a:p>
                    <a:pPr>
                      <a:defRPr sz="1800" b="0">
                        <a:solidFill>
                          <a:sysClr val="windowText" lastClr="000000"/>
                        </a:solidFill>
                      </a:defRPr>
                    </a:pPr>
                    <a:fld id="{E064C9C5-2D23-4CC1-9A27-89EFDE71C256}" type="VALUE">
                      <a:rPr lang="en-US" sz="1800" b="0" baseline="0">
                        <a:solidFill>
                          <a:sysClr val="windowText" lastClr="000000"/>
                        </a:solidFill>
                      </a:rPr>
                      <a:pPr>
                        <a:defRPr sz="1800" b="0">
                          <a:solidFill>
                            <a:sysClr val="windowText" lastClr="000000"/>
                          </a:solidFill>
                        </a:defRPr>
                      </a:pPr>
                      <a:t>[VALOR]</a:t>
                    </a:fld>
                    <a:r>
                      <a:rPr lang="en-US" sz="1800" b="0" baseline="0">
                        <a:solidFill>
                          <a:sysClr val="windowText" lastClr="000000"/>
                        </a:solidFill>
                      </a:rPr>
                      <a:t> </a:t>
                    </a:r>
                  </a:p>
                  <a:p>
                    <a:pPr>
                      <a:defRPr sz="1800" b="0">
                        <a:solidFill>
                          <a:sysClr val="windowText" lastClr="000000"/>
                        </a:solidFill>
                      </a:defRPr>
                    </a:pPr>
                    <a:r>
                      <a:rPr lang="en-US" sz="1800" b="0" baseline="0">
                        <a:solidFill>
                          <a:sysClr val="windowText" lastClr="000000"/>
                        </a:solidFill>
                      </a:rPr>
                      <a:t>0.8%</a:t>
                    </a: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5-AFC7-4868-9065-59C5F1F17BDC}"/>
                </c:ext>
              </c:extLst>
            </c:dLbl>
            <c:dLbl>
              <c:idx val="3"/>
              <c:layout>
                <c:manualLayout>
                  <c:x val="2.3919782951161605E-2"/>
                  <c:y val="2.3785024100465749E-2"/>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38C446A9-A54F-432D-8B74-44C0A6B1954F}" type="CATEGORYNAME">
                      <a:rPr lang="en-US" sz="1800" b="0">
                        <a:solidFill>
                          <a:sysClr val="windowText" lastClr="000000"/>
                        </a:solidFill>
                      </a:rPr>
                      <a:pPr>
                        <a:defRPr sz="1800" b="0">
                          <a:solidFill>
                            <a:sysClr val="windowText" lastClr="000000"/>
                          </a:solidFill>
                        </a:defRPr>
                      </a:pPr>
                      <a:t>[NOMBRE DE CATEGORÍA]</a:t>
                    </a:fld>
                    <a:r>
                      <a:rPr lang="en-US" sz="1800" b="0" baseline="0">
                        <a:solidFill>
                          <a:sysClr val="windowText" lastClr="000000"/>
                        </a:solidFill>
                      </a:rPr>
                      <a:t> </a:t>
                    </a:r>
                  </a:p>
                  <a:p>
                    <a:pPr>
                      <a:defRPr sz="1800" b="0">
                        <a:solidFill>
                          <a:sysClr val="windowText" lastClr="000000"/>
                        </a:solidFill>
                      </a:defRPr>
                    </a:pPr>
                    <a:fld id="{225D0FE1-8EEC-4F2D-932F-5F55B08E6D3A}" type="VALUE">
                      <a:rPr lang="en-US" sz="1800" b="0" baseline="0">
                        <a:solidFill>
                          <a:sysClr val="windowText" lastClr="000000"/>
                        </a:solidFill>
                      </a:rPr>
                      <a:pPr>
                        <a:defRPr sz="1800" b="0">
                          <a:solidFill>
                            <a:sysClr val="windowText" lastClr="000000"/>
                          </a:solidFill>
                        </a:defRPr>
                      </a:pPr>
                      <a:t>[VALOR]</a:t>
                    </a:fld>
                    <a:r>
                      <a:rPr lang="en-US" sz="1800" b="0" baseline="0">
                        <a:solidFill>
                          <a:sysClr val="windowText" lastClr="000000"/>
                        </a:solidFill>
                      </a:rPr>
                      <a:t> </a:t>
                    </a:r>
                  </a:p>
                  <a:p>
                    <a:pPr>
                      <a:defRPr sz="1800" b="0">
                        <a:solidFill>
                          <a:sysClr val="windowText" lastClr="000000"/>
                        </a:solidFill>
                      </a:defRPr>
                    </a:pPr>
                    <a:fld id="{3D899F0F-0943-48E0-A280-5276BF6BCBF7}" type="PERCENTAGE">
                      <a:rPr lang="en-US" sz="1800" b="0" baseline="0">
                        <a:solidFill>
                          <a:sysClr val="windowText" lastClr="000000"/>
                        </a:solidFill>
                      </a:rPr>
                      <a:pPr>
                        <a:defRPr sz="1800" b="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7-AFC7-4868-9065-59C5F1F17BDC}"/>
                </c:ext>
              </c:extLst>
            </c:dLbl>
            <c:dLbl>
              <c:idx val="4"/>
              <c:layout>
                <c:manualLayout>
                  <c:x val="1.14822355370381E-2"/>
                  <c:y val="2.2989976337808922E-2"/>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09C05F82-A25F-4184-93CE-757E4E6222CC}" type="CATEGORYNAME">
                      <a:rPr lang="en-US" sz="1800" b="0">
                        <a:solidFill>
                          <a:sysClr val="windowText" lastClr="000000"/>
                        </a:solidFill>
                      </a:rPr>
                      <a:pPr>
                        <a:defRPr sz="1800" b="0">
                          <a:solidFill>
                            <a:sysClr val="windowText" lastClr="000000"/>
                          </a:solidFill>
                        </a:defRPr>
                      </a:pPr>
                      <a:t>[NOMBRE DE CATEGORÍA]</a:t>
                    </a:fld>
                    <a:endParaRPr lang="en-US" sz="1800" b="0">
                      <a:solidFill>
                        <a:sysClr val="windowText" lastClr="000000"/>
                      </a:solidFill>
                    </a:endParaRPr>
                  </a:p>
                  <a:p>
                    <a:pPr>
                      <a:defRPr sz="1800" b="0">
                        <a:solidFill>
                          <a:sysClr val="windowText" lastClr="000000"/>
                        </a:solidFill>
                      </a:defRPr>
                    </a:pPr>
                    <a:r>
                      <a:rPr lang="en-US" sz="1800" b="0" baseline="0">
                        <a:solidFill>
                          <a:sysClr val="windowText" lastClr="000000"/>
                        </a:solidFill>
                      </a:rPr>
                      <a:t> </a:t>
                    </a:r>
                    <a:fld id="{7C6A1B63-CAA4-42EC-A0CC-3E976A015E36}" type="VALUE">
                      <a:rPr lang="en-US" sz="1800" b="0" baseline="0">
                        <a:solidFill>
                          <a:sysClr val="windowText" lastClr="000000"/>
                        </a:solidFill>
                      </a:rPr>
                      <a:pPr>
                        <a:defRPr sz="1800" b="0">
                          <a:solidFill>
                            <a:sysClr val="windowText" lastClr="000000"/>
                          </a:solidFill>
                        </a:defRPr>
                      </a:pPr>
                      <a:t>[VALOR]</a:t>
                    </a:fld>
                    <a:r>
                      <a:rPr lang="en-US" sz="1800" b="0" baseline="0">
                        <a:solidFill>
                          <a:sysClr val="windowText" lastClr="000000"/>
                        </a:solidFill>
                      </a:rPr>
                      <a:t> </a:t>
                    </a:r>
                  </a:p>
                  <a:p>
                    <a:pPr>
                      <a:defRPr sz="1800" b="0">
                        <a:solidFill>
                          <a:sysClr val="windowText" lastClr="000000"/>
                        </a:solidFill>
                      </a:defRPr>
                    </a:pPr>
                    <a:fld id="{031ACC02-B684-49A9-A599-909073BBD87B}" type="PERCENTAGE">
                      <a:rPr lang="en-US" sz="1800" b="0" baseline="0">
                        <a:solidFill>
                          <a:sysClr val="windowText" lastClr="000000"/>
                        </a:solidFill>
                      </a:rPr>
                      <a:pPr>
                        <a:defRPr sz="1800" b="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9-AFC7-4868-9065-59C5F1F17BDC}"/>
                </c:ext>
              </c:extLst>
            </c:dLbl>
            <c:dLbl>
              <c:idx val="5"/>
              <c:layout>
                <c:manualLayout>
                  <c:x val="-5.3810815112159432E-2"/>
                  <c:y val="3.4480320536137005E-2"/>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FC60DF21-6887-4E83-81A2-1A560CB374BD}" type="CATEGORYNAME">
                      <a:rPr lang="en-US" sz="1800" b="0">
                        <a:solidFill>
                          <a:sysClr val="windowText" lastClr="000000"/>
                        </a:solidFill>
                      </a:rPr>
                      <a:pPr>
                        <a:defRPr sz="1800" b="0">
                          <a:solidFill>
                            <a:sysClr val="windowText" lastClr="000000"/>
                          </a:solidFill>
                        </a:defRPr>
                      </a:pPr>
                      <a:t>[NOMBRE DE CATEGORÍA]</a:t>
                    </a:fld>
                    <a:r>
                      <a:rPr lang="en-US" sz="1800" b="0" baseline="0">
                        <a:solidFill>
                          <a:sysClr val="windowText" lastClr="000000"/>
                        </a:solidFill>
                      </a:rPr>
                      <a:t> </a:t>
                    </a:r>
                  </a:p>
                  <a:p>
                    <a:pPr>
                      <a:defRPr sz="1800" b="0">
                        <a:solidFill>
                          <a:sysClr val="windowText" lastClr="000000"/>
                        </a:solidFill>
                      </a:defRPr>
                    </a:pPr>
                    <a:fld id="{A7824EA3-4358-4A7A-910F-B50E6EA6BBAA}" type="VALUE">
                      <a:rPr lang="en-US" sz="1800" b="0" baseline="0">
                        <a:solidFill>
                          <a:sysClr val="windowText" lastClr="000000"/>
                        </a:solidFill>
                      </a:rPr>
                      <a:pPr>
                        <a:defRPr sz="1800" b="0">
                          <a:solidFill>
                            <a:sysClr val="windowText" lastClr="000000"/>
                          </a:solidFill>
                        </a:defRPr>
                      </a:pPr>
                      <a:t>[VALOR]</a:t>
                    </a:fld>
                    <a:r>
                      <a:rPr lang="en-US" sz="1800" b="0" baseline="0">
                        <a:solidFill>
                          <a:sysClr val="windowText" lastClr="000000"/>
                        </a:solidFill>
                      </a:rPr>
                      <a:t> </a:t>
                    </a:r>
                  </a:p>
                  <a:p>
                    <a:pPr>
                      <a:defRPr sz="1800" b="0">
                        <a:solidFill>
                          <a:sysClr val="windowText" lastClr="000000"/>
                        </a:solidFill>
                      </a:defRPr>
                    </a:pPr>
                    <a:fld id="{88239077-2464-4C8D-96C7-E7C0ED2CF7F8}" type="PERCENTAGE">
                      <a:rPr lang="en-US" sz="1800" b="0" baseline="0">
                        <a:solidFill>
                          <a:sysClr val="windowText" lastClr="000000"/>
                        </a:solidFill>
                      </a:rPr>
                      <a:pPr>
                        <a:defRPr sz="1800" b="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B-AFC7-4868-9065-59C5F1F17BDC}"/>
                </c:ext>
              </c:extLst>
            </c:dLbl>
            <c:dLbl>
              <c:idx val="6"/>
              <c:layout>
                <c:manualLayout>
                  <c:x val="-2.4741312666991415E-2"/>
                  <c:y val="3.8684507098831471E-2"/>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7A05422D-C869-4DFF-AB53-D8B4630E9D10}" type="CATEGORYNAME">
                      <a:rPr lang="en-US" sz="1800" b="0">
                        <a:solidFill>
                          <a:sysClr val="windowText" lastClr="000000"/>
                        </a:solidFill>
                      </a:rPr>
                      <a:pPr>
                        <a:defRPr sz="1800" b="0">
                          <a:solidFill>
                            <a:sysClr val="windowText" lastClr="000000"/>
                          </a:solidFill>
                        </a:defRPr>
                      </a:pPr>
                      <a:t>[NOMBRE DE CATEGORÍA]</a:t>
                    </a:fld>
                    <a:r>
                      <a:rPr lang="en-US" sz="1800" b="0" baseline="0">
                        <a:solidFill>
                          <a:sysClr val="windowText" lastClr="000000"/>
                        </a:solidFill>
                      </a:rPr>
                      <a:t> </a:t>
                    </a:r>
                  </a:p>
                  <a:p>
                    <a:pPr>
                      <a:defRPr sz="1800" b="0">
                        <a:solidFill>
                          <a:sysClr val="windowText" lastClr="000000"/>
                        </a:solidFill>
                      </a:defRPr>
                    </a:pPr>
                    <a:fld id="{05F6DD79-39E9-4CDF-9E84-CDC670C45123}" type="VALUE">
                      <a:rPr lang="en-US" sz="1800" b="0" baseline="0">
                        <a:solidFill>
                          <a:sysClr val="windowText" lastClr="000000"/>
                        </a:solidFill>
                      </a:rPr>
                      <a:pPr>
                        <a:defRPr sz="1800" b="0">
                          <a:solidFill>
                            <a:sysClr val="windowText" lastClr="000000"/>
                          </a:solidFill>
                        </a:defRPr>
                      </a:pPr>
                      <a:t>[VALOR]</a:t>
                    </a:fld>
                    <a:r>
                      <a:rPr lang="en-US" sz="1800" b="0" baseline="0">
                        <a:solidFill>
                          <a:sysClr val="windowText" lastClr="000000"/>
                        </a:solidFill>
                      </a:rPr>
                      <a:t> </a:t>
                    </a:r>
                  </a:p>
                  <a:p>
                    <a:pPr>
                      <a:defRPr sz="1800" b="0">
                        <a:solidFill>
                          <a:sysClr val="windowText" lastClr="000000"/>
                        </a:solidFill>
                      </a:defRPr>
                    </a:pPr>
                    <a:fld id="{49E9001D-2922-46C2-9285-02338C09A549}" type="PERCENTAGE">
                      <a:rPr lang="en-US" sz="1800" b="0" baseline="0">
                        <a:solidFill>
                          <a:sysClr val="windowText" lastClr="000000"/>
                        </a:solidFill>
                      </a:rPr>
                      <a:pPr>
                        <a:defRPr sz="1800" b="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D-AFC7-4868-9065-59C5F1F17BDC}"/>
                </c:ext>
              </c:extLst>
            </c:dLbl>
            <c:dLbl>
              <c:idx val="7"/>
              <c:layout>
                <c:manualLayout>
                  <c:x val="-1.8611463536283256E-2"/>
                  <c:y val="0.13470974429253102"/>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82C7C9E1-7903-4BAB-8FC6-ADCAC177BB05}" type="CATEGORYNAME">
                      <a:rPr lang="en-US" sz="1800" b="0">
                        <a:solidFill>
                          <a:sysClr val="windowText" lastClr="000000"/>
                        </a:solidFill>
                      </a:rPr>
                      <a:pPr>
                        <a:defRPr sz="1800" b="0">
                          <a:solidFill>
                            <a:sysClr val="windowText" lastClr="000000"/>
                          </a:solidFill>
                        </a:defRPr>
                      </a:pPr>
                      <a:t>[NOMBRE DE CATEGORÍA]</a:t>
                    </a:fld>
                    <a:endParaRPr lang="en-US" sz="1800" b="0">
                      <a:solidFill>
                        <a:sysClr val="windowText" lastClr="000000"/>
                      </a:solidFill>
                    </a:endParaRPr>
                  </a:p>
                  <a:p>
                    <a:pPr>
                      <a:defRPr sz="1800" b="0">
                        <a:solidFill>
                          <a:sysClr val="windowText" lastClr="000000"/>
                        </a:solidFill>
                      </a:defRPr>
                    </a:pPr>
                    <a:r>
                      <a:rPr lang="en-US" sz="1800" b="0" baseline="0">
                        <a:solidFill>
                          <a:sysClr val="windowText" lastClr="000000"/>
                        </a:solidFill>
                      </a:rPr>
                      <a:t> </a:t>
                    </a:r>
                    <a:fld id="{2DBCE28A-9A45-4CC9-A8D1-D5DB87DEC51E}" type="VALUE">
                      <a:rPr lang="en-US" sz="1800" b="0" baseline="0">
                        <a:solidFill>
                          <a:sysClr val="windowText" lastClr="000000"/>
                        </a:solidFill>
                      </a:rPr>
                      <a:pPr>
                        <a:defRPr sz="1800" b="0">
                          <a:solidFill>
                            <a:sysClr val="windowText" lastClr="000000"/>
                          </a:solidFill>
                        </a:defRPr>
                      </a:pPr>
                      <a:t>[VALOR]</a:t>
                    </a:fld>
                    <a:r>
                      <a:rPr lang="en-US" sz="1800" b="0" baseline="0">
                        <a:solidFill>
                          <a:sysClr val="windowText" lastClr="000000"/>
                        </a:solidFill>
                      </a:rPr>
                      <a:t> </a:t>
                    </a:r>
                  </a:p>
                  <a:p>
                    <a:pPr>
                      <a:defRPr sz="1800" b="0">
                        <a:solidFill>
                          <a:sysClr val="windowText" lastClr="000000"/>
                        </a:solidFill>
                      </a:defRPr>
                    </a:pPr>
                    <a:r>
                      <a:rPr lang="en-US" sz="1800" b="0" baseline="0">
                        <a:solidFill>
                          <a:sysClr val="windowText" lastClr="000000"/>
                        </a:solidFill>
                      </a:rPr>
                      <a:t>0.5%</a:t>
                    </a: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F-AFC7-4868-9065-59C5F1F17BDC}"/>
                </c:ext>
              </c:extLst>
            </c:dLbl>
            <c:dLbl>
              <c:idx val="8"/>
              <c:layout>
                <c:manualLayout>
                  <c:x val="-5.1829862914533058E-2"/>
                  <c:y val="8.0131596194219668E-2"/>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D871AAE6-AFD6-4E6B-8E2C-72394CB90C43}" type="CATEGORYNAME">
                      <a:rPr lang="en-US"/>
                      <a:pPr>
                        <a:defRPr sz="1800" b="0">
                          <a:solidFill>
                            <a:sysClr val="windowText" lastClr="000000"/>
                          </a:solidFill>
                        </a:defRPr>
                      </a:pPr>
                      <a:t>[NOMBRE DE CATEGORÍA]</a:t>
                    </a:fld>
                    <a:r>
                      <a:rPr lang="en-US" baseline="0"/>
                      <a:t> </a:t>
                    </a:r>
                    <a:fld id="{D3DB164C-A857-425E-849E-0EE78293A34E}" type="VALUE">
                      <a:rPr lang="en-US" baseline="0"/>
                      <a:pPr>
                        <a:defRPr sz="1800" b="0">
                          <a:solidFill>
                            <a:sysClr val="windowText" lastClr="000000"/>
                          </a:solidFill>
                        </a:defRPr>
                      </a:pPr>
                      <a:t>[VALOR]</a:t>
                    </a:fld>
                    <a:endParaRPr lang="en-US" baseline="0"/>
                  </a:p>
                  <a:p>
                    <a:pPr>
                      <a:defRPr sz="1800" b="0">
                        <a:solidFill>
                          <a:sysClr val="windowText" lastClr="000000"/>
                        </a:solidFill>
                      </a:defRPr>
                    </a:pPr>
                    <a:r>
                      <a:rPr lang="en-US" baseline="0"/>
                      <a:t> </a:t>
                    </a:r>
                    <a:fld id="{E8A19C0C-7053-4034-9581-07754CBA418C}" type="PERCENTAGE">
                      <a:rPr lang="en-US" baseline="0"/>
                      <a:pPr>
                        <a:defRPr sz="1800" b="0">
                          <a:solidFill>
                            <a:sysClr val="windowText" lastClr="000000"/>
                          </a:solidFill>
                        </a:defRPr>
                      </a:pPr>
                      <a:t>[PORCENTAJE]</a:t>
                    </a:fld>
                    <a:endParaRPr lang="en-US" baseline="0"/>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10-EBE5-47E5-A795-791B69020822}"/>
                </c:ext>
              </c:extLst>
            </c:dLbl>
            <c:dLbl>
              <c:idx val="9"/>
              <c:layout>
                <c:manualLayout>
                  <c:x val="-6.6014896843022877E-2"/>
                  <c:y val="-4.7425852914538519E-2"/>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8187369A-64A4-4A7F-9B78-DB24866E710B}" type="CATEGORYNAME">
                      <a:rPr lang="en-US"/>
                      <a:pPr>
                        <a:defRPr sz="1800" b="0">
                          <a:solidFill>
                            <a:sysClr val="windowText" lastClr="000000"/>
                          </a:solidFill>
                        </a:defRPr>
                      </a:pPr>
                      <a:t>[NOMBRE DE CATEGORÍA]</a:t>
                    </a:fld>
                    <a:r>
                      <a:rPr lang="en-US" baseline="0"/>
                      <a:t> </a:t>
                    </a:r>
                  </a:p>
                  <a:p>
                    <a:pPr>
                      <a:defRPr sz="1800" b="0">
                        <a:solidFill>
                          <a:sysClr val="windowText" lastClr="000000"/>
                        </a:solidFill>
                      </a:defRPr>
                    </a:pPr>
                    <a:fld id="{57B0FD64-EB28-4F81-AD04-D60A68077622}" type="VALUE">
                      <a:rPr lang="en-US" baseline="0"/>
                      <a:pPr>
                        <a:defRPr sz="1800" b="0">
                          <a:solidFill>
                            <a:sysClr val="windowText" lastClr="000000"/>
                          </a:solidFill>
                        </a:defRPr>
                      </a:pPr>
                      <a:t>[VALOR]</a:t>
                    </a:fld>
                    <a:endParaRPr lang="en-US" baseline="0"/>
                  </a:p>
                  <a:p>
                    <a:pPr>
                      <a:defRPr sz="1800" b="0">
                        <a:solidFill>
                          <a:sysClr val="windowText" lastClr="000000"/>
                        </a:solidFill>
                      </a:defRPr>
                    </a:pPr>
                    <a:r>
                      <a:rPr lang="en-US" baseline="0"/>
                      <a:t> </a:t>
                    </a:r>
                    <a:fld id="{F917B8C9-72D9-468F-A625-46D8123F6E7F}" type="PERCENTAGE">
                      <a:rPr lang="en-US" baseline="0"/>
                      <a:pPr>
                        <a:defRPr sz="1800" b="0">
                          <a:solidFill>
                            <a:sysClr val="windowText" lastClr="000000"/>
                          </a:solidFill>
                        </a:defRPr>
                      </a:pPr>
                      <a:t>[PORCENTAJE]</a:t>
                    </a:fld>
                    <a:endParaRPr lang="en-US" baseline="0"/>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11-EBE5-47E5-A795-791B69020822}"/>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outEnd"/>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'III.5.8.Cotiz.x AFP y fondos'!$B$3:$K$3</c:f>
              <c:strCache>
                <c:ptCount val="10"/>
                <c:pt idx="0">
                  <c:v>Atlántico</c:v>
                </c:pt>
                <c:pt idx="1">
                  <c:v>Crecer</c:v>
                </c:pt>
                <c:pt idx="2">
                  <c:v>JMMB-BDI</c:v>
                </c:pt>
                <c:pt idx="3">
                  <c:v>Popular</c:v>
                </c:pt>
                <c:pt idx="4">
                  <c:v>Reservas</c:v>
                </c:pt>
                <c:pt idx="5">
                  <c:v>Romana</c:v>
                </c:pt>
                <c:pt idx="6">
                  <c:v>Siembra</c:v>
                </c:pt>
                <c:pt idx="7">
                  <c:v>Reparto Individualizado</c:v>
                </c:pt>
                <c:pt idx="8">
                  <c:v>Ministerio de Hacienda</c:v>
                </c:pt>
                <c:pt idx="9">
                  <c:v> Sin Individualizar</c:v>
                </c:pt>
              </c:strCache>
            </c:strRef>
          </c:cat>
          <c:val>
            <c:numRef>
              <c:f>'III.5.8.Cotiz.x AFP y fondos'!$B$4:$K$4</c:f>
              <c:numCache>
                <c:formatCode>_(* #,##0_);_(* \(#,##0\);_(* "-"??_);_(@_)</c:formatCode>
                <c:ptCount val="10"/>
                <c:pt idx="0">
                  <c:v>23874</c:v>
                </c:pt>
                <c:pt idx="1">
                  <c:v>438377</c:v>
                </c:pt>
                <c:pt idx="2">
                  <c:v>5579</c:v>
                </c:pt>
                <c:pt idx="3">
                  <c:v>523869</c:v>
                </c:pt>
                <c:pt idx="4">
                  <c:v>250105</c:v>
                </c:pt>
                <c:pt idx="5">
                  <c:v>15757</c:v>
                </c:pt>
                <c:pt idx="6">
                  <c:v>339636</c:v>
                </c:pt>
                <c:pt idx="7">
                  <c:v>99110</c:v>
                </c:pt>
                <c:pt idx="8">
                  <c:v>29316</c:v>
                </c:pt>
                <c:pt idx="9">
                  <c:v>15191</c:v>
                </c:pt>
              </c:numCache>
            </c:numRef>
          </c:val>
          <c:extLst>
            <c:ext xmlns:c16="http://schemas.microsoft.com/office/drawing/2014/chart" uri="{C3380CC4-5D6E-409C-BE32-E72D297353CC}">
              <c16:uniqueId val="{00000010-AFC7-4868-9065-59C5F1F17BDC}"/>
            </c:ext>
          </c:extLst>
        </c:ser>
        <c:dLbls>
          <c:showLegendKey val="0"/>
          <c:showVal val="0"/>
          <c:showCatName val="0"/>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pPr>
            <a:r>
              <a:rPr lang="en-US" sz="1050"/>
              <a:t> Seguro de Vejez, Discapacidad y Sobrevivencia (SVDS)</a:t>
            </a:r>
          </a:p>
          <a:p>
            <a:pPr>
              <a:defRPr sz="1050"/>
            </a:pPr>
            <a:r>
              <a:rPr lang="es-DO" sz="1050" b="1" i="0" u="none" strike="noStrike" baseline="0">
                <a:effectLst/>
              </a:rPr>
              <a:t>Población Económicamente Activa Afiliada al SVDS por Género    </a:t>
            </a:r>
            <a:endParaRPr lang="en-US" sz="1050"/>
          </a:p>
        </c:rich>
      </c:tx>
      <c:layout>
        <c:manualLayout>
          <c:xMode val="edge"/>
          <c:yMode val="edge"/>
          <c:x val="0.2914467845690355"/>
          <c:y val="8.7287438711071853E-3"/>
        </c:manualLayout>
      </c:layout>
      <c:overlay val="0"/>
    </c:title>
    <c:autoTitleDeleted val="0"/>
    <c:plotArea>
      <c:layout>
        <c:manualLayout>
          <c:layoutTarget val="inner"/>
          <c:xMode val="edge"/>
          <c:yMode val="edge"/>
          <c:x val="3.4313669460672255E-2"/>
          <c:y val="0.25485947568858397"/>
          <c:w val="0.9247366861400389"/>
          <c:h val="0.55948059583459342"/>
        </c:manualLayout>
      </c:layout>
      <c:lineChart>
        <c:grouping val="standard"/>
        <c:varyColors val="0"/>
        <c:ser>
          <c:idx val="0"/>
          <c:order val="0"/>
          <c:tx>
            <c:strRef>
              <c:f>III.5.9.PEA_Pensiones_Género!$E$3</c:f>
              <c:strCache>
                <c:ptCount val="1"/>
                <c:pt idx="0">
                  <c:v>% Hombres /PEA</c:v>
                </c:pt>
              </c:strCache>
            </c:strRef>
          </c:tx>
          <c:dLbls>
            <c:dLbl>
              <c:idx val="0"/>
              <c:layout>
                <c:manualLayout>
                  <c:x val="-2.8140176507787273E-2"/>
                  <c:y val="-2.86239697744788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A901-4ED2-9F42-1FF302937BF8}"/>
                </c:ext>
              </c:extLst>
            </c:dLbl>
            <c:dLbl>
              <c:idx val="1"/>
              <c:layout>
                <c:manualLayout>
                  <c:x val="-2.8601984453435859E-2"/>
                  <c:y val="-2.995224323074265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A901-4ED2-9F42-1FF302937BF8}"/>
                </c:ext>
              </c:extLst>
            </c:dLbl>
            <c:dLbl>
              <c:idx val="2"/>
              <c:layout>
                <c:manualLayout>
                  <c:x val="-2.9597792813211756E-2"/>
                  <c:y val="-2.76111027522834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A901-4ED2-9F42-1FF302937BF8}"/>
                </c:ext>
              </c:extLst>
            </c:dLbl>
            <c:dLbl>
              <c:idx val="3"/>
              <c:layout>
                <c:manualLayout>
                  <c:x val="-3.0095641029945882E-2"/>
                  <c:y val="-3.344712484187883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A901-4ED2-9F42-1FF302937BF8}"/>
                </c:ext>
              </c:extLst>
            </c:dLbl>
            <c:dLbl>
              <c:idx val="4"/>
              <c:layout>
                <c:manualLayout>
                  <c:x val="-2.7786825154318448E-2"/>
                  <c:y val="-3.061626850783779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A901-4ED2-9F42-1FF302937BF8}"/>
                </c:ext>
              </c:extLst>
            </c:dLbl>
            <c:dLbl>
              <c:idx val="5"/>
              <c:layout>
                <c:manualLayout>
                  <c:x val="-2.9633945010605071E-2"/>
                  <c:y val="-3.194454196410161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A901-4ED2-9F42-1FF302937BF8}"/>
                </c:ext>
              </c:extLst>
            </c:dLbl>
            <c:dLbl>
              <c:idx val="6"/>
              <c:layout>
                <c:manualLayout>
                  <c:x val="-3.954802259887006E-2"/>
                  <c:y val="-3.145477942026337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A901-4ED2-9F42-1FF302937BF8}"/>
                </c:ext>
              </c:extLst>
            </c:dLbl>
            <c:dLbl>
              <c:idx val="7"/>
              <c:layout>
                <c:manualLayout>
                  <c:x val="-3.6668961155974907E-2"/>
                  <c:y val="-4.19396938440019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A901-4ED2-9F42-1FF302937BF8}"/>
                </c:ext>
              </c:extLst>
            </c:dLbl>
            <c:dLbl>
              <c:idx val="8"/>
              <c:layout>
                <c:manualLayout>
                  <c:x val="-3.1444912669498504E-2"/>
                  <c:y val="-3.561395589882480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A901-4ED2-9F42-1FF302937BF8}"/>
                </c:ext>
              </c:extLst>
            </c:dLbl>
            <c:dLbl>
              <c:idx val="9"/>
              <c:layout>
                <c:manualLayout>
                  <c:x val="-3.0250994745059958E-2"/>
                  <c:y val="-3.426963349326556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A901-4ED2-9F42-1FF302937BF8}"/>
                </c:ext>
              </c:extLst>
            </c:dLbl>
            <c:dLbl>
              <c:idx val="10"/>
              <c:layout>
                <c:manualLayout>
                  <c:x val="-2.2272828461887394E-2"/>
                  <c:y val="-2.77820686426935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A901-4ED2-9F42-1FF302937BF8}"/>
                </c:ext>
              </c:extLst>
            </c:dLbl>
            <c:dLbl>
              <c:idx val="11"/>
              <c:layout>
                <c:manualLayout>
                  <c:x val="-2.7375201288244885E-2"/>
                  <c:y val="-4.339251840920604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A901-4ED2-9F42-1FF302937BF8}"/>
                </c:ext>
              </c:extLst>
            </c:dLbl>
            <c:dLbl>
              <c:idx val="12"/>
              <c:layout>
                <c:manualLayout>
                  <c:x val="-2.6416408870395924E-2"/>
                  <c:y val="-3.03030303030303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428B-4268-9130-DFADBC319A98}"/>
                </c:ext>
              </c:extLst>
            </c:dLbl>
            <c:dLbl>
              <c:idx val="13"/>
              <c:layout>
                <c:manualLayout>
                  <c:x val="-2.5210086813790306E-2"/>
                  <c:y val="-2.708804253699544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D2F7-429C-99FE-27BF27E78B22}"/>
                </c:ext>
              </c:extLst>
            </c:dLbl>
            <c:dLbl>
              <c:idx val="14"/>
              <c:layout>
                <c:manualLayout>
                  <c:x val="-2.0855059634523016E-2"/>
                  <c:y val="4.434588768129436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7564-483B-91C5-E8862E43E016}"/>
                </c:ext>
              </c:extLst>
            </c:dLbl>
            <c:dLbl>
              <c:idx val="15"/>
              <c:layout>
                <c:manualLayout>
                  <c:x val="-2.9197083488332325E-2"/>
                  <c:y val="-2.956392512086291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7564-483B-91C5-E8862E43E016}"/>
                </c:ext>
              </c:extLst>
            </c:dLbl>
            <c:spPr>
              <a:noFill/>
              <a:ln>
                <a:noFill/>
              </a:ln>
              <a:effectLst/>
            </c:spPr>
            <c:txPr>
              <a:bodyPr/>
              <a:lstStyle/>
              <a:p>
                <a:pPr>
                  <a:defRPr sz="800">
                    <a:solidFill>
                      <a:srgbClr val="00206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III.5.9.PEA_Pensiones_Género!$A$4:$A$20</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 2019</c:v>
                </c:pt>
                <c:pt idx="15">
                  <c:v>Dic. 2020</c:v>
                </c:pt>
                <c:pt idx="16">
                  <c:v>Abr.2021</c:v>
                </c:pt>
              </c:strCache>
            </c:strRef>
          </c:cat>
          <c:val>
            <c:numRef>
              <c:f>III.5.9.PEA_Pensiones_Género!$E$4:$E$20</c:f>
              <c:numCache>
                <c:formatCode>0.0%</c:formatCode>
                <c:ptCount val="17"/>
                <c:pt idx="0">
                  <c:v>0.60781652254894247</c:v>
                </c:pt>
                <c:pt idx="1">
                  <c:v>0.60658924291511795</c:v>
                </c:pt>
                <c:pt idx="2">
                  <c:v>0.61422441397978056</c:v>
                </c:pt>
                <c:pt idx="3">
                  <c:v>0.60003377160269811</c:v>
                </c:pt>
                <c:pt idx="4">
                  <c:v>0.62470531252640438</c:v>
                </c:pt>
                <c:pt idx="5">
                  <c:v>0.61495424947904653</c:v>
                </c:pt>
                <c:pt idx="6">
                  <c:v>0.60464196509247115</c:v>
                </c:pt>
                <c:pt idx="7">
                  <c:v>0.59522771771370908</c:v>
                </c:pt>
                <c:pt idx="8">
                  <c:v>0.60178845781728629</c:v>
                </c:pt>
                <c:pt idx="9">
                  <c:v>0.6246174236167904</c:v>
                </c:pt>
                <c:pt idx="10">
                  <c:v>0.59167631497092943</c:v>
                </c:pt>
                <c:pt idx="11">
                  <c:v>0.58610631658578416</c:v>
                </c:pt>
                <c:pt idx="12">
                  <c:v>0.59219529993058284</c:v>
                </c:pt>
                <c:pt idx="13">
                  <c:v>0.59390889001674951</c:v>
                </c:pt>
                <c:pt idx="14">
                  <c:v>0.5766504949054061</c:v>
                </c:pt>
                <c:pt idx="15">
                  <c:v>0.59628916732902226</c:v>
                </c:pt>
                <c:pt idx="16">
                  <c:v>0.58389571987387645</c:v>
                </c:pt>
              </c:numCache>
            </c:numRef>
          </c:val>
          <c:smooth val="0"/>
          <c:extLst>
            <c:ext xmlns:c16="http://schemas.microsoft.com/office/drawing/2014/chart" uri="{C3380CC4-5D6E-409C-BE32-E72D297353CC}">
              <c16:uniqueId val="{0000000C-A901-4ED2-9F42-1FF302937BF8}"/>
            </c:ext>
          </c:extLst>
        </c:ser>
        <c:ser>
          <c:idx val="1"/>
          <c:order val="1"/>
          <c:tx>
            <c:strRef>
              <c:f>III.5.9.PEA_Pensiones_Género!$F$3</c:f>
              <c:strCache>
                <c:ptCount val="1"/>
                <c:pt idx="0">
                  <c:v>%  Mujeres / PEA</c:v>
                </c:pt>
              </c:strCache>
            </c:strRef>
          </c:tx>
          <c:dLbls>
            <c:dLbl>
              <c:idx val="0"/>
              <c:layout>
                <c:manualLayout>
                  <c:x val="-3.624330540771957E-2"/>
                  <c:y val="-3.375160907434341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A901-4ED2-9F42-1FF302937BF8}"/>
                </c:ext>
              </c:extLst>
            </c:dLbl>
            <c:dLbl>
              <c:idx val="1"/>
              <c:layout>
                <c:manualLayout>
                  <c:x val="-3.954802259887006E-2"/>
                  <c:y val="2.98879163912341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A901-4ED2-9F42-1FF302937BF8}"/>
                </c:ext>
              </c:extLst>
            </c:dLbl>
            <c:dLbl>
              <c:idx val="2"/>
              <c:layout>
                <c:manualLayout>
                  <c:x val="-4.519774011299435E-2"/>
                  <c:y val="-3.65296755892861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A901-4ED2-9F42-1FF302937BF8}"/>
                </c:ext>
              </c:extLst>
            </c:dLbl>
            <c:dLbl>
              <c:idx val="3"/>
              <c:layout>
                <c:manualLayout>
                  <c:x val="-2.6917535831581314E-2"/>
                  <c:y val="3.135808660860067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A901-4ED2-9F42-1FF302937BF8}"/>
                </c:ext>
              </c:extLst>
            </c:dLbl>
            <c:dLbl>
              <c:idx val="4"/>
              <c:layout>
                <c:manualLayout>
                  <c:x val="-3.1171098377100769E-2"/>
                  <c:y val="3.086792494887183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A901-4ED2-9F42-1FF302937BF8}"/>
                </c:ext>
              </c:extLst>
            </c:dLbl>
            <c:dLbl>
              <c:idx val="5"/>
              <c:layout>
                <c:manualLayout>
                  <c:x val="-2.9774937818636545E-2"/>
                  <c:y val="2.569637394051847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A901-4ED2-9F42-1FF302937BF8}"/>
                </c:ext>
              </c:extLst>
            </c:dLbl>
            <c:dLbl>
              <c:idx val="6"/>
              <c:layout>
                <c:manualLayout>
                  <c:x val="-3.1171098377100869E-2"/>
                  <c:y val="2.803706861483068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A901-4ED2-9F42-1FF302937BF8}"/>
                </c:ext>
              </c:extLst>
            </c:dLbl>
            <c:dLbl>
              <c:idx val="7"/>
              <c:layout>
                <c:manualLayout>
                  <c:x val="-2.8378777260172322E-2"/>
                  <c:y val="2.988782453148770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A901-4ED2-9F42-1FF302937BF8}"/>
                </c:ext>
              </c:extLst>
            </c:dLbl>
            <c:dLbl>
              <c:idx val="8"/>
              <c:layout>
                <c:manualLayout>
                  <c:x val="-2.8248615519918648E-2"/>
                  <c:y val="3.23379641239112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A901-4ED2-9F42-1FF302937BF8}"/>
                </c:ext>
              </c:extLst>
            </c:dLbl>
            <c:dLbl>
              <c:idx val="9"/>
              <c:layout>
                <c:manualLayout>
                  <c:x val="-2.6428879636118886E-2"/>
                  <c:y val="3.143855425715097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A901-4ED2-9F42-1FF302937BF8}"/>
                </c:ext>
              </c:extLst>
            </c:dLbl>
            <c:dLbl>
              <c:idx val="10"/>
              <c:layout>
                <c:manualLayout>
                  <c:x val="-2.5297110112544832E-2"/>
                  <c:y val="3.28011546327409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A901-4ED2-9F42-1FF302937BF8}"/>
                </c:ext>
              </c:extLst>
            </c:dLbl>
            <c:dLbl>
              <c:idx val="11"/>
              <c:layout>
                <c:manualLayout>
                  <c:x val="-2.73753280839895E-2"/>
                  <c:y val="5.1282067210879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A901-4ED2-9F42-1FF302937BF8}"/>
                </c:ext>
              </c:extLst>
            </c:dLbl>
            <c:dLbl>
              <c:idx val="12"/>
              <c:layout>
                <c:manualLayout>
                  <c:x val="-3.1977758106268628E-2"/>
                  <c:y val="3.305785123966942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428B-4268-9130-DFADBC319A98}"/>
                </c:ext>
              </c:extLst>
            </c:dLbl>
            <c:dLbl>
              <c:idx val="13"/>
              <c:layout>
                <c:manualLayout>
                  <c:x val="-2.6471615582555459E-2"/>
                  <c:y val="3.325774754346193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7166-44A4-A357-3E841C69DE01}"/>
                </c:ext>
              </c:extLst>
            </c:dLbl>
            <c:dLbl>
              <c:idx val="14"/>
              <c:layout>
                <c:manualLayout>
                  <c:x val="-2.502607156142762E-2"/>
                  <c:y val="2.956392512086285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BC8B-4A1E-B25E-2F1D9F7F0D58}"/>
                </c:ext>
              </c:extLst>
            </c:dLbl>
            <c:dLbl>
              <c:idx val="15"/>
              <c:layout>
                <c:manualLayout>
                  <c:x val="-3.3368095415236929E-2"/>
                  <c:y val="2.66075326087766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7564-483B-91C5-E8862E43E016}"/>
                </c:ext>
              </c:extLst>
            </c:dLbl>
            <c:spPr>
              <a:noFill/>
              <a:ln>
                <a:noFill/>
              </a:ln>
              <a:effectLst/>
            </c:spPr>
            <c:txPr>
              <a:bodyPr/>
              <a:lstStyle/>
              <a:p>
                <a:pPr>
                  <a:defRPr sz="800">
                    <a:solidFill>
                      <a:srgbClr val="C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III.5.9.PEA_Pensiones_Género!$A$4:$A$20</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 2019</c:v>
                </c:pt>
                <c:pt idx="15">
                  <c:v>Dic. 2020</c:v>
                </c:pt>
                <c:pt idx="16">
                  <c:v>Abr.2021</c:v>
                </c:pt>
              </c:strCache>
            </c:strRef>
          </c:cat>
          <c:val>
            <c:numRef>
              <c:f>III.5.9.PEA_Pensiones_Género!$F$4:$F$20</c:f>
              <c:numCache>
                <c:formatCode>0.0%</c:formatCode>
                <c:ptCount val="17"/>
                <c:pt idx="0">
                  <c:v>0.39218347745105753</c:v>
                </c:pt>
                <c:pt idx="1">
                  <c:v>0.3934107570848821</c:v>
                </c:pt>
                <c:pt idx="2">
                  <c:v>0.3857755860202195</c:v>
                </c:pt>
                <c:pt idx="3">
                  <c:v>0.39996622839730195</c:v>
                </c:pt>
                <c:pt idx="4">
                  <c:v>0.37529468747359562</c:v>
                </c:pt>
                <c:pt idx="5">
                  <c:v>0.38504575052095352</c:v>
                </c:pt>
                <c:pt idx="6">
                  <c:v>0.3953580349075288</c:v>
                </c:pt>
                <c:pt idx="7">
                  <c:v>0.40477228228629086</c:v>
                </c:pt>
                <c:pt idx="8">
                  <c:v>0.39821154218271371</c:v>
                </c:pt>
                <c:pt idx="9">
                  <c:v>0.37538257638320965</c:v>
                </c:pt>
                <c:pt idx="10">
                  <c:v>0.40832368502907063</c:v>
                </c:pt>
                <c:pt idx="11">
                  <c:v>0.4138936834142159</c:v>
                </c:pt>
                <c:pt idx="12">
                  <c:v>0.40780470006941716</c:v>
                </c:pt>
                <c:pt idx="13">
                  <c:v>0.40609110998325043</c:v>
                </c:pt>
                <c:pt idx="14">
                  <c:v>0.4233495050945939</c:v>
                </c:pt>
                <c:pt idx="15">
                  <c:v>0.40371083267097779</c:v>
                </c:pt>
                <c:pt idx="16">
                  <c:v>0.41610428012612355</c:v>
                </c:pt>
              </c:numCache>
            </c:numRef>
          </c:val>
          <c:smooth val="0"/>
          <c:extLst>
            <c:ext xmlns:c16="http://schemas.microsoft.com/office/drawing/2014/chart" uri="{C3380CC4-5D6E-409C-BE32-E72D297353CC}">
              <c16:uniqueId val="{00000019-A901-4ED2-9F42-1FF302937BF8}"/>
            </c:ext>
          </c:extLst>
        </c:ser>
        <c:ser>
          <c:idx val="2"/>
          <c:order val="2"/>
          <c:tx>
            <c:strRef>
              <c:f>III.5.9.PEA_Pensiones_Género!$J$3</c:f>
              <c:strCache>
                <c:ptCount val="1"/>
                <c:pt idx="0">
                  <c:v>% Hombres Cotizantes</c:v>
                </c:pt>
              </c:strCache>
            </c:strRef>
          </c:tx>
          <c:marker>
            <c:spPr>
              <a:solidFill>
                <a:schemeClr val="accent5">
                  <a:lumMod val="50000"/>
                </a:schemeClr>
              </a:solidFill>
            </c:spPr>
          </c:marker>
          <c:dLbls>
            <c:dLbl>
              <c:idx val="0"/>
              <c:layout>
                <c:manualLayout>
                  <c:x val="-3.0983104723849818E-2"/>
                  <c:y val="3.344712484187883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A901-4ED2-9F42-1FF302937BF8}"/>
                </c:ext>
              </c:extLst>
            </c:dLbl>
            <c:dLbl>
              <c:idx val="1"/>
              <c:layout>
                <c:manualLayout>
                  <c:x val="-3.1906608688839266E-2"/>
                  <c:y val="2.712138689670155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A901-4ED2-9F42-1FF302937BF8}"/>
                </c:ext>
              </c:extLst>
            </c:dLbl>
            <c:dLbl>
              <c:idx val="2"/>
              <c:layout>
                <c:manualLayout>
                  <c:x val="-4.519774011299435E-2"/>
                  <c:y val="3.844473040254411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A901-4ED2-9F42-1FF302937BF8}"/>
                </c:ext>
              </c:extLst>
            </c:dLbl>
            <c:dLbl>
              <c:idx val="3"/>
              <c:layout>
                <c:manualLayout>
                  <c:x val="-4.519774011299435E-2"/>
                  <c:y val="3.494975491140375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A901-4ED2-9F42-1FF302937BF8}"/>
                </c:ext>
              </c:extLst>
            </c:dLbl>
            <c:dLbl>
              <c:idx val="4"/>
              <c:layout>
                <c:manualLayout>
                  <c:x val="-3.954802259886999E-2"/>
                  <c:y val="3.145477942026337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E-A901-4ED2-9F42-1FF302937BF8}"/>
                </c:ext>
              </c:extLst>
            </c:dLbl>
            <c:dLbl>
              <c:idx val="5"/>
              <c:layout>
                <c:manualLayout>
                  <c:x val="-4.519774011299435E-2"/>
                  <c:y val="3.145477942026337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A901-4ED2-9F42-1FF302937BF8}"/>
                </c:ext>
              </c:extLst>
            </c:dLbl>
            <c:dLbl>
              <c:idx val="6"/>
              <c:layout>
                <c:manualLayout>
                  <c:x val="-3.954802259887006E-2"/>
                  <c:y val="2.09698529468422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A901-4ED2-9F42-1FF302937BF8}"/>
                </c:ext>
              </c:extLst>
            </c:dLbl>
            <c:dLbl>
              <c:idx val="7"/>
              <c:layout>
                <c:manualLayout>
                  <c:x val="-3.3898305084745763E-2"/>
                  <c:y val="3.494975491140375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1-A901-4ED2-9F42-1FF302937BF8}"/>
                </c:ext>
              </c:extLst>
            </c:dLbl>
            <c:dLbl>
              <c:idx val="8"/>
              <c:layout>
                <c:manualLayout>
                  <c:x val="-3.3898305084745763E-2"/>
                  <c:y val="2.09698529468422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2-A901-4ED2-9F42-1FF302937BF8}"/>
                </c:ext>
              </c:extLst>
            </c:dLbl>
            <c:dLbl>
              <c:idx val="9"/>
              <c:layout>
                <c:manualLayout>
                  <c:x val="-2.7622405408279187E-2"/>
                  <c:y val="2.237892237992544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3-A901-4ED2-9F42-1FF302937BF8}"/>
                </c:ext>
              </c:extLst>
            </c:dLbl>
            <c:dLbl>
              <c:idx val="10"/>
              <c:layout>
                <c:manualLayout>
                  <c:x val="-2.6771433675502603E-2"/>
                  <c:y val="2.715749703261609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4-A901-4ED2-9F42-1FF302937BF8}"/>
                </c:ext>
              </c:extLst>
            </c:dLbl>
            <c:dLbl>
              <c:idx val="11"/>
              <c:layout>
                <c:manualLayout>
                  <c:x val="-2.2573315634703096E-2"/>
                  <c:y val="3.18718682891911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5-A901-4ED2-9F42-1FF302937BF8}"/>
                </c:ext>
              </c:extLst>
            </c:dLbl>
            <c:dLbl>
              <c:idx val="12"/>
              <c:layout>
                <c:manualLayout>
                  <c:x val="-2.7806746179364124E-2"/>
                  <c:y val="3.03030303030303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428B-4268-9130-DFADBC319A98}"/>
                </c:ext>
              </c:extLst>
            </c:dLbl>
            <c:dLbl>
              <c:idx val="13"/>
              <c:layout>
                <c:manualLayout>
                  <c:x val="-2.0898643880964834E-2"/>
                  <c:y val="2.721088435374149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7166-44A4-A357-3E841C69DE01}"/>
                </c:ext>
              </c:extLst>
            </c:dLbl>
            <c:dLbl>
              <c:idx val="14"/>
              <c:layout>
                <c:manualLayout>
                  <c:x val="-2.3635734252459316E-2"/>
                  <c:y val="-5.025867270546700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C8B-4A1E-B25E-2F1D9F7F0D58}"/>
                </c:ext>
              </c:extLst>
            </c:dLbl>
            <c:dLbl>
              <c:idx val="15"/>
              <c:layout>
                <c:manualLayout>
                  <c:x val="-2.641640887039582E-2"/>
                  <c:y val="2.66075326087766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7564-483B-91C5-E8862E43E016}"/>
                </c:ext>
              </c:extLst>
            </c:dLbl>
            <c:spPr>
              <a:noFill/>
              <a:ln>
                <a:noFill/>
              </a:ln>
              <a:effectLst/>
            </c:spPr>
            <c:txPr>
              <a:bodyPr/>
              <a:lstStyle/>
              <a:p>
                <a:pPr>
                  <a:defRPr sz="800">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III.5.9.PEA_Pensiones_Género!$A$4:$A$20</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 2019</c:v>
                </c:pt>
                <c:pt idx="15">
                  <c:v>Dic. 2020</c:v>
                </c:pt>
                <c:pt idx="16">
                  <c:v>Abr.2021</c:v>
                </c:pt>
              </c:strCache>
            </c:strRef>
          </c:cat>
          <c:val>
            <c:numRef>
              <c:f>III.5.9.PEA_Pensiones_Género!$J$4:$J$20</c:f>
              <c:numCache>
                <c:formatCode>0.0%</c:formatCode>
                <c:ptCount val="17"/>
                <c:pt idx="0">
                  <c:v>0.6160944120392905</c:v>
                </c:pt>
                <c:pt idx="1">
                  <c:v>0.60152060121509565</c:v>
                </c:pt>
                <c:pt idx="2">
                  <c:v>0.60198772890584018</c:v>
                </c:pt>
                <c:pt idx="3">
                  <c:v>0.59432552866759958</c:v>
                </c:pt>
                <c:pt idx="4">
                  <c:v>0.56694265277525657</c:v>
                </c:pt>
                <c:pt idx="5">
                  <c:v>0.56742975165622755</c:v>
                </c:pt>
                <c:pt idx="6">
                  <c:v>0.56520220795313736</c:v>
                </c:pt>
                <c:pt idx="7">
                  <c:v>0.56240429946628434</c:v>
                </c:pt>
                <c:pt idx="8">
                  <c:v>0.55924401909705834</c:v>
                </c:pt>
                <c:pt idx="9">
                  <c:v>0.55398066285156644</c:v>
                </c:pt>
                <c:pt idx="10">
                  <c:v>0.55218176657450624</c:v>
                </c:pt>
                <c:pt idx="11">
                  <c:v>0.555201002200716</c:v>
                </c:pt>
                <c:pt idx="12">
                  <c:v>0.55597342338811517</c:v>
                </c:pt>
                <c:pt idx="13">
                  <c:v>0.55128493859402639</c:v>
                </c:pt>
                <c:pt idx="14">
                  <c:v>0.54103575267322934</c:v>
                </c:pt>
                <c:pt idx="15">
                  <c:v>0.53090635443849288</c:v>
                </c:pt>
                <c:pt idx="16">
                  <c:v>0.53261290407820705</c:v>
                </c:pt>
              </c:numCache>
            </c:numRef>
          </c:val>
          <c:smooth val="0"/>
          <c:extLst>
            <c:ext xmlns:c16="http://schemas.microsoft.com/office/drawing/2014/chart" uri="{C3380CC4-5D6E-409C-BE32-E72D297353CC}">
              <c16:uniqueId val="{00000026-A901-4ED2-9F42-1FF302937BF8}"/>
            </c:ext>
          </c:extLst>
        </c:ser>
        <c:ser>
          <c:idx val="3"/>
          <c:order val="3"/>
          <c:tx>
            <c:strRef>
              <c:f>III.5.9.PEA_Pensiones_Género!$K$3</c:f>
              <c:strCache>
                <c:ptCount val="1"/>
                <c:pt idx="0">
                  <c:v>% Mujeres Cotizantes</c:v>
                </c:pt>
              </c:strCache>
            </c:strRef>
          </c:tx>
          <c:dLbls>
            <c:dLbl>
              <c:idx val="0"/>
              <c:layout>
                <c:manualLayout>
                  <c:x val="-3.190660868883928E-2"/>
                  <c:y val="2.340828415556335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7-A901-4ED2-9F42-1FF302937BF8}"/>
                </c:ext>
              </c:extLst>
            </c:dLbl>
            <c:dLbl>
              <c:idx val="1"/>
              <c:layout>
                <c:manualLayout>
                  <c:x val="-4.7080979284369114E-2"/>
                  <c:y val="-3.320879599026015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8-A901-4ED2-9F42-1FF302937BF8}"/>
                </c:ext>
              </c:extLst>
            </c:dLbl>
            <c:dLbl>
              <c:idx val="2"/>
              <c:layout>
                <c:manualLayout>
                  <c:x val="-4.519774011299435E-2"/>
                  <c:y val="3.652967558928622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9-A901-4ED2-9F42-1FF302937BF8}"/>
                </c:ext>
              </c:extLst>
            </c:dLbl>
            <c:dLbl>
              <c:idx val="3"/>
              <c:layout>
                <c:manualLayout>
                  <c:x val="-3.954802259887006E-2"/>
                  <c:y val="-2.988791639123407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A-A901-4ED2-9F42-1FF302937BF8}"/>
                </c:ext>
              </c:extLst>
            </c:dLbl>
            <c:dLbl>
              <c:idx val="4"/>
              <c:layout>
                <c:manualLayout>
                  <c:x val="-3.954802259886999E-2"/>
                  <c:y val="-3.65296755892861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B-A901-4ED2-9F42-1FF302937BF8}"/>
                </c:ext>
              </c:extLst>
            </c:dLbl>
            <c:dLbl>
              <c:idx val="5"/>
              <c:layout>
                <c:manualLayout>
                  <c:x val="-4.3314500941619587E-2"/>
                  <c:y val="-3.652967558928615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C-A901-4ED2-9F42-1FF302937BF8}"/>
                </c:ext>
              </c:extLst>
            </c:dLbl>
            <c:dLbl>
              <c:idx val="6"/>
              <c:layout>
                <c:manualLayout>
                  <c:x val="-3.2015065913370999E-2"/>
                  <c:y val="-2.98879163912341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D-A901-4ED2-9F42-1FF302937BF8}"/>
                </c:ext>
              </c:extLst>
            </c:dLbl>
            <c:dLbl>
              <c:idx val="7"/>
              <c:layout>
                <c:manualLayout>
                  <c:x val="-3.3898305084745763E-2"/>
                  <c:y val="-2.98879163912341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E-A901-4ED2-9F42-1FF302937BF8}"/>
                </c:ext>
              </c:extLst>
            </c:dLbl>
            <c:dLbl>
              <c:idx val="8"/>
              <c:layout>
                <c:manualLayout>
                  <c:x val="-3.0131826741996232E-2"/>
                  <c:y val="-2.65670367922081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F-A901-4ED2-9F42-1FF302937BF8}"/>
                </c:ext>
              </c:extLst>
            </c:dLbl>
            <c:dLbl>
              <c:idx val="9"/>
              <c:layout>
                <c:manualLayout>
                  <c:x val="-2.7560581335662353E-2"/>
                  <c:y val="-2.71296155804562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0-A901-4ED2-9F42-1FF302937BF8}"/>
                </c:ext>
              </c:extLst>
            </c:dLbl>
            <c:dLbl>
              <c:idx val="10"/>
              <c:layout>
                <c:manualLayout>
                  <c:x val="-2.2221489329540715E-2"/>
                  <c:y val="-2.594513265459657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1-A901-4ED2-9F42-1FF302937BF8}"/>
                </c:ext>
              </c:extLst>
            </c:dLbl>
            <c:dLbl>
              <c:idx val="11"/>
              <c:layout>
                <c:manualLayout>
                  <c:x val="-2.0953265835879652E-2"/>
                  <c:y val="-2.413952517298980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2-A901-4ED2-9F42-1FF302937BF8}"/>
                </c:ext>
              </c:extLst>
            </c:dLbl>
            <c:dLbl>
              <c:idx val="12"/>
              <c:layout>
                <c:manualLayout>
                  <c:x val="-2.9197083488332325E-2"/>
                  <c:y val="-3.305785123966947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428B-4268-9130-DFADBC319A98}"/>
                </c:ext>
              </c:extLst>
            </c:dLbl>
            <c:dLbl>
              <c:idx val="13"/>
              <c:layout>
                <c:manualLayout>
                  <c:x val="-2.0898643880964834E-2"/>
                  <c:y val="-3.325774754346188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7166-44A4-A357-3E841C69DE01}"/>
                </c:ext>
              </c:extLst>
            </c:dLbl>
            <c:dLbl>
              <c:idx val="14"/>
              <c:layout>
                <c:manualLayout>
                  <c:x val="-2.224539694349132E-2"/>
                  <c:y val="-2.956392512086296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BC8B-4A1E-B25E-2F1D9F7F0D58}"/>
                </c:ext>
              </c:extLst>
            </c:dLbl>
            <c:dLbl>
              <c:idx val="15"/>
              <c:layout>
                <c:manualLayout>
                  <c:x val="-2.0989749847286986E-2"/>
                  <c:y val="1.773835507251774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7564-483B-91C5-E8862E43E016}"/>
                </c:ext>
              </c:extLst>
            </c:dLbl>
            <c:spPr>
              <a:noFill/>
              <a:ln>
                <a:noFill/>
              </a:ln>
              <a:effectLst/>
            </c:spPr>
            <c:txPr>
              <a:bodyPr/>
              <a:lstStyle/>
              <a:p>
                <a:pPr>
                  <a:defRPr sz="800">
                    <a:solidFill>
                      <a:srgbClr val="7030A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III.5.9.PEA_Pensiones_Género!$A$4:$A$20</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 2019</c:v>
                </c:pt>
                <c:pt idx="15">
                  <c:v>Dic. 2020</c:v>
                </c:pt>
                <c:pt idx="16">
                  <c:v>Abr.2021</c:v>
                </c:pt>
              </c:strCache>
            </c:strRef>
          </c:cat>
          <c:val>
            <c:numRef>
              <c:f>III.5.9.PEA_Pensiones_Género!$K$4:$K$20</c:f>
              <c:numCache>
                <c:formatCode>0.0%</c:formatCode>
                <c:ptCount val="17"/>
                <c:pt idx="0">
                  <c:v>0.3839055879607095</c:v>
                </c:pt>
                <c:pt idx="1">
                  <c:v>0.39847939878490429</c:v>
                </c:pt>
                <c:pt idx="2">
                  <c:v>0.39801227109415976</c:v>
                </c:pt>
                <c:pt idx="3">
                  <c:v>0.40567447133240048</c:v>
                </c:pt>
                <c:pt idx="4">
                  <c:v>0.43305734722474343</c:v>
                </c:pt>
                <c:pt idx="5">
                  <c:v>0.43257024834377239</c:v>
                </c:pt>
                <c:pt idx="6">
                  <c:v>0.4347977920468627</c:v>
                </c:pt>
                <c:pt idx="7">
                  <c:v>0.43759570053371566</c:v>
                </c:pt>
                <c:pt idx="8">
                  <c:v>0.44075598090294166</c:v>
                </c:pt>
                <c:pt idx="9">
                  <c:v>0.44601933714843356</c:v>
                </c:pt>
                <c:pt idx="10">
                  <c:v>0.44781823342549382</c:v>
                </c:pt>
                <c:pt idx="11">
                  <c:v>0.44479899779928406</c:v>
                </c:pt>
                <c:pt idx="12">
                  <c:v>0.44402657661188477</c:v>
                </c:pt>
                <c:pt idx="13">
                  <c:v>0.44871506140597367</c:v>
                </c:pt>
                <c:pt idx="14">
                  <c:v>0.45896424732677066</c:v>
                </c:pt>
                <c:pt idx="15">
                  <c:v>0.46909364556150712</c:v>
                </c:pt>
                <c:pt idx="16">
                  <c:v>0.46738709592179289</c:v>
                </c:pt>
              </c:numCache>
            </c:numRef>
          </c:val>
          <c:smooth val="0"/>
          <c:extLst>
            <c:ext xmlns:c16="http://schemas.microsoft.com/office/drawing/2014/chart" uri="{C3380CC4-5D6E-409C-BE32-E72D297353CC}">
              <c16:uniqueId val="{00000033-A901-4ED2-9F42-1FF302937BF8}"/>
            </c:ext>
          </c:extLst>
        </c:ser>
        <c:dLbls>
          <c:showLegendKey val="0"/>
          <c:showVal val="0"/>
          <c:showCatName val="0"/>
          <c:showSerName val="0"/>
          <c:showPercent val="0"/>
          <c:showBubbleSize val="0"/>
        </c:dLbls>
        <c:marker val="1"/>
        <c:smooth val="0"/>
        <c:axId val="408459744"/>
        <c:axId val="408460136"/>
      </c:lineChart>
      <c:catAx>
        <c:axId val="408459744"/>
        <c:scaling>
          <c:orientation val="minMax"/>
        </c:scaling>
        <c:delete val="0"/>
        <c:axPos val="b"/>
        <c:numFmt formatCode="General" sourceLinked="1"/>
        <c:majorTickMark val="none"/>
        <c:minorTickMark val="none"/>
        <c:tickLblPos val="nextTo"/>
        <c:txPr>
          <a:bodyPr rot="-2700000" vert="horz"/>
          <a:lstStyle/>
          <a:p>
            <a:pPr>
              <a:defRPr sz="900"/>
            </a:pPr>
            <a:endParaRPr lang="en-US"/>
          </a:p>
        </c:txPr>
        <c:crossAx val="408460136"/>
        <c:crosses val="autoZero"/>
        <c:auto val="1"/>
        <c:lblAlgn val="ctr"/>
        <c:lblOffset val="100"/>
        <c:noMultiLvlLbl val="0"/>
      </c:catAx>
      <c:valAx>
        <c:axId val="408460136"/>
        <c:scaling>
          <c:orientation val="minMax"/>
        </c:scaling>
        <c:delete val="1"/>
        <c:axPos val="l"/>
        <c:numFmt formatCode="0.0%" sourceLinked="1"/>
        <c:majorTickMark val="none"/>
        <c:minorTickMark val="none"/>
        <c:tickLblPos val="nextTo"/>
        <c:crossAx val="408459744"/>
        <c:crosses val="autoZero"/>
        <c:crossBetween val="between"/>
      </c:valAx>
    </c:plotArea>
    <c:legend>
      <c:legendPos val="b"/>
      <c:layout>
        <c:manualLayout>
          <c:xMode val="edge"/>
          <c:yMode val="edge"/>
          <c:x val="5.9906082287377961E-2"/>
          <c:y val="0.10645753748128295"/>
          <c:w val="0.84490356444584336"/>
          <c:h val="4.6539544361392515E-2"/>
        </c:manualLayout>
      </c:layout>
      <c:overlay val="0"/>
      <c:txPr>
        <a:bodyPr/>
        <a:lstStyle/>
        <a:p>
          <a:pPr>
            <a:defRPr sz="9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1"/>
    <c:plotArea>
      <c:layout>
        <c:manualLayout>
          <c:layoutTarget val="inner"/>
          <c:xMode val="edge"/>
          <c:yMode val="edge"/>
          <c:x val="7.3857367027426304E-2"/>
          <c:y val="0.1396692488007685"/>
          <c:w val="0.81652764711972914"/>
          <c:h val="0.74910916149770046"/>
        </c:manualLayout>
      </c:layout>
      <c:barChart>
        <c:barDir val="bar"/>
        <c:grouping val="clustered"/>
        <c:varyColors val="0"/>
        <c:ser>
          <c:idx val="0"/>
          <c:order val="0"/>
          <c:tx>
            <c:strRef>
              <c:f>'III.5.10.Cot.Afil X Sexo'!$B$29</c:f>
              <c:strCache>
                <c:ptCount val="1"/>
                <c:pt idx="0">
                  <c:v>Afiliados Masculinos</c:v>
                </c:pt>
              </c:strCache>
            </c:strRef>
          </c:tx>
          <c:spPr>
            <a:solidFill>
              <a:schemeClr val="accent3">
                <a:lumMod val="75000"/>
              </a:schemeClr>
            </a:solidFill>
          </c:spPr>
          <c:invertIfNegative val="0"/>
          <c:dLbls>
            <c:dLbl>
              <c:idx val="10"/>
              <c:layout>
                <c:manualLayout>
                  <c:x val="8.1786101456597941E-4"/>
                  <c:y val="-5.5107603352238487E-17"/>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1D85-4814-89DB-1969E8910772}"/>
                </c:ext>
              </c:extLst>
            </c:dLbl>
            <c:dLbl>
              <c:idx val="11"/>
              <c:layout>
                <c:manualLayout>
                  <c:x val="-1.8467768508995158E-3"/>
                  <c:y val="-6.717924785426441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1D85-4814-89DB-1969E8910772}"/>
                </c:ext>
              </c:extLst>
            </c:dLbl>
            <c:spPr>
              <a:noFill/>
              <a:ln>
                <a:noFill/>
              </a:ln>
              <a:effectLst/>
            </c:spPr>
            <c:txPr>
              <a:bodyPr/>
              <a:lstStyle/>
              <a:p>
                <a:pPr>
                  <a:defRPr sz="1400" b="1"/>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'III.5.10.Cot.Afil X Sexo'!$A$30:$A$47</c:f>
              <c:strCache>
                <c:ptCount val="18"/>
                <c:pt idx="0">
                  <c:v>Dec-04</c:v>
                </c:pt>
                <c:pt idx="1">
                  <c:v>Dec-05</c:v>
                </c:pt>
                <c:pt idx="2">
                  <c:v>Dec-06</c:v>
                </c:pt>
                <c:pt idx="3">
                  <c:v>Dec-07</c:v>
                </c:pt>
                <c:pt idx="4">
                  <c:v>Dec-08</c:v>
                </c:pt>
                <c:pt idx="5">
                  <c:v>Dec-09</c:v>
                </c:pt>
                <c:pt idx="6">
                  <c:v>Dec-10</c:v>
                </c:pt>
                <c:pt idx="7">
                  <c:v>Dec-11</c:v>
                </c:pt>
                <c:pt idx="8">
                  <c:v>Dec-12</c:v>
                </c:pt>
                <c:pt idx="9">
                  <c:v>Dec-13</c:v>
                </c:pt>
                <c:pt idx="10">
                  <c:v>Dec-14</c:v>
                </c:pt>
                <c:pt idx="11">
                  <c:v>Dic-15</c:v>
                </c:pt>
                <c:pt idx="12">
                  <c:v>Dec-16</c:v>
                </c:pt>
                <c:pt idx="13">
                  <c:v>Dic-17</c:v>
                </c:pt>
                <c:pt idx="14">
                  <c:v>Dec-18</c:v>
                </c:pt>
                <c:pt idx="15">
                  <c:v>Dec-19</c:v>
                </c:pt>
                <c:pt idx="16">
                  <c:v>Dec-20</c:v>
                </c:pt>
                <c:pt idx="17">
                  <c:v>Abr.2021</c:v>
                </c:pt>
              </c:strCache>
            </c:strRef>
          </c:cat>
          <c:val>
            <c:numRef>
              <c:f>'III.5.10.Cot.Afil X Sexo'!$B$30:$B$47</c:f>
              <c:numCache>
                <c:formatCode>#,##0</c:formatCode>
                <c:ptCount val="18"/>
                <c:pt idx="0">
                  <c:v>685676</c:v>
                </c:pt>
                <c:pt idx="1">
                  <c:v>828566</c:v>
                </c:pt>
                <c:pt idx="2">
                  <c:v>930043</c:v>
                </c:pt>
                <c:pt idx="3">
                  <c:v>1055907</c:v>
                </c:pt>
                <c:pt idx="4">
                  <c:v>1165631</c:v>
                </c:pt>
                <c:pt idx="5">
                  <c:v>1281904</c:v>
                </c:pt>
                <c:pt idx="6">
                  <c:v>1383536</c:v>
                </c:pt>
                <c:pt idx="7">
                  <c:v>1480731</c:v>
                </c:pt>
                <c:pt idx="8">
                  <c:v>1570504</c:v>
                </c:pt>
                <c:pt idx="9">
                  <c:v>1661097</c:v>
                </c:pt>
                <c:pt idx="10">
                  <c:v>1759926</c:v>
                </c:pt>
                <c:pt idx="11">
                  <c:v>1864734</c:v>
                </c:pt>
                <c:pt idx="12">
                  <c:v>1974015</c:v>
                </c:pt>
                <c:pt idx="13">
                  <c:v>2098283</c:v>
                </c:pt>
                <c:pt idx="14">
                  <c:v>2212375</c:v>
                </c:pt>
                <c:pt idx="15">
                  <c:v>2321656</c:v>
                </c:pt>
                <c:pt idx="16">
                  <c:v>2404153</c:v>
                </c:pt>
                <c:pt idx="17">
                  <c:v>2442273</c:v>
                </c:pt>
              </c:numCache>
            </c:numRef>
          </c:val>
          <c:extLst>
            <c:ext xmlns:c16="http://schemas.microsoft.com/office/drawing/2014/chart" uri="{C3380CC4-5D6E-409C-BE32-E72D297353CC}">
              <c16:uniqueId val="{00000002-1D85-4814-89DB-1969E8910772}"/>
            </c:ext>
          </c:extLst>
        </c:ser>
        <c:ser>
          <c:idx val="1"/>
          <c:order val="1"/>
          <c:tx>
            <c:strRef>
              <c:f>'III.5.10.Cot.Afil X Sexo'!$C$29</c:f>
              <c:strCache>
                <c:ptCount val="1"/>
                <c:pt idx="0">
                  <c:v>Cotizantes Masculinos</c:v>
                </c:pt>
              </c:strCache>
            </c:strRef>
          </c:tx>
          <c:spPr>
            <a:solidFill>
              <a:schemeClr val="accent3">
                <a:lumMod val="60000"/>
                <a:lumOff val="40000"/>
              </a:schemeClr>
            </a:solidFill>
          </c:spPr>
          <c:invertIfNegative val="0"/>
          <c:dLbls>
            <c:spPr>
              <a:noFill/>
              <a:ln>
                <a:noFill/>
              </a:ln>
              <a:effectLst/>
            </c:spPr>
            <c:txPr>
              <a:bodyPr/>
              <a:lstStyle/>
              <a:p>
                <a:pPr>
                  <a:defRPr sz="1400" b="1"/>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'III.5.10.Cot.Afil X Sexo'!$A$30:$A$47</c:f>
              <c:strCache>
                <c:ptCount val="18"/>
                <c:pt idx="0">
                  <c:v>Dec-04</c:v>
                </c:pt>
                <c:pt idx="1">
                  <c:v>Dec-05</c:v>
                </c:pt>
                <c:pt idx="2">
                  <c:v>Dec-06</c:v>
                </c:pt>
                <c:pt idx="3">
                  <c:v>Dec-07</c:v>
                </c:pt>
                <c:pt idx="4">
                  <c:v>Dec-08</c:v>
                </c:pt>
                <c:pt idx="5">
                  <c:v>Dec-09</c:v>
                </c:pt>
                <c:pt idx="6">
                  <c:v>Dec-10</c:v>
                </c:pt>
                <c:pt idx="7">
                  <c:v>Dec-11</c:v>
                </c:pt>
                <c:pt idx="8">
                  <c:v>Dec-12</c:v>
                </c:pt>
                <c:pt idx="9">
                  <c:v>Dec-13</c:v>
                </c:pt>
                <c:pt idx="10">
                  <c:v>Dec-14</c:v>
                </c:pt>
                <c:pt idx="11">
                  <c:v>Dic-15</c:v>
                </c:pt>
                <c:pt idx="12">
                  <c:v>Dec-16</c:v>
                </c:pt>
                <c:pt idx="13">
                  <c:v>Dic-17</c:v>
                </c:pt>
                <c:pt idx="14">
                  <c:v>Dec-18</c:v>
                </c:pt>
                <c:pt idx="15">
                  <c:v>Dec-19</c:v>
                </c:pt>
                <c:pt idx="16">
                  <c:v>Dec-20</c:v>
                </c:pt>
                <c:pt idx="17">
                  <c:v>Abr.2021</c:v>
                </c:pt>
              </c:strCache>
            </c:strRef>
          </c:cat>
          <c:val>
            <c:numRef>
              <c:f>'III.5.10.Cot.Afil X Sexo'!$C$30:$C$47</c:f>
              <c:numCache>
                <c:formatCode>#,##0</c:formatCode>
                <c:ptCount val="18"/>
                <c:pt idx="0">
                  <c:v>386054</c:v>
                </c:pt>
                <c:pt idx="1">
                  <c:v>486327</c:v>
                </c:pt>
                <c:pt idx="2">
                  <c:v>549737</c:v>
                </c:pt>
                <c:pt idx="3">
                  <c:v>552570</c:v>
                </c:pt>
                <c:pt idx="4">
                  <c:v>634008</c:v>
                </c:pt>
                <c:pt idx="5">
                  <c:v>675015</c:v>
                </c:pt>
                <c:pt idx="6">
                  <c:v>702422</c:v>
                </c:pt>
                <c:pt idx="7">
                  <c:v>726141</c:v>
                </c:pt>
                <c:pt idx="8">
                  <c:v>770060</c:v>
                </c:pt>
                <c:pt idx="9">
                  <c:v>835620</c:v>
                </c:pt>
                <c:pt idx="10">
                  <c:v>892937</c:v>
                </c:pt>
                <c:pt idx="11">
                  <c:v>958167</c:v>
                </c:pt>
                <c:pt idx="12">
                  <c:v>1021381</c:v>
                </c:pt>
                <c:pt idx="13">
                  <c:v>1067270</c:v>
                </c:pt>
                <c:pt idx="14">
                  <c:v>1041450</c:v>
                </c:pt>
                <c:pt idx="15">
                  <c:v>1041450</c:v>
                </c:pt>
                <c:pt idx="16">
                  <c:v>927727</c:v>
                </c:pt>
                <c:pt idx="17">
                  <c:v>927180</c:v>
                </c:pt>
              </c:numCache>
            </c:numRef>
          </c:val>
          <c:extLst>
            <c:ext xmlns:c16="http://schemas.microsoft.com/office/drawing/2014/chart" uri="{C3380CC4-5D6E-409C-BE32-E72D297353CC}">
              <c16:uniqueId val="{00000003-1D85-4814-89DB-1969E8910772}"/>
            </c:ext>
          </c:extLst>
        </c:ser>
        <c:ser>
          <c:idx val="2"/>
          <c:order val="2"/>
          <c:tx>
            <c:strRef>
              <c:f>'III.5.10.Cot.Afil X Sexo'!$D$29</c:f>
              <c:strCache>
                <c:ptCount val="1"/>
                <c:pt idx="0">
                  <c:v>Afiliados Femeninos</c:v>
                </c:pt>
              </c:strCache>
            </c:strRef>
          </c:tx>
          <c:spPr>
            <a:solidFill>
              <a:schemeClr val="accent6">
                <a:lumMod val="75000"/>
              </a:schemeClr>
            </a:solidFill>
          </c:spPr>
          <c:invertIfNegative val="0"/>
          <c:dLbls>
            <c:numFmt formatCode="#,##0;[Red]#,##0" sourceLinked="0"/>
            <c:spPr>
              <a:noFill/>
              <a:ln>
                <a:noFill/>
              </a:ln>
              <a:effectLst/>
            </c:spPr>
            <c:txPr>
              <a:bodyPr wrap="square" lIns="38100" tIns="19050" rIns="38100" bIns="19050" anchor="ctr">
                <a:spAutoFit/>
              </a:bodyPr>
              <a:lstStyle/>
              <a:p>
                <a:pPr>
                  <a:defRPr sz="1400" b="1">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'III.5.10.Cot.Afil X Sexo'!$A$30:$A$47</c:f>
              <c:strCache>
                <c:ptCount val="18"/>
                <c:pt idx="0">
                  <c:v>Dec-04</c:v>
                </c:pt>
                <c:pt idx="1">
                  <c:v>Dec-05</c:v>
                </c:pt>
                <c:pt idx="2">
                  <c:v>Dec-06</c:v>
                </c:pt>
                <c:pt idx="3">
                  <c:v>Dec-07</c:v>
                </c:pt>
                <c:pt idx="4">
                  <c:v>Dec-08</c:v>
                </c:pt>
                <c:pt idx="5">
                  <c:v>Dec-09</c:v>
                </c:pt>
                <c:pt idx="6">
                  <c:v>Dec-10</c:v>
                </c:pt>
                <c:pt idx="7">
                  <c:v>Dec-11</c:v>
                </c:pt>
                <c:pt idx="8">
                  <c:v>Dec-12</c:v>
                </c:pt>
                <c:pt idx="9">
                  <c:v>Dec-13</c:v>
                </c:pt>
                <c:pt idx="10">
                  <c:v>Dec-14</c:v>
                </c:pt>
                <c:pt idx="11">
                  <c:v>Dic-15</c:v>
                </c:pt>
                <c:pt idx="12">
                  <c:v>Dec-16</c:v>
                </c:pt>
                <c:pt idx="13">
                  <c:v>Dic-17</c:v>
                </c:pt>
                <c:pt idx="14">
                  <c:v>Dec-18</c:v>
                </c:pt>
                <c:pt idx="15">
                  <c:v>Dec-19</c:v>
                </c:pt>
                <c:pt idx="16">
                  <c:v>Dec-20</c:v>
                </c:pt>
                <c:pt idx="17">
                  <c:v>Abr.2021</c:v>
                </c:pt>
              </c:strCache>
            </c:strRef>
          </c:cat>
          <c:val>
            <c:numRef>
              <c:f>'III.5.10.Cot.Afil X Sexo'!$D$30:$D$47</c:f>
              <c:numCache>
                <c:formatCode>#,##0</c:formatCode>
                <c:ptCount val="18"/>
                <c:pt idx="0">
                  <c:v>-504526</c:v>
                </c:pt>
                <c:pt idx="1">
                  <c:v>-600955</c:v>
                </c:pt>
                <c:pt idx="2">
                  <c:v>-658578</c:v>
                </c:pt>
                <c:pt idx="3">
                  <c:v>-741120</c:v>
                </c:pt>
                <c:pt idx="4">
                  <c:v>-818089</c:v>
                </c:pt>
                <c:pt idx="5">
                  <c:v>-911986</c:v>
                </c:pt>
                <c:pt idx="6">
                  <c:v>-991247</c:v>
                </c:pt>
                <c:pt idx="7">
                  <c:v>-1072243</c:v>
                </c:pt>
                <c:pt idx="8">
                  <c:v>-1143945</c:v>
                </c:pt>
                <c:pt idx="9">
                  <c:v>-1220033</c:v>
                </c:pt>
                <c:pt idx="10">
                  <c:v>-1309974</c:v>
                </c:pt>
                <c:pt idx="11">
                  <c:v>-1405023</c:v>
                </c:pt>
                <c:pt idx="12">
                  <c:v>-1499879</c:v>
                </c:pt>
                <c:pt idx="13">
                  <c:v>-1605072</c:v>
                </c:pt>
                <c:pt idx="14">
                  <c:v>-1707568</c:v>
                </c:pt>
                <c:pt idx="15">
                  <c:v>-1811487</c:v>
                </c:pt>
                <c:pt idx="16">
                  <c:v>-1891266</c:v>
                </c:pt>
                <c:pt idx="17">
                  <c:v>-1933539</c:v>
                </c:pt>
              </c:numCache>
            </c:numRef>
          </c:val>
          <c:extLst>
            <c:ext xmlns:c16="http://schemas.microsoft.com/office/drawing/2014/chart" uri="{C3380CC4-5D6E-409C-BE32-E72D297353CC}">
              <c16:uniqueId val="{00000004-1D85-4814-89DB-1969E8910772}"/>
            </c:ext>
          </c:extLst>
        </c:ser>
        <c:ser>
          <c:idx val="3"/>
          <c:order val="3"/>
          <c:tx>
            <c:strRef>
              <c:f>'III.5.10.Cot.Afil X Sexo'!$E$29</c:f>
              <c:strCache>
                <c:ptCount val="1"/>
                <c:pt idx="0">
                  <c:v>Cotizantes Femeninos</c:v>
                </c:pt>
              </c:strCache>
            </c:strRef>
          </c:tx>
          <c:spPr>
            <a:solidFill>
              <a:schemeClr val="accent6">
                <a:lumMod val="60000"/>
                <a:lumOff val="40000"/>
              </a:schemeClr>
            </a:solidFill>
          </c:spPr>
          <c:invertIfNegative val="0"/>
          <c:dLbls>
            <c:dLbl>
              <c:idx val="0"/>
              <c:layout>
                <c:manualLayout>
                  <c:x val="-3.8282240686072236E-2"/>
                  <c:y val="2.27526615845741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1D85-4814-89DB-1969E8910772}"/>
                </c:ext>
              </c:extLst>
            </c:dLbl>
            <c:dLbl>
              <c:idx val="1"/>
              <c:layout>
                <c:manualLayout>
                  <c:x val="-5.5395958115331816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1D85-4814-89DB-1969E8910772}"/>
                </c:ext>
              </c:extLst>
            </c:dLbl>
            <c:dLbl>
              <c:idx val="2"/>
              <c:layout>
                <c:manualLayout>
                  <c:x val="-5.642510504124261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1D85-4814-89DB-1969E8910772}"/>
                </c:ext>
              </c:extLst>
            </c:dLbl>
            <c:dLbl>
              <c:idx val="3"/>
              <c:layout>
                <c:manualLayout>
                  <c:x val="-5.342017785052932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1D85-4814-89DB-1969E8910772}"/>
                </c:ext>
              </c:extLst>
            </c:dLbl>
            <c:dLbl>
              <c:idx val="4"/>
              <c:layout>
                <c:manualLayout>
                  <c:x val="-7.1789437999132233E-2"/>
                  <c:y val="7.1450780194825267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1D85-4814-89DB-1969E8910772}"/>
                </c:ext>
              </c:extLst>
            </c:dLbl>
            <c:dLbl>
              <c:idx val="5"/>
              <c:layout>
                <c:manualLayout>
                  <c:x val="-7.1563088512241052E-2"/>
                  <c:y val="-2.275312855517633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1D85-4814-89DB-1969E8910772}"/>
                </c:ext>
              </c:extLst>
            </c:dLbl>
            <c:dLbl>
              <c:idx val="6"/>
              <c:layout>
                <c:manualLayout>
                  <c:x val="-7.2818581293157561E-2"/>
                  <c:y val="-2.275312855517633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1D85-4814-89DB-1969E8910772}"/>
                </c:ext>
              </c:extLst>
            </c:dLbl>
            <c:dLbl>
              <c:idx val="7"/>
              <c:layout>
                <c:manualLayout>
                  <c:x val="-7.0307595731324501E-2"/>
                  <c:y val="-4.550625711035267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1D85-4814-89DB-1969E8910772}"/>
                </c:ext>
              </c:extLst>
            </c:dLbl>
            <c:dLbl>
              <c:idx val="8"/>
              <c:layout>
                <c:manualLayout>
                  <c:x val="-7.2818581293157561E-2"/>
                  <c:y val="2.275312855517633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1D85-4814-89DB-1969E8910772}"/>
                </c:ext>
              </c:extLst>
            </c:dLbl>
            <c:dLbl>
              <c:idx val="9"/>
              <c:layout>
                <c:manualLayout>
                  <c:x val="-7.1563088512241052E-2"/>
                  <c:y val="-2.275312855517675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1D85-4814-89DB-1969E8910772}"/>
                </c:ext>
              </c:extLst>
            </c:dLbl>
            <c:dLbl>
              <c:idx val="10"/>
              <c:layout>
                <c:manualLayout>
                  <c:x val="-7.0811709982613991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1D85-4814-89DB-1969E8910772}"/>
                </c:ext>
              </c:extLst>
            </c:dLbl>
            <c:dLbl>
              <c:idx val="11"/>
              <c:layout>
                <c:manualLayout>
                  <c:x val="-7.1715440712261894E-2"/>
                  <c:y val="-1.502951998908407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1D85-4814-89DB-1969E8910772}"/>
                </c:ext>
              </c:extLst>
            </c:dLbl>
            <c:dLbl>
              <c:idx val="12"/>
              <c:layout>
                <c:manualLayout>
                  <c:x val="-6.50385626054613E-2"/>
                  <c:y val="-3.0790132909628392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1D85-4814-89DB-1969E8910772}"/>
                </c:ext>
              </c:extLst>
            </c:dLbl>
            <c:dLbl>
              <c:idx val="13"/>
              <c:layout>
                <c:manualLayout>
                  <c:x val="-7.4129895053975547E-2"/>
                  <c:y val="2.944247463058445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1D85-4814-89DB-1969E8910772}"/>
                </c:ext>
              </c:extLst>
            </c:dLbl>
            <c:dLbl>
              <c:idx val="14"/>
              <c:layout>
                <c:manualLayout>
                  <c:x val="-6.8600901250381485E-2"/>
                  <c:y val="1.623188642894153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FDE3-4456-BFEB-AD9C28BC86CB}"/>
                </c:ext>
              </c:extLst>
            </c:dLbl>
            <c:dLbl>
              <c:idx val="15"/>
              <c:layout>
                <c:manualLayout>
                  <c:x val="-6.318504062535138E-2"/>
                  <c:y val="-1.623188642894182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FDE3-4456-BFEB-AD9C28BC86CB}"/>
                </c:ext>
              </c:extLst>
            </c:dLbl>
            <c:dLbl>
              <c:idx val="16"/>
              <c:layout>
                <c:manualLayout>
                  <c:x val="-5.6326749947533554E-2"/>
                  <c:y val="-1.685619025029922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FDE3-4456-BFEB-AD9C28BC86CB}"/>
                </c:ext>
              </c:extLst>
            </c:dLbl>
            <c:dLbl>
              <c:idx val="17"/>
              <c:layout>
                <c:manualLayout>
                  <c:x val="-6.2266521009972514E-2"/>
                  <c:y val="1.343797622198631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FDE3-4456-BFEB-AD9C28BC86CB}"/>
                </c:ext>
              </c:extLst>
            </c:dLbl>
            <c:numFmt formatCode="#,##0;[Red]#,##0" sourceLinked="0"/>
            <c:spPr>
              <a:noFill/>
              <a:ln>
                <a:noFill/>
              </a:ln>
              <a:effectLst/>
            </c:spPr>
            <c:txPr>
              <a:bodyPr wrap="square" lIns="38100" tIns="19050" rIns="38100" bIns="19050" anchor="ctr">
                <a:spAutoFit/>
              </a:bodyPr>
              <a:lstStyle/>
              <a:p>
                <a:pPr>
                  <a:defRPr sz="1400" b="1">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'III.5.10.Cot.Afil X Sexo'!$A$30:$A$47</c:f>
              <c:strCache>
                <c:ptCount val="18"/>
                <c:pt idx="0">
                  <c:v>Dec-04</c:v>
                </c:pt>
                <c:pt idx="1">
                  <c:v>Dec-05</c:v>
                </c:pt>
                <c:pt idx="2">
                  <c:v>Dec-06</c:v>
                </c:pt>
                <c:pt idx="3">
                  <c:v>Dec-07</c:v>
                </c:pt>
                <c:pt idx="4">
                  <c:v>Dec-08</c:v>
                </c:pt>
                <c:pt idx="5">
                  <c:v>Dec-09</c:v>
                </c:pt>
                <c:pt idx="6">
                  <c:v>Dec-10</c:v>
                </c:pt>
                <c:pt idx="7">
                  <c:v>Dec-11</c:v>
                </c:pt>
                <c:pt idx="8">
                  <c:v>Dec-12</c:v>
                </c:pt>
                <c:pt idx="9">
                  <c:v>Dec-13</c:v>
                </c:pt>
                <c:pt idx="10">
                  <c:v>Dec-14</c:v>
                </c:pt>
                <c:pt idx="11">
                  <c:v>Dic-15</c:v>
                </c:pt>
                <c:pt idx="12">
                  <c:v>Dec-16</c:v>
                </c:pt>
                <c:pt idx="13">
                  <c:v>Dic-17</c:v>
                </c:pt>
                <c:pt idx="14">
                  <c:v>Dec-18</c:v>
                </c:pt>
                <c:pt idx="15">
                  <c:v>Dec-19</c:v>
                </c:pt>
                <c:pt idx="16">
                  <c:v>Dec-20</c:v>
                </c:pt>
                <c:pt idx="17">
                  <c:v>Abr.2021</c:v>
                </c:pt>
              </c:strCache>
            </c:strRef>
          </c:cat>
          <c:val>
            <c:numRef>
              <c:f>'III.5.10.Cot.Afil X Sexo'!$E$30:$E$47</c:f>
              <c:numCache>
                <c:formatCode>#,##0</c:formatCode>
                <c:ptCount val="18"/>
                <c:pt idx="0">
                  <c:v>-240561</c:v>
                </c:pt>
                <c:pt idx="1">
                  <c:v>-322169</c:v>
                </c:pt>
                <c:pt idx="2">
                  <c:v>-363466</c:v>
                </c:pt>
                <c:pt idx="3">
                  <c:v>-377173</c:v>
                </c:pt>
                <c:pt idx="4">
                  <c:v>-484285</c:v>
                </c:pt>
                <c:pt idx="5">
                  <c:v>-514586</c:v>
                </c:pt>
                <c:pt idx="6">
                  <c:v>-540358</c:v>
                </c:pt>
                <c:pt idx="7">
                  <c:v>-564996</c:v>
                </c:pt>
                <c:pt idx="8">
                  <c:v>-606906</c:v>
                </c:pt>
                <c:pt idx="9">
                  <c:v>-672772</c:v>
                </c:pt>
                <c:pt idx="10">
                  <c:v>-724170</c:v>
                </c:pt>
                <c:pt idx="11">
                  <c:v>-767635</c:v>
                </c:pt>
                <c:pt idx="12">
                  <c:v>-815723</c:v>
                </c:pt>
                <c:pt idx="13">
                  <c:v>-868698</c:v>
                </c:pt>
                <c:pt idx="14">
                  <c:v>-883469</c:v>
                </c:pt>
                <c:pt idx="15">
                  <c:v>-883469</c:v>
                </c:pt>
                <c:pt idx="16">
                  <c:v>-819713</c:v>
                </c:pt>
                <c:pt idx="17">
                  <c:v>-813634</c:v>
                </c:pt>
              </c:numCache>
            </c:numRef>
          </c:val>
          <c:extLst>
            <c:ext xmlns:c16="http://schemas.microsoft.com/office/drawing/2014/chart" uri="{C3380CC4-5D6E-409C-BE32-E72D297353CC}">
              <c16:uniqueId val="{00000013-1D85-4814-89DB-1969E8910772}"/>
            </c:ext>
          </c:extLst>
        </c:ser>
        <c:dLbls>
          <c:showLegendKey val="0"/>
          <c:showVal val="0"/>
          <c:showCatName val="0"/>
          <c:showSerName val="0"/>
          <c:showPercent val="0"/>
          <c:showBubbleSize val="0"/>
        </c:dLbls>
        <c:gapWidth val="6"/>
        <c:overlap val="97"/>
        <c:axId val="408460920"/>
        <c:axId val="408461312"/>
      </c:barChart>
      <c:catAx>
        <c:axId val="408460920"/>
        <c:scaling>
          <c:orientation val="minMax"/>
        </c:scaling>
        <c:delete val="0"/>
        <c:axPos val="l"/>
        <c:numFmt formatCode="General" sourceLinked="0"/>
        <c:majorTickMark val="out"/>
        <c:minorTickMark val="none"/>
        <c:tickLblPos val="high"/>
        <c:crossAx val="408461312"/>
        <c:crossesAt val="0"/>
        <c:auto val="1"/>
        <c:lblAlgn val="ctr"/>
        <c:lblOffset val="100"/>
        <c:noMultiLvlLbl val="0"/>
      </c:catAx>
      <c:valAx>
        <c:axId val="408461312"/>
        <c:scaling>
          <c:orientation val="minMax"/>
        </c:scaling>
        <c:delete val="0"/>
        <c:axPos val="b"/>
        <c:numFmt formatCode="#,##0;[Red]#,##0" sourceLinked="0"/>
        <c:majorTickMark val="out"/>
        <c:minorTickMark val="none"/>
        <c:tickLblPos val="nextTo"/>
        <c:crossAx val="408460920"/>
        <c:crosses val="autoZero"/>
        <c:crossBetween val="between"/>
      </c:valAx>
    </c:plotArea>
    <c:legend>
      <c:legendPos val="r"/>
      <c:layout>
        <c:manualLayout>
          <c:xMode val="edge"/>
          <c:yMode val="edge"/>
          <c:x val="9.9309339010146033E-2"/>
          <c:y val="3.4213612423953217E-2"/>
          <c:w val="0.79605435143632741"/>
          <c:h val="3.6723418121958173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title>
      <c:tx>
        <c:rich>
          <a:bodyPr/>
          <a:lstStyle/>
          <a:p>
            <a:pPr>
              <a:defRPr sz="2800"/>
            </a:pPr>
            <a:r>
              <a:rPr lang="en-US" sz="2800"/>
              <a:t>Seguro de Vejez, Discapacidad y Sobrevivencia (SVDS)</a:t>
            </a:r>
          </a:p>
          <a:p>
            <a:pPr>
              <a:defRPr sz="2800"/>
            </a:pPr>
            <a:r>
              <a:rPr lang="en-US" sz="2800"/>
              <a:t>Traspasos Totales por Año</a:t>
            </a:r>
          </a:p>
        </c:rich>
      </c:tx>
      <c:layout>
        <c:manualLayout>
          <c:xMode val="edge"/>
          <c:yMode val="edge"/>
          <c:x val="0.27621084124963002"/>
          <c:y val="2.2401467759803322E-2"/>
        </c:manualLayout>
      </c:layout>
      <c:overlay val="1"/>
    </c:title>
    <c:autoTitleDeleted val="0"/>
    <c:view3D>
      <c:rotX val="10"/>
      <c:rotY val="0"/>
      <c:depthPercent val="100"/>
      <c:rAngAx val="1"/>
    </c:view3D>
    <c:floor>
      <c:thickness val="0"/>
    </c:floor>
    <c:sideWall>
      <c:thickness val="0"/>
      <c:spPr>
        <a:ln>
          <a:noFill/>
        </a:ln>
      </c:spPr>
    </c:sideWall>
    <c:backWall>
      <c:thickness val="0"/>
      <c:spPr>
        <a:ln>
          <a:noFill/>
        </a:ln>
      </c:spPr>
    </c:backWall>
    <c:plotArea>
      <c:layout>
        <c:manualLayout>
          <c:layoutTarget val="inner"/>
          <c:xMode val="edge"/>
          <c:yMode val="edge"/>
          <c:x val="2.9881918527788643E-2"/>
          <c:y val="0.21837810260536394"/>
          <c:w val="0.93852404180443127"/>
          <c:h val="0.59237063358805098"/>
        </c:manualLayout>
      </c:layout>
      <c:bar3DChart>
        <c:barDir val="col"/>
        <c:grouping val="clustered"/>
        <c:varyColors val="0"/>
        <c:ser>
          <c:idx val="0"/>
          <c:order val="0"/>
          <c:tx>
            <c:strRef>
              <c:f>'III.5.11.Traspasos anual'!$B$4</c:f>
              <c:strCache>
                <c:ptCount val="1"/>
                <c:pt idx="0">
                  <c:v>Casos</c:v>
                </c:pt>
              </c:strCache>
            </c:strRef>
          </c:tx>
          <c:spPr>
            <a:gradFill flip="none" rotWithShape="1">
              <a:gsLst>
                <a:gs pos="88000">
                  <a:schemeClr val="accent3">
                    <a:lumMod val="50000"/>
                  </a:schemeClr>
                </a:gs>
                <a:gs pos="0">
                  <a:srgbClr val="FFF200"/>
                </a:gs>
                <a:gs pos="10000">
                  <a:srgbClr val="FF7A00"/>
                </a:gs>
                <a:gs pos="61000">
                  <a:srgbClr val="00B0F0"/>
                </a:gs>
                <a:gs pos="100000">
                  <a:srgbClr val="4D0808"/>
                </a:gs>
              </a:gsLst>
              <a:path path="rect">
                <a:fillToRect l="100000" t="100000"/>
              </a:path>
              <a:tileRect r="-100000" b="-100000"/>
            </a:gradFill>
            <a:ln>
              <a:solidFill>
                <a:srgbClr val="990099"/>
              </a:solidFill>
            </a:ln>
          </c:spPr>
          <c:invertIfNegative val="0"/>
          <c:dPt>
            <c:idx val="7"/>
            <c:invertIfNegative val="0"/>
            <c:bubble3D val="0"/>
            <c:extLst>
              <c:ext xmlns:c16="http://schemas.microsoft.com/office/drawing/2014/chart" uri="{C3380CC4-5D6E-409C-BE32-E72D297353CC}">
                <c16:uniqueId val="{00000000-A4A4-4FDB-8FB3-3BD522969F12}"/>
              </c:ext>
            </c:extLst>
          </c:dPt>
          <c:dPt>
            <c:idx val="8"/>
            <c:invertIfNegative val="0"/>
            <c:bubble3D val="0"/>
            <c:extLst>
              <c:ext xmlns:c16="http://schemas.microsoft.com/office/drawing/2014/chart" uri="{C3380CC4-5D6E-409C-BE32-E72D297353CC}">
                <c16:uniqueId val="{00000001-A4A4-4FDB-8FB3-3BD522969F12}"/>
              </c:ext>
            </c:extLst>
          </c:dPt>
          <c:dPt>
            <c:idx val="9"/>
            <c:invertIfNegative val="0"/>
            <c:bubble3D val="0"/>
            <c:extLst>
              <c:ext xmlns:c16="http://schemas.microsoft.com/office/drawing/2014/chart" uri="{C3380CC4-5D6E-409C-BE32-E72D297353CC}">
                <c16:uniqueId val="{00000002-A4A4-4FDB-8FB3-3BD522969F12}"/>
              </c:ext>
            </c:extLst>
          </c:dPt>
          <c:dLbls>
            <c:dLbl>
              <c:idx val="0"/>
              <c:layout>
                <c:manualLayout>
                  <c:x val="3.3102563989132112E-3"/>
                  <c:y val="-2.42199175268044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A4A4-4FDB-8FB3-3BD522969F12}"/>
                </c:ext>
              </c:extLst>
            </c:dLbl>
            <c:dLbl>
              <c:idx val="1"/>
              <c:layout>
                <c:manualLayout>
                  <c:x val="7.0064930362901479E-3"/>
                  <c:y val="-8.745952019561182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A4A4-4FDB-8FB3-3BD522969F12}"/>
                </c:ext>
              </c:extLst>
            </c:dLbl>
            <c:dLbl>
              <c:idx val="2"/>
              <c:layout>
                <c:manualLayout>
                  <c:x val="6.0451222598662474E-3"/>
                  <c:y val="-1.450981863025971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A4A4-4FDB-8FB3-3BD522969F12}"/>
                </c:ext>
              </c:extLst>
            </c:dLbl>
            <c:dLbl>
              <c:idx val="3"/>
              <c:layout>
                <c:manualLayout>
                  <c:x val="4.2450259132381539E-3"/>
                  <c:y val="-1.190213982350897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A4A4-4FDB-8FB3-3BD522969F12}"/>
                </c:ext>
              </c:extLst>
            </c:dLbl>
            <c:dLbl>
              <c:idx val="4"/>
              <c:layout>
                <c:manualLayout>
                  <c:x val="3.8103252013022861E-4"/>
                  <c:y val="-1.135349782219057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A4A4-4FDB-8FB3-3BD522969F12}"/>
                </c:ext>
              </c:extLst>
            </c:dLbl>
            <c:dLbl>
              <c:idx val="5"/>
              <c:layout>
                <c:manualLayout>
                  <c:x val="1.7708174957839619E-3"/>
                  <c:y val="-1.374797102212609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A4A4-4FDB-8FB3-3BD522969F12}"/>
                </c:ext>
              </c:extLst>
            </c:dLbl>
            <c:dLbl>
              <c:idx val="6"/>
              <c:layout>
                <c:manualLayout>
                  <c:x val="2.207730128857212E-3"/>
                  <c:y val="-1.171699808633669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A4A4-4FDB-8FB3-3BD522969F12}"/>
                </c:ext>
              </c:extLst>
            </c:dLbl>
            <c:dLbl>
              <c:idx val="7"/>
              <c:layout>
                <c:manualLayout>
                  <c:x val="7.9070359814364737E-4"/>
                  <c:y val="-1.18694208096120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A4A4-4FDB-8FB3-3BD522969F12}"/>
                </c:ext>
              </c:extLst>
            </c:dLbl>
            <c:dLbl>
              <c:idx val="8"/>
              <c:layout>
                <c:manualLayout>
                  <c:x val="3.9354151624632792E-3"/>
                  <c:y val="8.0773403006212353E-4"/>
                </c:manualLayout>
              </c:layout>
              <c:spPr/>
              <c:txPr>
                <a:bodyPr/>
                <a:lstStyle/>
                <a:p>
                  <a:pPr>
                    <a:defRPr sz="20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A4A4-4FDB-8FB3-3BD522969F12}"/>
                </c:ext>
              </c:extLst>
            </c:dLbl>
            <c:dLbl>
              <c:idx val="9"/>
              <c:layout>
                <c:manualLayout>
                  <c:x val="2.9968620988244455E-3"/>
                  <c:y val="-1.039387308533916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A4A4-4FDB-8FB3-3BD522969F12}"/>
                </c:ext>
              </c:extLst>
            </c:dLbl>
            <c:dLbl>
              <c:idx val="10"/>
              <c:layout>
                <c:manualLayout>
                  <c:x val="-3.0504138737282829E-3"/>
                  <c:y val="-1.198500139122314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A4A4-4FDB-8FB3-3BD522969F12}"/>
                </c:ext>
              </c:extLst>
            </c:dLbl>
            <c:dLbl>
              <c:idx val="11"/>
              <c:layout>
                <c:manualLayout>
                  <c:x val="-2.9187397571194844E-3"/>
                  <c:y val="-7.258674230014684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680E-47AD-B1C4-C6C42582C159}"/>
                </c:ext>
              </c:extLst>
            </c:dLbl>
            <c:dLbl>
              <c:idx val="12"/>
              <c:layout>
                <c:manualLayout>
                  <c:x val="-1.4593698785598491E-3"/>
                  <c:y val="-1.306561361402645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680E-47AD-B1C4-C6C42582C159}"/>
                </c:ext>
              </c:extLst>
            </c:dLbl>
            <c:spPr>
              <a:noFill/>
              <a:ln>
                <a:noFill/>
              </a:ln>
              <a:effectLst/>
            </c:spPr>
            <c:txPr>
              <a:bodyPr/>
              <a:lstStyle/>
              <a:p>
                <a:pPr>
                  <a:defRPr sz="20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'III.5.11.Traspasos anual'!$A$5:$A$21</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Dic. 2020</c:v>
                </c:pt>
                <c:pt idx="16">
                  <c:v>Ene-Abr. 2021</c:v>
                </c:pt>
              </c:strCache>
            </c:strRef>
          </c:cat>
          <c:val>
            <c:numRef>
              <c:f>'III.5.11.Traspasos anual'!$B$5:$B$21</c:f>
              <c:numCache>
                <c:formatCode>_(* #,##0_);_(* \(#,##0\);_(* "-"??_);_(@_)</c:formatCode>
                <c:ptCount val="17"/>
                <c:pt idx="0">
                  <c:v>733</c:v>
                </c:pt>
                <c:pt idx="1">
                  <c:v>1859</c:v>
                </c:pt>
                <c:pt idx="2">
                  <c:v>1247</c:v>
                </c:pt>
                <c:pt idx="3">
                  <c:v>1028</c:v>
                </c:pt>
                <c:pt idx="4">
                  <c:v>25287</c:v>
                </c:pt>
                <c:pt idx="5">
                  <c:v>10644</c:v>
                </c:pt>
                <c:pt idx="6">
                  <c:v>6268</c:v>
                </c:pt>
                <c:pt idx="7">
                  <c:v>10046</c:v>
                </c:pt>
                <c:pt idx="8">
                  <c:v>15740</c:v>
                </c:pt>
                <c:pt idx="9">
                  <c:v>32365</c:v>
                </c:pt>
                <c:pt idx="10">
                  <c:v>42590</c:v>
                </c:pt>
                <c:pt idx="11">
                  <c:v>65077</c:v>
                </c:pt>
                <c:pt idx="12">
                  <c:v>80517</c:v>
                </c:pt>
                <c:pt idx="13">
                  <c:v>82712</c:v>
                </c:pt>
                <c:pt idx="14">
                  <c:v>88025</c:v>
                </c:pt>
                <c:pt idx="15">
                  <c:v>23483</c:v>
                </c:pt>
                <c:pt idx="16">
                  <c:v>8071</c:v>
                </c:pt>
              </c:numCache>
            </c:numRef>
          </c:val>
          <c:extLst>
            <c:ext xmlns:c16="http://schemas.microsoft.com/office/drawing/2014/chart" uri="{C3380CC4-5D6E-409C-BE32-E72D297353CC}">
              <c16:uniqueId val="{0000000B-A4A4-4FDB-8FB3-3BD522969F12}"/>
            </c:ext>
          </c:extLst>
        </c:ser>
        <c:dLbls>
          <c:showLegendKey val="0"/>
          <c:showVal val="0"/>
          <c:showCatName val="0"/>
          <c:showSerName val="0"/>
          <c:showPercent val="0"/>
          <c:showBubbleSize val="0"/>
        </c:dLbls>
        <c:gapWidth val="43"/>
        <c:gapDepth val="165"/>
        <c:shape val="cone"/>
        <c:axId val="408462096"/>
        <c:axId val="408462488"/>
        <c:axId val="0"/>
      </c:bar3DChart>
      <c:catAx>
        <c:axId val="408462096"/>
        <c:scaling>
          <c:orientation val="minMax"/>
        </c:scaling>
        <c:delete val="0"/>
        <c:axPos val="b"/>
        <c:numFmt formatCode="General" sourceLinked="1"/>
        <c:majorTickMark val="none"/>
        <c:minorTickMark val="none"/>
        <c:tickLblPos val="nextTo"/>
        <c:txPr>
          <a:bodyPr rot="-2700000" vert="horz"/>
          <a:lstStyle/>
          <a:p>
            <a:pPr>
              <a:defRPr sz="1600"/>
            </a:pPr>
            <a:endParaRPr lang="en-US"/>
          </a:p>
        </c:txPr>
        <c:crossAx val="408462488"/>
        <c:crosses val="autoZero"/>
        <c:auto val="1"/>
        <c:lblAlgn val="ctr"/>
        <c:lblOffset val="100"/>
        <c:noMultiLvlLbl val="0"/>
      </c:catAx>
      <c:valAx>
        <c:axId val="408462488"/>
        <c:scaling>
          <c:orientation val="minMax"/>
        </c:scaling>
        <c:delete val="1"/>
        <c:axPos val="l"/>
        <c:numFmt formatCode="_(* #,##0_);_(* \(#,##0\);_(* &quot;-&quot;??_);_(@_)" sourceLinked="1"/>
        <c:majorTickMark val="out"/>
        <c:minorTickMark val="none"/>
        <c:tickLblPos val="nextTo"/>
        <c:crossAx val="408462096"/>
        <c:crosses val="autoZero"/>
        <c:crossBetween val="between"/>
      </c:valAx>
    </c:plotArea>
    <c:plotVisOnly val="1"/>
    <c:dispBlanksAs val="gap"/>
    <c:showDLblsOverMax val="0"/>
  </c:chart>
  <c:spPr>
    <a:ln>
      <a:noFill/>
    </a:ln>
  </c:spPr>
  <c:printSettings>
    <c:headerFooter/>
    <c:pageMargins b="0.75000000000001177" l="0.70000000000000062" r="0.70000000000000062" t="0.75000000000001177" header="0.30000000000000032" footer="0.30000000000000032"/>
    <c:pageSetup/>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Traspasos Recibidos en Entidades de Reparto</a:t>
            </a:r>
          </a:p>
        </c:rich>
      </c:tx>
      <c:layout>
        <c:manualLayout>
          <c:xMode val="edge"/>
          <c:yMode val="edge"/>
          <c:x val="0.2623915825635087"/>
          <c:y val="3.4652081937402608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6.5149515283830811E-2"/>
          <c:y val="0.2120653808979352"/>
          <c:w val="0.93092788490796663"/>
          <c:h val="0.6160052809207065"/>
        </c:manualLayout>
      </c:layout>
      <c:bar3DChart>
        <c:barDir val="col"/>
        <c:grouping val="stacked"/>
        <c:varyColors val="0"/>
        <c:ser>
          <c:idx val="0"/>
          <c:order val="0"/>
          <c:tx>
            <c:strRef>
              <c:f>'III.5.12.Trasp. recibidos'!$L$3</c:f>
              <c:strCache>
                <c:ptCount val="1"/>
                <c:pt idx="0">
                  <c:v>Ministerio de Hacienda</c:v>
                </c:pt>
              </c:strCache>
            </c:strRef>
          </c:tx>
          <c:invertIfNegative val="0"/>
          <c:cat>
            <c:strRef>
              <c:f>'III.5.12.Trasp. recibidos'!$A$4:$A$20</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Dic. 2020</c:v>
                </c:pt>
                <c:pt idx="16">
                  <c:v>Ene-Abr. 2021</c:v>
                </c:pt>
              </c:strCache>
            </c:strRef>
          </c:cat>
          <c:val>
            <c:numRef>
              <c:f>'III.5.12.Trasp. recibidos'!$L$4:$L$20</c:f>
              <c:numCache>
                <c:formatCode>_(* #,##0_);_(* \(#,##0\);_(* "-"_);_(@_)</c:formatCode>
                <c:ptCount val="17"/>
                <c:pt idx="0">
                  <c:v>0</c:v>
                </c:pt>
                <c:pt idx="1">
                  <c:v>20</c:v>
                </c:pt>
                <c:pt idx="2">
                  <c:v>0</c:v>
                </c:pt>
                <c:pt idx="3">
                  <c:v>0</c:v>
                </c:pt>
                <c:pt idx="4">
                  <c:v>2582</c:v>
                </c:pt>
                <c:pt idx="5">
                  <c:v>4114</c:v>
                </c:pt>
                <c:pt idx="6">
                  <c:v>199</c:v>
                </c:pt>
                <c:pt idx="7">
                  <c:v>17</c:v>
                </c:pt>
                <c:pt idx="8">
                  <c:v>1532</c:v>
                </c:pt>
                <c:pt idx="9">
                  <c:v>462</c:v>
                </c:pt>
                <c:pt idx="10">
                  <c:v>426</c:v>
                </c:pt>
                <c:pt idx="11">
                  <c:v>725</c:v>
                </c:pt>
                <c:pt idx="12">
                  <c:v>872</c:v>
                </c:pt>
                <c:pt idx="13">
                  <c:v>204</c:v>
                </c:pt>
                <c:pt idx="14">
                  <c:v>316</c:v>
                </c:pt>
                <c:pt idx="15">
                  <c:v>461</c:v>
                </c:pt>
                <c:pt idx="16">
                  <c:v>0</c:v>
                </c:pt>
              </c:numCache>
            </c:numRef>
          </c:val>
          <c:extLst>
            <c:ext xmlns:c16="http://schemas.microsoft.com/office/drawing/2014/chart" uri="{C3380CC4-5D6E-409C-BE32-E72D297353CC}">
              <c16:uniqueId val="{00000000-0C33-4BEC-928E-69BFFDD961D9}"/>
            </c:ext>
          </c:extLst>
        </c:ser>
        <c:ser>
          <c:idx val="1"/>
          <c:order val="1"/>
          <c:tx>
            <c:strRef>
              <c:f>'III.5.12.Trasp. recibidos'!$M$3</c:f>
              <c:strCache>
                <c:ptCount val="1"/>
                <c:pt idx="0">
                  <c:v>Plan  Sustitutivo del Banco Central</c:v>
                </c:pt>
              </c:strCache>
            </c:strRef>
          </c:tx>
          <c:invertIfNegative val="0"/>
          <c:cat>
            <c:strRef>
              <c:f>'III.5.12.Trasp. recibidos'!$A$4:$A$20</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Dic. 2020</c:v>
                </c:pt>
                <c:pt idx="16">
                  <c:v>Ene-Abr. 2021</c:v>
                </c:pt>
              </c:strCache>
            </c:strRef>
          </c:cat>
          <c:val>
            <c:numRef>
              <c:f>'III.5.12.Trasp. recibidos'!$M$4:$M$20</c:f>
              <c:numCache>
                <c:formatCode>_(* #,##0_);_(* \(#,##0\);_(* "-"_);_(@_)</c:formatCode>
                <c:ptCount val="1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numCache>
            </c:numRef>
          </c:val>
          <c:extLst>
            <c:ext xmlns:c16="http://schemas.microsoft.com/office/drawing/2014/chart" uri="{C3380CC4-5D6E-409C-BE32-E72D297353CC}">
              <c16:uniqueId val="{00000001-0C33-4BEC-928E-69BFFDD961D9}"/>
            </c:ext>
          </c:extLst>
        </c:ser>
        <c:ser>
          <c:idx val="2"/>
          <c:order val="2"/>
          <c:tx>
            <c:strRef>
              <c:f>'III.5.12.Trasp. recibidos'!$N$3</c:f>
              <c:strCache>
                <c:ptCount val="1"/>
                <c:pt idx="0">
                  <c:v>Plan  Sustitutivo del Banco de Reservas</c:v>
                </c:pt>
              </c:strCache>
            </c:strRef>
          </c:tx>
          <c:invertIfNegative val="0"/>
          <c:cat>
            <c:strRef>
              <c:f>'III.5.12.Trasp. recibidos'!$A$4:$A$20</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Dic. 2020</c:v>
                </c:pt>
                <c:pt idx="16">
                  <c:v>Ene-Abr. 2021</c:v>
                </c:pt>
              </c:strCache>
            </c:strRef>
          </c:cat>
          <c:val>
            <c:numRef>
              <c:f>'III.5.12.Trasp. recibidos'!$N$4:$N$20</c:f>
              <c:numCache>
                <c:formatCode>_(* #,##0_);_(* \(#,##0\);_(* "-"_);_(@_)</c:formatCode>
                <c:ptCount val="17"/>
                <c:pt idx="0">
                  <c:v>0</c:v>
                </c:pt>
                <c:pt idx="1">
                  <c:v>0</c:v>
                </c:pt>
                <c:pt idx="2">
                  <c:v>0</c:v>
                </c:pt>
                <c:pt idx="3">
                  <c:v>0</c:v>
                </c:pt>
                <c:pt idx="4">
                  <c:v>0</c:v>
                </c:pt>
                <c:pt idx="5">
                  <c:v>1</c:v>
                </c:pt>
                <c:pt idx="6">
                  <c:v>0</c:v>
                </c:pt>
                <c:pt idx="7">
                  <c:v>1</c:v>
                </c:pt>
                <c:pt idx="8">
                  <c:v>0</c:v>
                </c:pt>
                <c:pt idx="9">
                  <c:v>0</c:v>
                </c:pt>
                <c:pt idx="10">
                  <c:v>11</c:v>
                </c:pt>
                <c:pt idx="11">
                  <c:v>0</c:v>
                </c:pt>
                <c:pt idx="12">
                  <c:v>0</c:v>
                </c:pt>
                <c:pt idx="13">
                  <c:v>0</c:v>
                </c:pt>
                <c:pt idx="14">
                  <c:v>0</c:v>
                </c:pt>
                <c:pt idx="15">
                  <c:v>0</c:v>
                </c:pt>
                <c:pt idx="16">
                  <c:v>0</c:v>
                </c:pt>
              </c:numCache>
            </c:numRef>
          </c:val>
          <c:extLst>
            <c:ext xmlns:c16="http://schemas.microsoft.com/office/drawing/2014/chart" uri="{C3380CC4-5D6E-409C-BE32-E72D297353CC}">
              <c16:uniqueId val="{00000002-0C33-4BEC-928E-69BFFDD961D9}"/>
            </c:ext>
          </c:extLst>
        </c:ser>
        <c:ser>
          <c:idx val="3"/>
          <c:order val="3"/>
          <c:tx>
            <c:strRef>
              <c:f>'III.5.12.Trasp. recibidos'!$O$3</c:f>
              <c:strCache>
                <c:ptCount val="1"/>
                <c:pt idx="0">
                  <c:v>Plan Sustitutivo INABIMA</c:v>
                </c:pt>
              </c:strCache>
            </c:strRef>
          </c:tx>
          <c:invertIfNegative val="0"/>
          <c:dLbls>
            <c:dLbl>
              <c:idx val="0"/>
              <c:layout>
                <c:manualLayout>
                  <c:x val="0"/>
                  <c:y val="-3.877917655930088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0C33-4BEC-928E-69BFFDD961D9}"/>
                </c:ext>
              </c:extLst>
            </c:dLbl>
            <c:dLbl>
              <c:idx val="1"/>
              <c:layout>
                <c:manualLayout>
                  <c:x val="0"/>
                  <c:y val="-4.847397069912596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0C33-4BEC-928E-69BFFDD961D9}"/>
                </c:ext>
              </c:extLst>
            </c:dLbl>
            <c:dLbl>
              <c:idx val="2"/>
              <c:layout>
                <c:manualLayout>
                  <c:x val="0"/>
                  <c:y val="-4.459605304319617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0C33-4BEC-928E-69BFFDD961D9}"/>
                </c:ext>
              </c:extLst>
            </c:dLbl>
            <c:dLbl>
              <c:idx val="3"/>
              <c:layout>
                <c:manualLayout>
                  <c:x val="0"/>
                  <c:y val="-4.071813538726580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0C33-4BEC-928E-69BFFDD961D9}"/>
                </c:ext>
              </c:extLst>
            </c:dLbl>
            <c:dLbl>
              <c:idx val="4"/>
              <c:layout>
                <c:manualLayout>
                  <c:x val="8.1523886929992014E-3"/>
                  <c:y val="-0.2748745791600461"/>
                </c:manualLayout>
              </c:layout>
              <c:tx>
                <c:rich>
                  <a:bodyPr/>
                  <a:lstStyle/>
                  <a:p>
                    <a:r>
                      <a:rPr lang="en-US"/>
                      <a:t>23,721</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0C33-4BEC-928E-69BFFDD961D9}"/>
                </c:ext>
              </c:extLst>
            </c:dLbl>
            <c:dLbl>
              <c:idx val="5"/>
              <c:layout>
                <c:manualLayout>
                  <c:x val="1.360708182376226E-2"/>
                  <c:y val="-7.8252049449105854E-2"/>
                </c:manualLayout>
              </c:layout>
              <c:tx>
                <c:rich>
                  <a:bodyPr/>
                  <a:lstStyle/>
                  <a:p>
                    <a:r>
                      <a:rPr lang="en-US"/>
                      <a:t>7,425</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0C33-4BEC-928E-69BFFDD961D9}"/>
                </c:ext>
              </c:extLst>
            </c:dLbl>
            <c:dLbl>
              <c:idx val="6"/>
              <c:layout>
                <c:manualLayout>
                  <c:x val="8.839455189193865E-3"/>
                  <c:y val="-5.2598152594667033E-2"/>
                </c:manualLayout>
              </c:layout>
              <c:tx>
                <c:rich>
                  <a:bodyPr/>
                  <a:lstStyle/>
                  <a:p>
                    <a:r>
                      <a:rPr lang="en-US" sz="1400"/>
                      <a:t>1,977</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0C33-4BEC-928E-69BFFDD961D9}"/>
                </c:ext>
              </c:extLst>
            </c:dLbl>
            <c:dLbl>
              <c:idx val="7"/>
              <c:layout>
                <c:manualLayout>
                  <c:x val="5.2556687184644865E-3"/>
                  <c:y val="-7.0668897063351999E-2"/>
                </c:manualLayout>
              </c:layout>
              <c:tx>
                <c:rich>
                  <a:bodyPr/>
                  <a:lstStyle/>
                  <a:p>
                    <a:pPr>
                      <a:defRPr sz="1400" b="0"/>
                    </a:pPr>
                    <a:r>
                      <a:rPr lang="en-US" sz="1400" b="0"/>
                      <a:t>3,475</a:t>
                    </a:r>
                  </a:p>
                </c:rich>
              </c:tx>
              <c:spPr/>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0C33-4BEC-928E-69BFFDD961D9}"/>
                </c:ext>
              </c:extLst>
            </c:dLbl>
            <c:dLbl>
              <c:idx val="8"/>
              <c:layout>
                <c:manualLayout>
                  <c:x val="1.1072401050512158E-2"/>
                  <c:y val="-6.1829250128136878E-2"/>
                </c:manualLayout>
              </c:layout>
              <c:tx>
                <c:rich>
                  <a:bodyPr/>
                  <a:lstStyle/>
                  <a:p>
                    <a:r>
                      <a:rPr lang="en-US"/>
                      <a:t>3,781</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0C33-4BEC-928E-69BFFDD961D9}"/>
                </c:ext>
              </c:extLst>
            </c:dLbl>
            <c:dLbl>
              <c:idx val="9"/>
              <c:layout>
                <c:manualLayout>
                  <c:x val="4.70170929776219E-3"/>
                  <c:y val="-0.11550592607737141"/>
                </c:manualLayout>
              </c:layout>
              <c:tx>
                <c:rich>
                  <a:bodyPr/>
                  <a:lstStyle/>
                  <a:p>
                    <a:r>
                      <a:rPr lang="en-US"/>
                      <a:t>7,497</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0C33-4BEC-928E-69BFFDD961D9}"/>
                </c:ext>
              </c:extLst>
            </c:dLbl>
            <c:dLbl>
              <c:idx val="10"/>
              <c:layout>
                <c:manualLayout>
                  <c:x val="1.0517700665997064E-2"/>
                  <c:y val="-9.8758402386510735E-2"/>
                </c:manualLayout>
              </c:layout>
              <c:tx>
                <c:rich>
                  <a:bodyPr/>
                  <a:lstStyle/>
                  <a:p>
                    <a:r>
                      <a:rPr lang="en-US"/>
                      <a:t>5,986</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0C33-4BEC-928E-69BFFDD961D9}"/>
                </c:ext>
              </c:extLst>
            </c:dLbl>
            <c:dLbl>
              <c:idx val="11"/>
              <c:layout>
                <c:manualLayout>
                  <c:x val="9.2409321969264286E-3"/>
                  <c:y val="-5.2743756846586345E-2"/>
                </c:manualLayout>
              </c:layout>
              <c:tx>
                <c:rich>
                  <a:bodyPr/>
                  <a:lstStyle/>
                  <a:p>
                    <a:r>
                      <a:rPr lang="en-US"/>
                      <a:t>2,881</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0C33-4BEC-928E-69BFFDD961D9}"/>
                </c:ext>
              </c:extLst>
            </c:dLbl>
            <c:dLbl>
              <c:idx val="12"/>
              <c:layout>
                <c:manualLayout>
                  <c:x val="8.1332822243554478E-3"/>
                  <c:y val="-0.10506347179636347"/>
                </c:manualLayout>
              </c:layout>
              <c:tx>
                <c:rich>
                  <a:bodyPr/>
                  <a:lstStyle/>
                  <a:p>
                    <a:r>
                      <a:rPr lang="en-US"/>
                      <a:t>6,594</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0C33-4BEC-928E-69BFFDD961D9}"/>
                </c:ext>
              </c:extLst>
            </c:dLbl>
            <c:dLbl>
              <c:idx val="13"/>
              <c:layout>
                <c:manualLayout>
                  <c:x val="1.0980423929075103E-2"/>
                  <c:y val="-5.3662979731385257E-2"/>
                </c:manualLayout>
              </c:layout>
              <c:tx>
                <c:rich>
                  <a:bodyPr/>
                  <a:lstStyle/>
                  <a:p>
                    <a:r>
                      <a:rPr lang="en-US"/>
                      <a:t>2,062</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25DC-4724-975A-5B741B1C6551}"/>
                </c:ext>
              </c:extLst>
            </c:dLbl>
            <c:dLbl>
              <c:idx val="14"/>
              <c:layout>
                <c:manualLayout>
                  <c:x val="1.0827347939662607E-2"/>
                  <c:y val="-8.332386526902849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F541-4C5D-9221-3D5E27F028F0}"/>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'III.5.12.Trasp. recibidos'!$A$4:$A$20</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Dic. 2020</c:v>
                </c:pt>
                <c:pt idx="16">
                  <c:v>Ene-Abr. 2021</c:v>
                </c:pt>
              </c:strCache>
            </c:strRef>
          </c:cat>
          <c:val>
            <c:numRef>
              <c:f>'III.5.12.Trasp. recibidos'!$O$4:$O$20</c:f>
              <c:numCache>
                <c:formatCode>_(* #,##0_);_(* \(#,##0\);_(* "-"_);_(@_)</c:formatCode>
                <c:ptCount val="17"/>
                <c:pt idx="0">
                  <c:v>0</c:v>
                </c:pt>
                <c:pt idx="1">
                  <c:v>0</c:v>
                </c:pt>
                <c:pt idx="2">
                  <c:v>0</c:v>
                </c:pt>
                <c:pt idx="3">
                  <c:v>0</c:v>
                </c:pt>
                <c:pt idx="4">
                  <c:v>21139</c:v>
                </c:pt>
                <c:pt idx="5">
                  <c:v>3310</c:v>
                </c:pt>
                <c:pt idx="6">
                  <c:v>1778</c:v>
                </c:pt>
                <c:pt idx="7">
                  <c:v>3457</c:v>
                </c:pt>
                <c:pt idx="8">
                  <c:v>2249</c:v>
                </c:pt>
                <c:pt idx="9">
                  <c:v>7035</c:v>
                </c:pt>
                <c:pt idx="10">
                  <c:v>5549</c:v>
                </c:pt>
                <c:pt idx="11">
                  <c:v>2156</c:v>
                </c:pt>
                <c:pt idx="12">
                  <c:v>5722</c:v>
                </c:pt>
                <c:pt idx="13">
                  <c:v>1858</c:v>
                </c:pt>
                <c:pt idx="14">
                  <c:v>4635</c:v>
                </c:pt>
                <c:pt idx="15">
                  <c:v>90</c:v>
                </c:pt>
                <c:pt idx="16">
                  <c:v>206</c:v>
                </c:pt>
              </c:numCache>
            </c:numRef>
          </c:val>
          <c:extLst>
            <c:ext xmlns:c16="http://schemas.microsoft.com/office/drawing/2014/chart" uri="{C3380CC4-5D6E-409C-BE32-E72D297353CC}">
              <c16:uniqueId val="{00000010-0C33-4BEC-928E-69BFFDD961D9}"/>
            </c:ext>
          </c:extLst>
        </c:ser>
        <c:dLbls>
          <c:showLegendKey val="0"/>
          <c:showVal val="0"/>
          <c:showCatName val="0"/>
          <c:showSerName val="0"/>
          <c:showPercent val="0"/>
          <c:showBubbleSize val="0"/>
        </c:dLbls>
        <c:gapWidth val="17"/>
        <c:shape val="cylinder"/>
        <c:axId val="408463272"/>
        <c:axId val="408463664"/>
        <c:axId val="0"/>
      </c:bar3DChart>
      <c:catAx>
        <c:axId val="408463272"/>
        <c:scaling>
          <c:orientation val="minMax"/>
        </c:scaling>
        <c:delete val="0"/>
        <c:axPos val="b"/>
        <c:numFmt formatCode="General" sourceLinked="1"/>
        <c:majorTickMark val="none"/>
        <c:minorTickMark val="none"/>
        <c:tickLblPos val="nextTo"/>
        <c:txPr>
          <a:bodyPr/>
          <a:lstStyle/>
          <a:p>
            <a:pPr>
              <a:defRPr sz="1200"/>
            </a:pPr>
            <a:endParaRPr lang="en-US"/>
          </a:p>
        </c:txPr>
        <c:crossAx val="408463664"/>
        <c:crosses val="autoZero"/>
        <c:auto val="1"/>
        <c:lblAlgn val="ctr"/>
        <c:lblOffset val="100"/>
        <c:noMultiLvlLbl val="0"/>
      </c:catAx>
      <c:valAx>
        <c:axId val="408463664"/>
        <c:scaling>
          <c:orientation val="minMax"/>
        </c:scaling>
        <c:delete val="1"/>
        <c:axPos val="l"/>
        <c:numFmt formatCode="_(* #,##0_);_(* \(#,##0\);_(* &quot;-&quot;_);_(@_)" sourceLinked="1"/>
        <c:majorTickMark val="out"/>
        <c:minorTickMark val="none"/>
        <c:tickLblPos val="nextTo"/>
        <c:crossAx val="408463272"/>
        <c:crosses val="autoZero"/>
        <c:crossBetween val="between"/>
      </c:valAx>
      <c:spPr>
        <a:noFill/>
        <a:ln w="25400">
          <a:noFill/>
        </a:ln>
      </c:spPr>
    </c:plotArea>
    <c:legend>
      <c:legendPos val="b"/>
      <c:layout>
        <c:manualLayout>
          <c:xMode val="edge"/>
          <c:yMode val="edge"/>
          <c:x val="9.4280918535967415E-2"/>
          <c:y val="8.7337921001684152E-2"/>
          <c:w val="0.83281025892609006"/>
          <c:h val="8.5619049605466263E-2"/>
        </c:manualLayout>
      </c:layout>
      <c:overlay val="0"/>
      <c:txPr>
        <a:bodyPr/>
        <a:lstStyle/>
        <a:p>
          <a:pPr>
            <a:defRPr sz="1800"/>
          </a:pPr>
          <a:endParaRPr lang="en-US"/>
        </a:p>
      </c:txPr>
    </c:legend>
    <c:plotVisOnly val="1"/>
    <c:dispBlanksAs val="gap"/>
    <c:showDLblsOverMax val="0"/>
  </c:chart>
  <c:spPr>
    <a:ln>
      <a:noFill/>
    </a:ln>
  </c:spPr>
  <c:printSettings>
    <c:headerFooter/>
    <c:pageMargins b="0.75000000000000233" l="0.70000000000000062" r="0.70000000000000062" t="0.75000000000000233" header="0.30000000000000032" footer="0.30000000000000032"/>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Traspasos Recibidos en Entidades de CCI</a:t>
            </a:r>
          </a:p>
        </c:rich>
      </c:tx>
      <c:layout>
        <c:manualLayout>
          <c:xMode val="edge"/>
          <c:yMode val="edge"/>
          <c:x val="0.24190479633453035"/>
          <c:y val="3.8816108685104316E-2"/>
        </c:manualLayout>
      </c:layout>
      <c:overlay val="0"/>
    </c:title>
    <c:autoTitleDeleted val="0"/>
    <c:view3D>
      <c:rotX val="15"/>
      <c:rotY val="20"/>
      <c:depthPercent val="100"/>
      <c:rAngAx val="1"/>
    </c:view3D>
    <c:floor>
      <c:thickness val="0"/>
    </c:floor>
    <c:sideWall>
      <c:thickness val="0"/>
    </c:sideWall>
    <c:backWall>
      <c:thickness val="0"/>
      <c:spPr>
        <a:ln>
          <a:noFill/>
        </a:ln>
      </c:spPr>
    </c:backWall>
    <c:plotArea>
      <c:layout>
        <c:manualLayout>
          <c:layoutTarget val="inner"/>
          <c:xMode val="edge"/>
          <c:yMode val="edge"/>
          <c:x val="5.6953880713770243E-2"/>
          <c:y val="0.19632748743270262"/>
          <c:w val="0.91804654069303671"/>
          <c:h val="0.6077462850023907"/>
        </c:manualLayout>
      </c:layout>
      <c:bar3DChart>
        <c:barDir val="col"/>
        <c:grouping val="stacked"/>
        <c:varyColors val="0"/>
        <c:ser>
          <c:idx val="0"/>
          <c:order val="0"/>
          <c:tx>
            <c:strRef>
              <c:f>'III.5.12.Trasp. recibidos'!$B$3</c:f>
              <c:strCache>
                <c:ptCount val="1"/>
                <c:pt idx="0">
                  <c:v>Atlántico</c:v>
                </c:pt>
              </c:strCache>
            </c:strRef>
          </c:tx>
          <c:invertIfNegative val="0"/>
          <c:cat>
            <c:strRef>
              <c:f>'III.5.12.Trasp. recibidos'!$A$4:$A$20</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Dic. 2020</c:v>
                </c:pt>
                <c:pt idx="16">
                  <c:v>Ene-Abr. 2021</c:v>
                </c:pt>
              </c:strCache>
            </c:strRef>
          </c:cat>
          <c:val>
            <c:numRef>
              <c:f>'III.5.12.Trasp. recibidos'!$B$4:$B$20</c:f>
              <c:numCache>
                <c:formatCode>_(* #,##0_);_(* \(#,##0\);_(* "-"_);_(@_)</c:formatCode>
                <c:ptCount val="17"/>
                <c:pt idx="0">
                  <c:v>0</c:v>
                </c:pt>
                <c:pt idx="1">
                  <c:v>0</c:v>
                </c:pt>
                <c:pt idx="2">
                  <c:v>0</c:v>
                </c:pt>
                <c:pt idx="3">
                  <c:v>0</c:v>
                </c:pt>
                <c:pt idx="4">
                  <c:v>0</c:v>
                </c:pt>
                <c:pt idx="5">
                  <c:v>0</c:v>
                </c:pt>
                <c:pt idx="6">
                  <c:v>0</c:v>
                </c:pt>
                <c:pt idx="7">
                  <c:v>0</c:v>
                </c:pt>
                <c:pt idx="8">
                  <c:v>0</c:v>
                </c:pt>
                <c:pt idx="9">
                  <c:v>0</c:v>
                </c:pt>
                <c:pt idx="10">
                  <c:v>0</c:v>
                </c:pt>
                <c:pt idx="11">
                  <c:v>11383</c:v>
                </c:pt>
                <c:pt idx="12">
                  <c:v>13678</c:v>
                </c:pt>
                <c:pt idx="13">
                  <c:v>4664</c:v>
                </c:pt>
                <c:pt idx="14">
                  <c:v>5794</c:v>
                </c:pt>
                <c:pt idx="15">
                  <c:v>4302</c:v>
                </c:pt>
                <c:pt idx="16">
                  <c:v>1379</c:v>
                </c:pt>
              </c:numCache>
            </c:numRef>
          </c:val>
          <c:extLst>
            <c:ext xmlns:c16="http://schemas.microsoft.com/office/drawing/2014/chart" uri="{C3380CC4-5D6E-409C-BE32-E72D297353CC}">
              <c16:uniqueId val="{00000000-0D94-41EE-8A17-5609AB9E21E8}"/>
            </c:ext>
          </c:extLst>
        </c:ser>
        <c:ser>
          <c:idx val="1"/>
          <c:order val="1"/>
          <c:tx>
            <c:strRef>
              <c:f>'III.5.12.Trasp. recibidos'!$C$3</c:f>
              <c:strCache>
                <c:ptCount val="1"/>
                <c:pt idx="0">
                  <c:v>Crecer</c:v>
                </c:pt>
              </c:strCache>
            </c:strRef>
          </c:tx>
          <c:spPr>
            <a:solidFill>
              <a:srgbClr val="FF0000"/>
            </a:solidFill>
          </c:spPr>
          <c:invertIfNegative val="0"/>
          <c:cat>
            <c:strRef>
              <c:f>'III.5.12.Trasp. recibidos'!$A$4:$A$20</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Dic. 2020</c:v>
                </c:pt>
                <c:pt idx="16">
                  <c:v>Ene-Abr. 2021</c:v>
                </c:pt>
              </c:strCache>
            </c:strRef>
          </c:cat>
          <c:val>
            <c:numRef>
              <c:f>'III.5.12.Trasp. recibidos'!$C$4:$C$20</c:f>
              <c:numCache>
                <c:formatCode>_(* #,##0_);_(* \(#,##0\);_(* "-"_);_(@_)</c:formatCode>
                <c:ptCount val="17"/>
                <c:pt idx="0">
                  <c:v>68</c:v>
                </c:pt>
                <c:pt idx="1">
                  <c:v>94</c:v>
                </c:pt>
                <c:pt idx="2">
                  <c:v>27</c:v>
                </c:pt>
                <c:pt idx="3">
                  <c:v>131</c:v>
                </c:pt>
                <c:pt idx="4">
                  <c:v>52</c:v>
                </c:pt>
                <c:pt idx="5">
                  <c:v>116</c:v>
                </c:pt>
                <c:pt idx="6">
                  <c:v>306</c:v>
                </c:pt>
                <c:pt idx="7">
                  <c:v>1022</c:v>
                </c:pt>
                <c:pt idx="8">
                  <c:v>1578</c:v>
                </c:pt>
                <c:pt idx="9">
                  <c:v>4313</c:v>
                </c:pt>
                <c:pt idx="10">
                  <c:v>5871</c:v>
                </c:pt>
                <c:pt idx="11">
                  <c:v>10015</c:v>
                </c:pt>
                <c:pt idx="12">
                  <c:v>10088</c:v>
                </c:pt>
                <c:pt idx="13">
                  <c:v>14487</c:v>
                </c:pt>
                <c:pt idx="14">
                  <c:v>24336</c:v>
                </c:pt>
                <c:pt idx="15">
                  <c:v>6423</c:v>
                </c:pt>
                <c:pt idx="16">
                  <c:v>2107</c:v>
                </c:pt>
              </c:numCache>
            </c:numRef>
          </c:val>
          <c:extLst>
            <c:ext xmlns:c16="http://schemas.microsoft.com/office/drawing/2014/chart" uri="{C3380CC4-5D6E-409C-BE32-E72D297353CC}">
              <c16:uniqueId val="{00000001-0D94-41EE-8A17-5609AB9E21E8}"/>
            </c:ext>
          </c:extLst>
        </c:ser>
        <c:ser>
          <c:idx val="3"/>
          <c:order val="2"/>
          <c:tx>
            <c:strRef>
              <c:f>'III.5.12.Trasp. recibidos'!$D$3</c:f>
              <c:strCache>
                <c:ptCount val="1"/>
                <c:pt idx="0">
                  <c:v>JMMB-BDI</c:v>
                </c:pt>
              </c:strCache>
            </c:strRef>
          </c:tx>
          <c:spPr>
            <a:solidFill>
              <a:schemeClr val="accent3">
                <a:lumMod val="75000"/>
              </a:schemeClr>
            </a:solidFill>
          </c:spPr>
          <c:invertIfNegative val="0"/>
          <c:cat>
            <c:strRef>
              <c:f>'III.5.12.Trasp. recibidos'!$A$4:$A$20</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Dic. 2020</c:v>
                </c:pt>
                <c:pt idx="16">
                  <c:v>Ene-Abr. 2021</c:v>
                </c:pt>
              </c:strCache>
            </c:strRef>
          </c:cat>
          <c:val>
            <c:numRef>
              <c:f>'III.5.12.Trasp. recibidos'!$D$4:$D$20</c:f>
              <c:numCache>
                <c:formatCode>_(* #,##0_);_(* \(#,##0\);_(* "-"_);_(@_)</c:formatCode>
                <c:ptCount val="17"/>
                <c:pt idx="0">
                  <c:v>0</c:v>
                </c:pt>
                <c:pt idx="1">
                  <c:v>0</c:v>
                </c:pt>
                <c:pt idx="2">
                  <c:v>0</c:v>
                </c:pt>
                <c:pt idx="3">
                  <c:v>0</c:v>
                </c:pt>
                <c:pt idx="4">
                  <c:v>0</c:v>
                </c:pt>
                <c:pt idx="5">
                  <c:v>0</c:v>
                </c:pt>
                <c:pt idx="6">
                  <c:v>0</c:v>
                </c:pt>
                <c:pt idx="7">
                  <c:v>0</c:v>
                </c:pt>
                <c:pt idx="8">
                  <c:v>0</c:v>
                </c:pt>
                <c:pt idx="9">
                  <c:v>0</c:v>
                </c:pt>
                <c:pt idx="10">
                  <c:v>0</c:v>
                </c:pt>
                <c:pt idx="11">
                  <c:v>0</c:v>
                </c:pt>
                <c:pt idx="12">
                  <c:v>287</c:v>
                </c:pt>
                <c:pt idx="13">
                  <c:v>2547</c:v>
                </c:pt>
                <c:pt idx="14">
                  <c:v>3249</c:v>
                </c:pt>
                <c:pt idx="15">
                  <c:v>777</c:v>
                </c:pt>
                <c:pt idx="16">
                  <c:v>249</c:v>
                </c:pt>
              </c:numCache>
            </c:numRef>
          </c:val>
          <c:extLst>
            <c:ext xmlns:c16="http://schemas.microsoft.com/office/drawing/2014/chart" uri="{C3380CC4-5D6E-409C-BE32-E72D297353CC}">
              <c16:uniqueId val="{00000003-0D94-41EE-8A17-5609AB9E21E8}"/>
            </c:ext>
          </c:extLst>
        </c:ser>
        <c:ser>
          <c:idx val="4"/>
          <c:order val="3"/>
          <c:tx>
            <c:strRef>
              <c:f>'III.5.12.Trasp. recibidos'!$E$3</c:f>
              <c:strCache>
                <c:ptCount val="1"/>
                <c:pt idx="0">
                  <c:v>Caribalico</c:v>
                </c:pt>
              </c:strCache>
            </c:strRef>
          </c:tx>
          <c:invertIfNegative val="0"/>
          <c:cat>
            <c:strRef>
              <c:f>'III.5.12.Trasp. recibidos'!$A$4:$A$20</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Dic. 2020</c:v>
                </c:pt>
                <c:pt idx="16">
                  <c:v>Ene-Abr. 2021</c:v>
                </c:pt>
              </c:strCache>
            </c:strRef>
          </c:cat>
          <c:val>
            <c:numRef>
              <c:f>'III.5.12.Trasp. recibidos'!$E$4:$E$20</c:f>
              <c:numCache>
                <c:formatCode>_(* #,##0_);_(* \(#,##0\);_(* "-"_);_(@_)</c:formatCode>
                <c:ptCount val="17"/>
                <c:pt idx="0">
                  <c:v>4</c:v>
                </c:pt>
                <c:pt idx="1">
                  <c:v>19</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numCache>
            </c:numRef>
          </c:val>
          <c:extLst>
            <c:ext xmlns:c16="http://schemas.microsoft.com/office/drawing/2014/chart" uri="{C3380CC4-5D6E-409C-BE32-E72D297353CC}">
              <c16:uniqueId val="{00000004-0D94-41EE-8A17-5609AB9E21E8}"/>
            </c:ext>
          </c:extLst>
        </c:ser>
        <c:ser>
          <c:idx val="5"/>
          <c:order val="4"/>
          <c:tx>
            <c:strRef>
              <c:f>'III.5.12.Trasp. recibidos'!$F$3</c:f>
              <c:strCache>
                <c:ptCount val="1"/>
                <c:pt idx="0">
                  <c:v>León</c:v>
                </c:pt>
              </c:strCache>
            </c:strRef>
          </c:tx>
          <c:spPr>
            <a:solidFill>
              <a:schemeClr val="accent5">
                <a:lumMod val="75000"/>
              </a:schemeClr>
            </a:solidFill>
          </c:spPr>
          <c:invertIfNegative val="0"/>
          <c:cat>
            <c:strRef>
              <c:f>'III.5.12.Trasp. recibidos'!$A$4:$A$20</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Dic. 2020</c:v>
                </c:pt>
                <c:pt idx="16">
                  <c:v>Ene-Abr. 2021</c:v>
                </c:pt>
              </c:strCache>
            </c:strRef>
          </c:cat>
          <c:val>
            <c:numRef>
              <c:f>'III.5.12.Trasp. recibidos'!$F$4:$F$20</c:f>
              <c:numCache>
                <c:formatCode>_(* #,##0_);_(* \(#,##0\);_(* "-"_);_(@_)</c:formatCode>
                <c:ptCount val="17"/>
                <c:pt idx="0">
                  <c:v>279</c:v>
                </c:pt>
                <c:pt idx="1">
                  <c:v>349</c:v>
                </c:pt>
                <c:pt idx="2">
                  <c:v>57</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numCache>
            </c:numRef>
          </c:val>
          <c:extLst>
            <c:ext xmlns:c16="http://schemas.microsoft.com/office/drawing/2014/chart" uri="{C3380CC4-5D6E-409C-BE32-E72D297353CC}">
              <c16:uniqueId val="{00000005-0D94-41EE-8A17-5609AB9E21E8}"/>
            </c:ext>
          </c:extLst>
        </c:ser>
        <c:ser>
          <c:idx val="7"/>
          <c:order val="5"/>
          <c:tx>
            <c:strRef>
              <c:f>'III.5.12.Trasp. recibidos'!$G$3</c:f>
              <c:strCache>
                <c:ptCount val="1"/>
                <c:pt idx="0">
                  <c:v>Popular</c:v>
                </c:pt>
              </c:strCache>
            </c:strRef>
          </c:tx>
          <c:spPr>
            <a:solidFill>
              <a:srgbClr val="00B050"/>
            </a:solidFill>
          </c:spPr>
          <c:invertIfNegative val="0"/>
          <c:cat>
            <c:strRef>
              <c:f>'III.5.12.Trasp. recibidos'!$A$4:$A$20</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Dic. 2020</c:v>
                </c:pt>
                <c:pt idx="16">
                  <c:v>Ene-Abr. 2021</c:v>
                </c:pt>
              </c:strCache>
            </c:strRef>
          </c:cat>
          <c:val>
            <c:numRef>
              <c:f>'III.5.12.Trasp. recibidos'!$G$4:$G$20</c:f>
              <c:numCache>
                <c:formatCode>_(* #,##0_);_(* \(#,##0\);_(* "-"_);_(@_)</c:formatCode>
                <c:ptCount val="17"/>
                <c:pt idx="0">
                  <c:v>115</c:v>
                </c:pt>
                <c:pt idx="1">
                  <c:v>176</c:v>
                </c:pt>
                <c:pt idx="2">
                  <c:v>136</c:v>
                </c:pt>
                <c:pt idx="3">
                  <c:v>217</c:v>
                </c:pt>
                <c:pt idx="4">
                  <c:v>174</c:v>
                </c:pt>
                <c:pt idx="5">
                  <c:v>505</c:v>
                </c:pt>
                <c:pt idx="6">
                  <c:v>572</c:v>
                </c:pt>
                <c:pt idx="7">
                  <c:v>1014</c:v>
                </c:pt>
                <c:pt idx="8">
                  <c:v>1482</c:v>
                </c:pt>
                <c:pt idx="9">
                  <c:v>2468</c:v>
                </c:pt>
                <c:pt idx="10">
                  <c:v>4978</c:v>
                </c:pt>
                <c:pt idx="11">
                  <c:v>10052</c:v>
                </c:pt>
                <c:pt idx="12">
                  <c:v>18702</c:v>
                </c:pt>
                <c:pt idx="13">
                  <c:v>26449</c:v>
                </c:pt>
                <c:pt idx="14">
                  <c:v>18892</c:v>
                </c:pt>
                <c:pt idx="15">
                  <c:v>3046</c:v>
                </c:pt>
                <c:pt idx="16">
                  <c:v>1174</c:v>
                </c:pt>
              </c:numCache>
            </c:numRef>
          </c:val>
          <c:extLst>
            <c:ext xmlns:c16="http://schemas.microsoft.com/office/drawing/2014/chart" uri="{C3380CC4-5D6E-409C-BE32-E72D297353CC}">
              <c16:uniqueId val="{00000007-0D94-41EE-8A17-5609AB9E21E8}"/>
            </c:ext>
          </c:extLst>
        </c:ser>
        <c:ser>
          <c:idx val="8"/>
          <c:order val="6"/>
          <c:tx>
            <c:strRef>
              <c:f>'III.5.12.Trasp. recibidos'!#REF!</c:f>
              <c:strCache>
                <c:ptCount val="1"/>
                <c:pt idx="0">
                  <c:v>#REF!</c:v>
                </c:pt>
              </c:strCache>
            </c:strRef>
          </c:tx>
          <c:spPr>
            <a:solidFill>
              <a:schemeClr val="accent6">
                <a:lumMod val="75000"/>
              </a:schemeClr>
            </a:solidFill>
          </c:spPr>
          <c:invertIfNegative val="0"/>
          <c:dLbls>
            <c:dLbl>
              <c:idx val="0"/>
              <c:layout>
                <c:manualLayout>
                  <c:x val="0.34380539628104445"/>
                  <c:y val="-6.1101001224210048E-2"/>
                </c:manualLayout>
              </c:layout>
              <c:tx>
                <c:rich>
                  <a:bodyPr/>
                  <a:lstStyle/>
                  <a:p>
                    <a:r>
                      <a:rPr lang="en-US" sz="1400"/>
                      <a:t>4,291</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0D94-41EE-8A17-5609AB9E21E8}"/>
                </c:ext>
              </c:extLst>
            </c:dLbl>
            <c:dLbl>
              <c:idx val="1"/>
              <c:layout>
                <c:manualLayout>
                  <c:x val="-4.8279823868497988E-2"/>
                  <c:y val="-3.0858941576416405E-2"/>
                </c:manualLayout>
              </c:layout>
              <c:tx>
                <c:rich>
                  <a:bodyPr/>
                  <a:lstStyle/>
                  <a:p>
                    <a:r>
                      <a:rPr lang="en-US" sz="1400"/>
                      <a:t>733</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0D94-41EE-8A17-5609AB9E21E8}"/>
                </c:ext>
              </c:extLst>
            </c:dLbl>
            <c:dLbl>
              <c:idx val="2"/>
              <c:layout>
                <c:manualLayout>
                  <c:x val="-4.9743478202322992E-2"/>
                  <c:y val="-3.9227781998600442E-2"/>
                </c:manualLayout>
              </c:layout>
              <c:tx>
                <c:rich>
                  <a:bodyPr/>
                  <a:lstStyle/>
                  <a:p>
                    <a:r>
                      <a:rPr lang="en-US" sz="1400"/>
                      <a:t>1,839</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0D94-41EE-8A17-5609AB9E21E8}"/>
                </c:ext>
              </c:extLst>
            </c:dLbl>
            <c:dLbl>
              <c:idx val="3"/>
              <c:layout>
                <c:manualLayout>
                  <c:x val="-5.0204393519204298E-2"/>
                  <c:y val="-4.4849094688656881E-2"/>
                </c:manualLayout>
              </c:layout>
              <c:tx>
                <c:rich>
                  <a:bodyPr/>
                  <a:lstStyle/>
                  <a:p>
                    <a:r>
                      <a:rPr lang="en-US" sz="1400"/>
                      <a:t>1,247</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0D94-41EE-8A17-5609AB9E21E8}"/>
                </c:ext>
              </c:extLst>
            </c:dLbl>
            <c:dLbl>
              <c:idx val="4"/>
              <c:layout>
                <c:manualLayout>
                  <c:x val="-5.1238315308028005E-2"/>
                  <c:y val="-3.9539751037181582E-2"/>
                </c:manualLayout>
              </c:layout>
              <c:tx>
                <c:rich>
                  <a:bodyPr/>
                  <a:lstStyle/>
                  <a:p>
                    <a:r>
                      <a:rPr lang="en-US" sz="1400"/>
                      <a:t>1,028</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0D94-41EE-8A17-5609AB9E21E8}"/>
                </c:ext>
              </c:extLst>
            </c:dLbl>
            <c:dLbl>
              <c:idx val="5"/>
              <c:layout>
                <c:manualLayout>
                  <c:x val="-4.3805599184858546E-2"/>
                  <c:y val="-3.6158892229480454E-2"/>
                </c:manualLayout>
              </c:layout>
              <c:tx>
                <c:rich>
                  <a:bodyPr/>
                  <a:lstStyle/>
                  <a:p>
                    <a:r>
                      <a:rPr lang="en-US" sz="1400"/>
                      <a:t>1,566</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0D94-41EE-8A17-5609AB9E21E8}"/>
                </c:ext>
              </c:extLst>
            </c:dLbl>
            <c:dLbl>
              <c:idx val="6"/>
              <c:layout>
                <c:manualLayout>
                  <c:x val="-4.3824891767616315E-2"/>
                  <c:y val="-4.7278027180668654E-2"/>
                </c:manualLayout>
              </c:layout>
              <c:tx>
                <c:rich>
                  <a:bodyPr/>
                  <a:lstStyle/>
                  <a:p>
                    <a:r>
                      <a:rPr lang="en-US" sz="1400"/>
                      <a:t>3,219</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0D94-41EE-8A17-5609AB9E21E8}"/>
                </c:ext>
              </c:extLst>
            </c:dLbl>
            <c:dLbl>
              <c:idx val="7"/>
              <c:layout>
                <c:manualLayout>
                  <c:x val="6.3173263901250614E-3"/>
                  <c:y val="-5.7167452929752852E-2"/>
                </c:manualLayout>
              </c:layout>
              <c:tx>
                <c:rich>
                  <a:bodyPr/>
                  <a:lstStyle/>
                  <a:p>
                    <a:pPr>
                      <a:defRPr sz="1400" b="0"/>
                    </a:pPr>
                    <a:r>
                      <a:rPr lang="en-US" sz="1400" b="0"/>
                      <a:t>6,571</a:t>
                    </a:r>
                  </a:p>
                </c:rich>
              </c:tx>
              <c:spPr/>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0D94-41EE-8A17-5609AB9E21E8}"/>
                </c:ext>
              </c:extLst>
            </c:dLbl>
            <c:dLbl>
              <c:idx val="8"/>
              <c:layout>
                <c:manualLayout>
                  <c:x val="7.3073919738363699E-3"/>
                  <c:y val="-8.6684553568116954E-2"/>
                </c:manualLayout>
              </c:layout>
              <c:tx>
                <c:rich>
                  <a:bodyPr/>
                  <a:lstStyle/>
                  <a:p>
                    <a:r>
                      <a:rPr lang="en-US"/>
                      <a:t>11,959</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0D94-41EE-8A17-5609AB9E21E8}"/>
                </c:ext>
              </c:extLst>
            </c:dLbl>
            <c:dLbl>
              <c:idx val="9"/>
              <c:layout>
                <c:manualLayout>
                  <c:x val="4.3335715403774863E-3"/>
                  <c:y val="-0.14130954773545151"/>
                </c:manualLayout>
              </c:layout>
              <c:tx>
                <c:rich>
                  <a:bodyPr/>
                  <a:lstStyle/>
                  <a:p>
                    <a:r>
                      <a:rPr lang="en-US"/>
                      <a:t>24,868</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0D94-41EE-8A17-5609AB9E21E8}"/>
                </c:ext>
              </c:extLst>
            </c:dLbl>
            <c:dLbl>
              <c:idx val="10"/>
              <c:layout>
                <c:manualLayout>
                  <c:x val="7.1297329799930803E-3"/>
                  <c:y val="-0.19248168279351136"/>
                </c:manualLayout>
              </c:layout>
              <c:tx>
                <c:rich>
                  <a:bodyPr/>
                  <a:lstStyle/>
                  <a:p>
                    <a:r>
                      <a:rPr lang="en-US"/>
                      <a:t>36,604</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0D94-41EE-8A17-5609AB9E21E8}"/>
                </c:ext>
              </c:extLst>
            </c:dLbl>
            <c:dLbl>
              <c:idx val="11"/>
              <c:layout>
                <c:manualLayout>
                  <c:x val="6.4146021534157889E-3"/>
                  <c:y val="-0.22151607001454787"/>
                </c:manualLayout>
              </c:layout>
              <c:tx>
                <c:rich>
                  <a:bodyPr/>
                  <a:lstStyle/>
                  <a:p>
                    <a:r>
                      <a:rPr lang="en-US"/>
                      <a:t>62,196</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0D94-41EE-8A17-5609AB9E21E8}"/>
                </c:ext>
              </c:extLst>
            </c:dLbl>
            <c:dLbl>
              <c:idx val="12"/>
              <c:layout>
                <c:manualLayout>
                  <c:x val="6.2286276848448566E-3"/>
                  <c:y val="-0.22637390940940275"/>
                </c:manualLayout>
              </c:layout>
              <c:tx>
                <c:rich>
                  <a:bodyPr/>
                  <a:lstStyle/>
                  <a:p>
                    <a:r>
                      <a:rPr lang="en-US"/>
                      <a:t>73,923</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0D94-41EE-8A17-5609AB9E21E8}"/>
                </c:ext>
              </c:extLst>
            </c:dLbl>
            <c:dLbl>
              <c:idx val="13"/>
              <c:layout>
                <c:manualLayout>
                  <c:x val="9.1881500889250123E-3"/>
                  <c:y val="-0.22814830584367804"/>
                </c:manualLayout>
              </c:layout>
              <c:tx>
                <c:rich>
                  <a:bodyPr/>
                  <a:lstStyle/>
                  <a:p>
                    <a:r>
                      <a:rPr lang="en-US"/>
                      <a:t>80,650</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F55-4837-8AF8-CF32AABF4CC9}"/>
                </c:ext>
              </c:extLst>
            </c:dLbl>
            <c:dLbl>
              <c:idx val="14"/>
              <c:layout>
                <c:manualLayout>
                  <c:x val="1.08175204701845E-2"/>
                  <c:y val="-0.22407211641276029"/>
                </c:manualLayout>
              </c:layout>
              <c:tx>
                <c:rich>
                  <a:bodyPr/>
                  <a:lstStyle/>
                  <a:p>
                    <a:r>
                      <a:rPr lang="en-US"/>
                      <a:t>5,229</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A12-412E-A3CC-8014824279BE}"/>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'III.5.12.Trasp. recibidos'!$A$4:$A$20</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Dic. 2020</c:v>
                </c:pt>
                <c:pt idx="16">
                  <c:v>Ene-Abr. 2021</c:v>
                </c:pt>
              </c:strCache>
            </c:strRef>
          </c:cat>
          <c:val>
            <c:numRef>
              <c:f>'III.5.12.Trasp. recibidos'!#REF!</c:f>
              <c:numCache>
                <c:formatCode>General</c:formatCode>
                <c:ptCount val="1"/>
                <c:pt idx="0">
                  <c:v>1</c:v>
                </c:pt>
              </c:numCache>
            </c:numRef>
          </c:val>
          <c:extLst>
            <c:ext xmlns:c16="http://schemas.microsoft.com/office/drawing/2014/chart" uri="{C3380CC4-5D6E-409C-BE32-E72D297353CC}">
              <c16:uniqueId val="{00000015-0D94-41EE-8A17-5609AB9E21E8}"/>
            </c:ext>
          </c:extLst>
        </c:ser>
        <c:ser>
          <c:idx val="9"/>
          <c:order val="7"/>
          <c:tx>
            <c:strRef>
              <c:f>'III.5.12.Trasp. recibidos'!$H$3</c:f>
              <c:strCache>
                <c:ptCount val="1"/>
                <c:pt idx="0">
                  <c:v>Reservas</c:v>
                </c:pt>
              </c:strCache>
            </c:strRef>
          </c:tx>
          <c:invertIfNegative val="0"/>
          <c:cat>
            <c:strRef>
              <c:f>'III.5.12.Trasp. recibidos'!$A$4:$A$20</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Dic. 2020</c:v>
                </c:pt>
                <c:pt idx="16">
                  <c:v>Ene-Abr. 2021</c:v>
                </c:pt>
              </c:strCache>
            </c:strRef>
          </c:cat>
          <c:val>
            <c:numRef>
              <c:f>'III.5.12.Trasp. recibidos'!$H$4:$H$20</c:f>
              <c:numCache>
                <c:formatCode>_(* #,##0_);_(* \(#,##0\);_(* "-"_);_(@_)</c:formatCode>
                <c:ptCount val="17"/>
                <c:pt idx="0">
                  <c:v>128</c:v>
                </c:pt>
                <c:pt idx="1">
                  <c:v>1070</c:v>
                </c:pt>
                <c:pt idx="2">
                  <c:v>585</c:v>
                </c:pt>
                <c:pt idx="3">
                  <c:v>497</c:v>
                </c:pt>
                <c:pt idx="4">
                  <c:v>1232</c:v>
                </c:pt>
                <c:pt idx="5">
                  <c:v>2471</c:v>
                </c:pt>
                <c:pt idx="6">
                  <c:v>3158</c:v>
                </c:pt>
                <c:pt idx="7">
                  <c:v>3741</c:v>
                </c:pt>
                <c:pt idx="8">
                  <c:v>7614</c:v>
                </c:pt>
                <c:pt idx="9">
                  <c:v>14806</c:v>
                </c:pt>
                <c:pt idx="10">
                  <c:v>20426</c:v>
                </c:pt>
                <c:pt idx="11">
                  <c:v>22261</c:v>
                </c:pt>
                <c:pt idx="12">
                  <c:v>19380</c:v>
                </c:pt>
                <c:pt idx="13">
                  <c:v>21853</c:v>
                </c:pt>
                <c:pt idx="14">
                  <c:v>19821</c:v>
                </c:pt>
                <c:pt idx="15">
                  <c:v>6734</c:v>
                </c:pt>
                <c:pt idx="16">
                  <c:v>1846</c:v>
                </c:pt>
              </c:numCache>
            </c:numRef>
          </c:val>
          <c:extLst>
            <c:ext xmlns:c16="http://schemas.microsoft.com/office/drawing/2014/chart" uri="{C3380CC4-5D6E-409C-BE32-E72D297353CC}">
              <c16:uniqueId val="{00000016-0D94-41EE-8A17-5609AB9E21E8}"/>
            </c:ext>
          </c:extLst>
        </c:ser>
        <c:ser>
          <c:idx val="10"/>
          <c:order val="8"/>
          <c:tx>
            <c:strRef>
              <c:f>'III.5.12.Trasp. recibidos'!$I$3</c:f>
              <c:strCache>
                <c:ptCount val="1"/>
                <c:pt idx="0">
                  <c:v>Romana</c:v>
                </c:pt>
              </c:strCache>
            </c:strRef>
          </c:tx>
          <c:invertIfNegative val="0"/>
          <c:cat>
            <c:strRef>
              <c:f>'III.5.12.Trasp. recibidos'!$A$4:$A$20</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Dic. 2020</c:v>
                </c:pt>
                <c:pt idx="16">
                  <c:v>Ene-Abr. 2021</c:v>
                </c:pt>
              </c:strCache>
            </c:strRef>
          </c:cat>
          <c:val>
            <c:numRef>
              <c:f>'III.5.12.Trasp. recibidos'!$I$4:$I$20</c:f>
              <c:numCache>
                <c:formatCode>_(* #,##0_);_(* \(#,##0\);_(* "-"_);_(@_)</c:formatCode>
                <c:ptCount val="17"/>
                <c:pt idx="0">
                  <c:v>3</c:v>
                </c:pt>
                <c:pt idx="1">
                  <c:v>19</c:v>
                </c:pt>
                <c:pt idx="2">
                  <c:v>8</c:v>
                </c:pt>
                <c:pt idx="3">
                  <c:v>3</c:v>
                </c:pt>
                <c:pt idx="4">
                  <c:v>3</c:v>
                </c:pt>
                <c:pt idx="5">
                  <c:v>2</c:v>
                </c:pt>
                <c:pt idx="6">
                  <c:v>8</c:v>
                </c:pt>
                <c:pt idx="7">
                  <c:v>11</c:v>
                </c:pt>
                <c:pt idx="8">
                  <c:v>7</c:v>
                </c:pt>
                <c:pt idx="9">
                  <c:v>768</c:v>
                </c:pt>
                <c:pt idx="10">
                  <c:v>1042</c:v>
                </c:pt>
                <c:pt idx="11">
                  <c:v>740</c:v>
                </c:pt>
                <c:pt idx="12">
                  <c:v>1053</c:v>
                </c:pt>
                <c:pt idx="13">
                  <c:v>665</c:v>
                </c:pt>
                <c:pt idx="14">
                  <c:v>396</c:v>
                </c:pt>
                <c:pt idx="15">
                  <c:v>97</c:v>
                </c:pt>
                <c:pt idx="16">
                  <c:v>99</c:v>
                </c:pt>
              </c:numCache>
            </c:numRef>
          </c:val>
          <c:extLst>
            <c:ext xmlns:c16="http://schemas.microsoft.com/office/drawing/2014/chart" uri="{C3380CC4-5D6E-409C-BE32-E72D297353CC}">
              <c16:uniqueId val="{00000000-9D5C-44BC-AAF6-98A6A72A00AB}"/>
            </c:ext>
          </c:extLst>
        </c:ser>
        <c:ser>
          <c:idx val="2"/>
          <c:order val="9"/>
          <c:tx>
            <c:strRef>
              <c:f>'III.5.12.Trasp. recibidos'!$J$3</c:f>
              <c:strCache>
                <c:ptCount val="1"/>
                <c:pt idx="0">
                  <c:v>Siembra</c:v>
                </c:pt>
              </c:strCache>
            </c:strRef>
          </c:tx>
          <c:invertIfNegative val="0"/>
          <c:cat>
            <c:strRef>
              <c:f>'III.5.12.Trasp. recibidos'!$A$4:$A$20</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Dic. 2020</c:v>
                </c:pt>
                <c:pt idx="16">
                  <c:v>Ene-Abr. 2021</c:v>
                </c:pt>
              </c:strCache>
            </c:strRef>
          </c:cat>
          <c:val>
            <c:numRef>
              <c:f>'III.5.12.Trasp. recibidos'!$J$4:$J$20</c:f>
              <c:numCache>
                <c:formatCode>_(* #,##0_);_(* \(#,##0\);_(* "-"_);_(@_)</c:formatCode>
                <c:ptCount val="17"/>
                <c:pt idx="0">
                  <c:v>136</c:v>
                </c:pt>
                <c:pt idx="1">
                  <c:v>112</c:v>
                </c:pt>
                <c:pt idx="2">
                  <c:v>434</c:v>
                </c:pt>
                <c:pt idx="3">
                  <c:v>180</c:v>
                </c:pt>
                <c:pt idx="4">
                  <c:v>105</c:v>
                </c:pt>
                <c:pt idx="5">
                  <c:v>125</c:v>
                </c:pt>
                <c:pt idx="6">
                  <c:v>247</c:v>
                </c:pt>
                <c:pt idx="7">
                  <c:v>783</c:v>
                </c:pt>
                <c:pt idx="8">
                  <c:v>1278</c:v>
                </c:pt>
                <c:pt idx="9">
                  <c:v>2513</c:v>
                </c:pt>
                <c:pt idx="10">
                  <c:v>4287</c:v>
                </c:pt>
                <c:pt idx="11">
                  <c:v>7745</c:v>
                </c:pt>
                <c:pt idx="12">
                  <c:v>10735</c:v>
                </c:pt>
                <c:pt idx="13">
                  <c:v>9985</c:v>
                </c:pt>
                <c:pt idx="14">
                  <c:v>10586</c:v>
                </c:pt>
                <c:pt idx="15">
                  <c:v>1553</c:v>
                </c:pt>
                <c:pt idx="16">
                  <c:v>1011</c:v>
                </c:pt>
              </c:numCache>
            </c:numRef>
          </c:val>
          <c:extLst>
            <c:ext xmlns:c16="http://schemas.microsoft.com/office/drawing/2014/chart" uri="{C3380CC4-5D6E-409C-BE32-E72D297353CC}">
              <c16:uniqueId val="{00000000-C831-43D1-9AFB-143ED3612306}"/>
            </c:ext>
          </c:extLst>
        </c:ser>
        <c:dLbls>
          <c:showLegendKey val="0"/>
          <c:showVal val="0"/>
          <c:showCatName val="0"/>
          <c:showSerName val="0"/>
          <c:showPercent val="0"/>
          <c:showBubbleSize val="0"/>
        </c:dLbls>
        <c:gapWidth val="29"/>
        <c:shape val="cylinder"/>
        <c:axId val="408464448"/>
        <c:axId val="408464840"/>
        <c:axId val="0"/>
      </c:bar3DChart>
      <c:catAx>
        <c:axId val="408464448"/>
        <c:scaling>
          <c:orientation val="minMax"/>
        </c:scaling>
        <c:delete val="0"/>
        <c:axPos val="b"/>
        <c:numFmt formatCode="General" sourceLinked="1"/>
        <c:majorTickMark val="none"/>
        <c:minorTickMark val="none"/>
        <c:tickLblPos val="nextTo"/>
        <c:txPr>
          <a:bodyPr/>
          <a:lstStyle/>
          <a:p>
            <a:pPr>
              <a:defRPr sz="1200"/>
            </a:pPr>
            <a:endParaRPr lang="en-US"/>
          </a:p>
        </c:txPr>
        <c:crossAx val="408464840"/>
        <c:crosses val="autoZero"/>
        <c:auto val="1"/>
        <c:lblAlgn val="ctr"/>
        <c:lblOffset val="100"/>
        <c:noMultiLvlLbl val="0"/>
      </c:catAx>
      <c:valAx>
        <c:axId val="408464840"/>
        <c:scaling>
          <c:orientation val="minMax"/>
        </c:scaling>
        <c:delete val="1"/>
        <c:axPos val="l"/>
        <c:numFmt formatCode="_(* #,##0_);_(* \(#,##0\);_(* &quot;-&quot;_);_(@_)" sourceLinked="1"/>
        <c:majorTickMark val="out"/>
        <c:minorTickMark val="none"/>
        <c:tickLblPos val="nextTo"/>
        <c:crossAx val="408464448"/>
        <c:crosses val="autoZero"/>
        <c:crossBetween val="between"/>
      </c:valAx>
      <c:spPr>
        <a:noFill/>
        <a:ln w="25400">
          <a:noFill/>
        </a:ln>
      </c:spPr>
    </c:plotArea>
    <c:legend>
      <c:legendPos val="b"/>
      <c:layout>
        <c:manualLayout>
          <c:xMode val="edge"/>
          <c:yMode val="edge"/>
          <c:x val="0.1815621531091258"/>
          <c:y val="0.10289846663903852"/>
          <c:w val="0.58833720741094953"/>
          <c:h val="0.10910297497162054"/>
        </c:manualLayout>
      </c:layout>
      <c:overlay val="0"/>
      <c:txPr>
        <a:bodyPr/>
        <a:lstStyle/>
        <a:p>
          <a:pPr>
            <a:defRPr sz="1800"/>
          </a:pPr>
          <a:endParaRPr lang="en-US"/>
        </a:p>
      </c:txPr>
    </c:legend>
    <c:plotVisOnly val="1"/>
    <c:dispBlanksAs val="gap"/>
    <c:showDLblsOverMax val="0"/>
  </c:chart>
  <c:spPr>
    <a:ln>
      <a:noFill/>
    </a:ln>
  </c:spPr>
  <c:printSettings>
    <c:headerFooter/>
    <c:pageMargins b="0.75000000000000233" l="0.70000000000000062" r="0.70000000000000062" t="0.75000000000000233"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pPr>
            <a:r>
              <a:rPr lang="en-US" sz="2400"/>
              <a:t>Salario Promedio Mensual de los Empleados Afiliados Activos al SDSS, por Sector</a:t>
            </a:r>
          </a:p>
        </c:rich>
      </c:tx>
      <c:layout>
        <c:manualLayout>
          <c:xMode val="edge"/>
          <c:yMode val="edge"/>
          <c:x val="0.20596114767868565"/>
          <c:y val="7.1678827920376234E-2"/>
        </c:manualLayout>
      </c:layout>
      <c:overlay val="0"/>
    </c:title>
    <c:autoTitleDeleted val="0"/>
    <c:plotArea>
      <c:layout>
        <c:manualLayout>
          <c:layoutTarget val="inner"/>
          <c:xMode val="edge"/>
          <c:yMode val="edge"/>
          <c:x val="6.3721388997930048E-2"/>
          <c:y val="0.13791445432722663"/>
          <c:w val="0.82573216016094797"/>
          <c:h val="0.68374174021070733"/>
        </c:manualLayout>
      </c:layout>
      <c:lineChart>
        <c:grouping val="standard"/>
        <c:varyColors val="0"/>
        <c:ser>
          <c:idx val="0"/>
          <c:order val="0"/>
          <c:tx>
            <c:strRef>
              <c:f>'II.5 Salario prom.'!$B$3</c:f>
              <c:strCache>
                <c:ptCount val="1"/>
                <c:pt idx="0">
                  <c:v>Privado</c:v>
                </c:pt>
              </c:strCache>
            </c:strRef>
          </c:tx>
          <c:spPr>
            <a:ln w="34925">
              <a:gradFill>
                <a:gsLst>
                  <a:gs pos="0">
                    <a:srgbClr val="DDEBCF"/>
                  </a:gs>
                  <a:gs pos="8000">
                    <a:srgbClr val="9CB86E"/>
                  </a:gs>
                  <a:gs pos="100000">
                    <a:srgbClr val="156B13"/>
                  </a:gs>
                </a:gsLst>
                <a:lin ang="5400000" scaled="0"/>
              </a:gradFill>
            </a:ln>
          </c:spPr>
          <c:marker>
            <c:symbol val="diamond"/>
            <c:size val="11"/>
            <c:spPr>
              <a:gradFill>
                <a:gsLst>
                  <a:gs pos="0">
                    <a:srgbClr val="DDEBCF"/>
                  </a:gs>
                  <a:gs pos="15000">
                    <a:srgbClr val="9CB86E"/>
                  </a:gs>
                  <a:gs pos="100000">
                    <a:srgbClr val="156B13"/>
                  </a:gs>
                </a:gsLst>
                <a:lin ang="5400000" scaled="0"/>
              </a:gradFill>
            </c:spPr>
          </c:marker>
          <c:dLbls>
            <c:dLbl>
              <c:idx val="7"/>
              <c:layout>
                <c:manualLayout>
                  <c:x val="0.34439636647375182"/>
                  <c:y val="-0.10529006553867638"/>
                </c:manualLayout>
              </c:layout>
              <c:tx>
                <c:rich>
                  <a:bodyPr/>
                  <a:lstStyle/>
                  <a:p>
                    <a:pPr>
                      <a:defRPr sz="2000" b="1">
                        <a:solidFill>
                          <a:schemeClr val="accent3">
                            <a:lumMod val="50000"/>
                          </a:schemeClr>
                        </a:solidFill>
                      </a:defRPr>
                    </a:pPr>
                    <a:r>
                      <a:rPr lang="en-US" sz="2000" b="1">
                        <a:solidFill>
                          <a:schemeClr val="accent3">
                            <a:lumMod val="50000"/>
                          </a:schemeClr>
                        </a:solidFill>
                      </a:rPr>
                      <a:t>Privado</a:t>
                    </a:r>
                  </a:p>
                  <a:p>
                    <a:pPr>
                      <a:defRPr sz="2000" b="1">
                        <a:solidFill>
                          <a:schemeClr val="accent3">
                            <a:lumMod val="50000"/>
                          </a:schemeClr>
                        </a:solidFill>
                      </a:defRPr>
                    </a:pPr>
                    <a:r>
                      <a:rPr lang="en-US" sz="2000" b="1">
                        <a:solidFill>
                          <a:schemeClr val="accent3">
                            <a:lumMod val="50000"/>
                          </a:schemeClr>
                        </a:solidFill>
                      </a:rPr>
                      <a:t>RD$ 21,626.0</a:t>
                    </a:r>
                    <a:endParaRPr lang="en-US" b="1">
                      <a:solidFill>
                        <a:schemeClr val="accent3">
                          <a:lumMod val="50000"/>
                        </a:schemeClr>
                      </a:solidFill>
                    </a:endParaRPr>
                  </a:p>
                </c:rich>
              </c:tx>
              <c:spPr/>
              <c:dLblPos val="r"/>
              <c:showLegendKey val="0"/>
              <c:showVal val="1"/>
              <c:showCatName val="0"/>
              <c:showSerName val="1"/>
              <c:showPercent val="0"/>
              <c:showBubbleSize val="0"/>
              <c:extLst>
                <c:ext xmlns:c15="http://schemas.microsoft.com/office/drawing/2012/chart" uri="{CE6537A1-D6FC-4f65-9D91-7224C49458BB}">
                  <c15:layout>
                    <c:manualLayout>
                      <c:w val="0.10806360757248902"/>
                      <c:h val="6.6802334481034009E-2"/>
                    </c:manualLayout>
                  </c15:layout>
                </c:ext>
                <c:ext xmlns:c16="http://schemas.microsoft.com/office/drawing/2014/chart" uri="{C3380CC4-5D6E-409C-BE32-E72D297353CC}">
                  <c16:uniqueId val="{00000000-8557-4FCE-9BBA-B16E09F028BF}"/>
                </c:ext>
              </c:extLst>
            </c:dLbl>
            <c:spPr>
              <a:noFill/>
              <a:ln>
                <a:noFill/>
              </a:ln>
              <a:effectLst/>
            </c:spPr>
            <c:txPr>
              <a:bodyPr/>
              <a:lstStyle/>
              <a:p>
                <a:pPr>
                  <a:defRPr sz="2000"/>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'II.5 Salario prom.'!$A$4:$A$17</c:f>
              <c:strCache>
                <c:ptCount val="14"/>
                <c:pt idx="0">
                  <c:v>Dic.08</c:v>
                </c:pt>
                <c:pt idx="1">
                  <c:v>Dic.09</c:v>
                </c:pt>
                <c:pt idx="2">
                  <c:v>Dic.10</c:v>
                </c:pt>
                <c:pt idx="3">
                  <c:v>Dic.11</c:v>
                </c:pt>
                <c:pt idx="4">
                  <c:v>Dic.12</c:v>
                </c:pt>
                <c:pt idx="5">
                  <c:v>Dic.13</c:v>
                </c:pt>
                <c:pt idx="6">
                  <c:v>Dic.14</c:v>
                </c:pt>
                <c:pt idx="7">
                  <c:v>Dic.15</c:v>
                </c:pt>
                <c:pt idx="8">
                  <c:v>Dic.16</c:v>
                </c:pt>
                <c:pt idx="9">
                  <c:v>Dic.17</c:v>
                </c:pt>
                <c:pt idx="10">
                  <c:v>Dic.18</c:v>
                </c:pt>
                <c:pt idx="11">
                  <c:v>Dic.19</c:v>
                </c:pt>
                <c:pt idx="12">
                  <c:v>Dic.20</c:v>
                </c:pt>
                <c:pt idx="13">
                  <c:v>Abr.2021</c:v>
                </c:pt>
              </c:strCache>
            </c:strRef>
          </c:cat>
          <c:val>
            <c:numRef>
              <c:f>'II.5 Salario prom.'!$B$4:$B$17</c:f>
              <c:numCache>
                <c:formatCode>_(* #,##0.0_);_(* \(#,##0.0\);_(* "-"??_);_(@_)</c:formatCode>
                <c:ptCount val="14"/>
                <c:pt idx="0">
                  <c:v>12759.99</c:v>
                </c:pt>
                <c:pt idx="1">
                  <c:v>13453</c:v>
                </c:pt>
                <c:pt idx="2">
                  <c:v>13943.45</c:v>
                </c:pt>
                <c:pt idx="3">
                  <c:v>15132</c:v>
                </c:pt>
                <c:pt idx="4">
                  <c:v>15533</c:v>
                </c:pt>
                <c:pt idx="5">
                  <c:v>16191</c:v>
                </c:pt>
                <c:pt idx="6">
                  <c:v>16415</c:v>
                </c:pt>
                <c:pt idx="7">
                  <c:v>17417</c:v>
                </c:pt>
                <c:pt idx="8">
                  <c:v>17754</c:v>
                </c:pt>
                <c:pt idx="9">
                  <c:v>19005</c:v>
                </c:pt>
                <c:pt idx="10">
                  <c:v>19533</c:v>
                </c:pt>
                <c:pt idx="11">
                  <c:v>20993</c:v>
                </c:pt>
                <c:pt idx="12">
                  <c:v>20866</c:v>
                </c:pt>
                <c:pt idx="13">
                  <c:v>21626</c:v>
                </c:pt>
              </c:numCache>
            </c:numRef>
          </c:val>
          <c:smooth val="0"/>
          <c:extLst>
            <c:ext xmlns:c16="http://schemas.microsoft.com/office/drawing/2014/chart" uri="{C3380CC4-5D6E-409C-BE32-E72D297353CC}">
              <c16:uniqueId val="{00000001-8557-4FCE-9BBA-B16E09F028BF}"/>
            </c:ext>
          </c:extLst>
        </c:ser>
        <c:ser>
          <c:idx val="1"/>
          <c:order val="1"/>
          <c:tx>
            <c:strRef>
              <c:f>'II.5 Salario prom.'!$C$3</c:f>
              <c:strCache>
                <c:ptCount val="1"/>
                <c:pt idx="0">
                  <c:v>Público</c:v>
                </c:pt>
              </c:strCache>
            </c:strRef>
          </c:tx>
          <c:spPr>
            <a:ln w="34925">
              <a:gradFill>
                <a:gsLst>
                  <a:gs pos="0">
                    <a:srgbClr val="FFF200"/>
                  </a:gs>
                  <a:gs pos="45000">
                    <a:srgbClr val="FF7A00"/>
                  </a:gs>
                  <a:gs pos="70000">
                    <a:srgbClr val="FF0300"/>
                  </a:gs>
                  <a:gs pos="100000">
                    <a:srgbClr val="4D0808"/>
                  </a:gs>
                </a:gsLst>
                <a:lin ang="5400000" scaled="0"/>
              </a:gradFill>
            </a:ln>
          </c:spPr>
          <c:marker>
            <c:symbol val="circle"/>
            <c:size val="11"/>
            <c:spPr>
              <a:gradFill>
                <a:gsLst>
                  <a:gs pos="0">
                    <a:srgbClr val="FFF200"/>
                  </a:gs>
                  <a:gs pos="45000">
                    <a:srgbClr val="FF7A00"/>
                  </a:gs>
                  <a:gs pos="70000">
                    <a:srgbClr val="FF0300"/>
                  </a:gs>
                  <a:gs pos="100000">
                    <a:srgbClr val="4D0808"/>
                  </a:gs>
                </a:gsLst>
                <a:lin ang="5400000" scaled="0"/>
              </a:gradFill>
            </c:spPr>
          </c:marker>
          <c:dLbls>
            <c:dLbl>
              <c:idx val="7"/>
              <c:layout>
                <c:manualLayout>
                  <c:x val="0.34126362002618488"/>
                  <c:y val="-0.12552066905935558"/>
                </c:manualLayout>
              </c:layout>
              <c:tx>
                <c:rich>
                  <a:bodyPr/>
                  <a:lstStyle/>
                  <a:p>
                    <a:pPr>
                      <a:defRPr sz="2000" b="1">
                        <a:solidFill>
                          <a:schemeClr val="accent6">
                            <a:lumMod val="50000"/>
                          </a:schemeClr>
                        </a:solidFill>
                      </a:defRPr>
                    </a:pPr>
                    <a:r>
                      <a:rPr lang="en-US" sz="2000" b="1">
                        <a:solidFill>
                          <a:schemeClr val="accent6">
                            <a:lumMod val="50000"/>
                          </a:schemeClr>
                        </a:solidFill>
                      </a:rPr>
                      <a:t>Público</a:t>
                    </a:r>
                  </a:p>
                  <a:p>
                    <a:pPr>
                      <a:defRPr sz="2000" b="1">
                        <a:solidFill>
                          <a:schemeClr val="accent6">
                            <a:lumMod val="50000"/>
                          </a:schemeClr>
                        </a:solidFill>
                      </a:defRPr>
                    </a:pPr>
                    <a:r>
                      <a:rPr lang="en-US" sz="2000" b="1">
                        <a:solidFill>
                          <a:schemeClr val="accent6">
                            <a:lumMod val="50000"/>
                          </a:schemeClr>
                        </a:solidFill>
                      </a:rPr>
                      <a:t> RD$27,741.0</a:t>
                    </a:r>
                  </a:p>
                </c:rich>
              </c:tx>
              <c:spPr/>
              <c:dLblPos val="r"/>
              <c:showLegendKey val="0"/>
              <c:showVal val="1"/>
              <c:showCatName val="0"/>
              <c:showSerName val="1"/>
              <c:showPercent val="0"/>
              <c:showBubbleSize val="0"/>
              <c:extLst>
                <c:ext xmlns:c15="http://schemas.microsoft.com/office/drawing/2012/chart" uri="{CE6537A1-D6FC-4f65-9D91-7224C49458BB}">
                  <c15:layout/>
                </c:ext>
                <c:ext xmlns:c16="http://schemas.microsoft.com/office/drawing/2014/chart" uri="{C3380CC4-5D6E-409C-BE32-E72D297353CC}">
                  <c16:uniqueId val="{00000002-8557-4FCE-9BBA-B16E09F028BF}"/>
                </c:ext>
              </c:extLst>
            </c:dLbl>
            <c:spPr>
              <a:noFill/>
              <a:ln>
                <a:noFill/>
              </a:ln>
              <a:effectLst/>
            </c:spPr>
            <c:txPr>
              <a:bodyPr/>
              <a:lstStyle/>
              <a:p>
                <a:pPr>
                  <a:defRPr sz="2000"/>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'II.5 Salario prom.'!$A$4:$A$17</c:f>
              <c:strCache>
                <c:ptCount val="14"/>
                <c:pt idx="0">
                  <c:v>Dic.08</c:v>
                </c:pt>
                <c:pt idx="1">
                  <c:v>Dic.09</c:v>
                </c:pt>
                <c:pt idx="2">
                  <c:v>Dic.10</c:v>
                </c:pt>
                <c:pt idx="3">
                  <c:v>Dic.11</c:v>
                </c:pt>
                <c:pt idx="4">
                  <c:v>Dic.12</c:v>
                </c:pt>
                <c:pt idx="5">
                  <c:v>Dic.13</c:v>
                </c:pt>
                <c:pt idx="6">
                  <c:v>Dic.14</c:v>
                </c:pt>
                <c:pt idx="7">
                  <c:v>Dic.15</c:v>
                </c:pt>
                <c:pt idx="8">
                  <c:v>Dic.16</c:v>
                </c:pt>
                <c:pt idx="9">
                  <c:v>Dic.17</c:v>
                </c:pt>
                <c:pt idx="10">
                  <c:v>Dic.18</c:v>
                </c:pt>
                <c:pt idx="11">
                  <c:v>Dic.19</c:v>
                </c:pt>
                <c:pt idx="12">
                  <c:v>Dic.20</c:v>
                </c:pt>
                <c:pt idx="13">
                  <c:v>Abr.2021</c:v>
                </c:pt>
              </c:strCache>
            </c:strRef>
          </c:cat>
          <c:val>
            <c:numRef>
              <c:f>'II.5 Salario prom.'!$C$4:$C$17</c:f>
              <c:numCache>
                <c:formatCode>_(* #,##0.0_);_(* \(#,##0.0\);_(* "-"??_);_(@_)</c:formatCode>
                <c:ptCount val="14"/>
                <c:pt idx="0">
                  <c:v>15836.19</c:v>
                </c:pt>
                <c:pt idx="1">
                  <c:v>14653.84</c:v>
                </c:pt>
                <c:pt idx="2">
                  <c:v>16719.03</c:v>
                </c:pt>
                <c:pt idx="3">
                  <c:v>17464</c:v>
                </c:pt>
                <c:pt idx="4">
                  <c:v>18675</c:v>
                </c:pt>
                <c:pt idx="5">
                  <c:v>19327</c:v>
                </c:pt>
                <c:pt idx="6">
                  <c:v>20545</c:v>
                </c:pt>
                <c:pt idx="7">
                  <c:v>21911</c:v>
                </c:pt>
                <c:pt idx="8">
                  <c:v>22502</c:v>
                </c:pt>
                <c:pt idx="9">
                  <c:v>23706</c:v>
                </c:pt>
                <c:pt idx="10">
                  <c:v>24529</c:v>
                </c:pt>
                <c:pt idx="11">
                  <c:v>25536</c:v>
                </c:pt>
                <c:pt idx="12">
                  <c:v>26049</c:v>
                </c:pt>
                <c:pt idx="13">
                  <c:v>27741</c:v>
                </c:pt>
              </c:numCache>
            </c:numRef>
          </c:val>
          <c:smooth val="0"/>
          <c:extLst>
            <c:ext xmlns:c16="http://schemas.microsoft.com/office/drawing/2014/chart" uri="{C3380CC4-5D6E-409C-BE32-E72D297353CC}">
              <c16:uniqueId val="{00000003-8557-4FCE-9BBA-B16E09F028BF}"/>
            </c:ext>
          </c:extLst>
        </c:ser>
        <c:ser>
          <c:idx val="2"/>
          <c:order val="2"/>
          <c:tx>
            <c:strRef>
              <c:f>'II.5 Salario prom.'!$D$3</c:f>
              <c:strCache>
                <c:ptCount val="1"/>
                <c:pt idx="0">
                  <c:v>Público Centralizado</c:v>
                </c:pt>
              </c:strCache>
            </c:strRef>
          </c:tx>
          <c:spPr>
            <a:ln w="34925">
              <a:gradFill>
                <a:gsLst>
                  <a:gs pos="0">
                    <a:srgbClr val="000082"/>
                  </a:gs>
                  <a:gs pos="26000">
                    <a:srgbClr val="0047FF"/>
                  </a:gs>
                  <a:gs pos="28000">
                    <a:srgbClr val="000082"/>
                  </a:gs>
                  <a:gs pos="42999">
                    <a:srgbClr val="0047FF"/>
                  </a:gs>
                  <a:gs pos="58000">
                    <a:srgbClr val="000082"/>
                  </a:gs>
                  <a:gs pos="72000">
                    <a:srgbClr val="0047FF"/>
                  </a:gs>
                  <a:gs pos="87000">
                    <a:srgbClr val="000082"/>
                  </a:gs>
                  <a:gs pos="100000">
                    <a:srgbClr val="0047FF"/>
                  </a:gs>
                </a:gsLst>
                <a:lin ang="5400000" scaled="0"/>
              </a:gradFill>
            </a:ln>
          </c:spPr>
          <c:marker>
            <c:symbol val="triangle"/>
            <c:size val="10"/>
            <c:spPr>
              <a:gradFill>
                <a:gsLst>
                  <a:gs pos="0">
                    <a:srgbClr val="000082"/>
                  </a:gs>
                  <a:gs pos="13000">
                    <a:srgbClr val="0047FF"/>
                  </a:gs>
                  <a:gs pos="28000">
                    <a:srgbClr val="000082"/>
                  </a:gs>
                  <a:gs pos="42999">
                    <a:srgbClr val="0047FF"/>
                  </a:gs>
                  <a:gs pos="58000">
                    <a:srgbClr val="000082"/>
                  </a:gs>
                  <a:gs pos="72000">
                    <a:srgbClr val="0047FF"/>
                  </a:gs>
                  <a:gs pos="87000">
                    <a:srgbClr val="000082"/>
                  </a:gs>
                  <a:gs pos="100000">
                    <a:srgbClr val="0047FF"/>
                  </a:gs>
                </a:gsLst>
                <a:lin ang="5400000" scaled="0"/>
              </a:gradFill>
            </c:spPr>
          </c:marker>
          <c:dLbls>
            <c:dLbl>
              <c:idx val="7"/>
              <c:layout>
                <c:manualLayout>
                  <c:x val="0.31260118226657907"/>
                  <c:y val="-0.22720221442020178"/>
                </c:manualLayout>
              </c:layout>
              <c:tx>
                <c:rich>
                  <a:bodyPr/>
                  <a:lstStyle/>
                  <a:p>
                    <a:r>
                      <a:rPr lang="en-US" sz="2000" b="1">
                        <a:solidFill>
                          <a:schemeClr val="accent1">
                            <a:lumMod val="50000"/>
                          </a:schemeClr>
                        </a:solidFill>
                      </a:rPr>
                      <a:t>Público Centralizado </a:t>
                    </a:r>
                    <a:r>
                      <a:rPr lang="en-US" sz="1800" b="1">
                        <a:solidFill>
                          <a:srgbClr val="4F81BD">
                            <a:lumMod val="50000"/>
                          </a:srgbClr>
                        </a:solidFill>
                      </a:rPr>
                      <a:t>RD$32,249.00</a:t>
                    </a:r>
                    <a:endParaRPr lang="en-US" sz="2000" b="1">
                      <a:solidFill>
                        <a:schemeClr val="accent1">
                          <a:lumMod val="50000"/>
                        </a:schemeClr>
                      </a:solidFill>
                    </a:endParaRPr>
                  </a:p>
                </c:rich>
              </c:tx>
              <c:dLblPos val="r"/>
              <c:showLegendKey val="0"/>
              <c:showVal val="1"/>
              <c:showCatName val="0"/>
              <c:showSerName val="1"/>
              <c:showPercent val="0"/>
              <c:showBubbleSize val="0"/>
              <c:extLst>
                <c:ext xmlns:c15="http://schemas.microsoft.com/office/drawing/2012/chart" uri="{CE6537A1-D6FC-4f65-9D91-7224C49458BB}">
                  <c15:layout/>
                </c:ext>
                <c:ext xmlns:c16="http://schemas.microsoft.com/office/drawing/2014/chart" uri="{C3380CC4-5D6E-409C-BE32-E72D297353CC}">
                  <c16:uniqueId val="{00000004-8557-4FCE-9BBA-B16E09F028BF}"/>
                </c:ext>
              </c:extLst>
            </c:dLbl>
            <c:spPr>
              <a:noFill/>
              <a:ln>
                <a:noFill/>
              </a:ln>
              <a:effectLst/>
            </c:spPr>
            <c:txPr>
              <a:bodyPr/>
              <a:lstStyle/>
              <a:p>
                <a:pPr>
                  <a:defRPr sz="2000" b="1">
                    <a:solidFill>
                      <a:schemeClr val="accent1">
                        <a:lumMod val="50000"/>
                      </a:schemeClr>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'II.5 Salario prom.'!$A$4:$A$17</c:f>
              <c:strCache>
                <c:ptCount val="14"/>
                <c:pt idx="0">
                  <c:v>Dic.08</c:v>
                </c:pt>
                <c:pt idx="1">
                  <c:v>Dic.09</c:v>
                </c:pt>
                <c:pt idx="2">
                  <c:v>Dic.10</c:v>
                </c:pt>
                <c:pt idx="3">
                  <c:v>Dic.11</c:v>
                </c:pt>
                <c:pt idx="4">
                  <c:v>Dic.12</c:v>
                </c:pt>
                <c:pt idx="5">
                  <c:v>Dic.13</c:v>
                </c:pt>
                <c:pt idx="6">
                  <c:v>Dic.14</c:v>
                </c:pt>
                <c:pt idx="7">
                  <c:v>Dic.15</c:v>
                </c:pt>
                <c:pt idx="8">
                  <c:v>Dic.16</c:v>
                </c:pt>
                <c:pt idx="9">
                  <c:v>Dic.17</c:v>
                </c:pt>
                <c:pt idx="10">
                  <c:v>Dic.18</c:v>
                </c:pt>
                <c:pt idx="11">
                  <c:v>Dic.19</c:v>
                </c:pt>
                <c:pt idx="12">
                  <c:v>Dic.20</c:v>
                </c:pt>
                <c:pt idx="13">
                  <c:v>Abr.2021</c:v>
                </c:pt>
              </c:strCache>
            </c:strRef>
          </c:cat>
          <c:val>
            <c:numRef>
              <c:f>'II.5 Salario prom.'!$D$4:$D$17</c:f>
              <c:numCache>
                <c:formatCode>_(* #,##0.0_);_(* \(#,##0.0\);_(* "-"??_);_(@_)</c:formatCode>
                <c:ptCount val="14"/>
                <c:pt idx="0">
                  <c:v>14748.51</c:v>
                </c:pt>
                <c:pt idx="1">
                  <c:v>15155.74</c:v>
                </c:pt>
                <c:pt idx="2">
                  <c:v>15971.57</c:v>
                </c:pt>
                <c:pt idx="3">
                  <c:v>17399</c:v>
                </c:pt>
                <c:pt idx="4">
                  <c:v>17851</c:v>
                </c:pt>
                <c:pt idx="5">
                  <c:v>20747</c:v>
                </c:pt>
                <c:pt idx="6">
                  <c:v>22507</c:v>
                </c:pt>
                <c:pt idx="7">
                  <c:v>24421</c:v>
                </c:pt>
                <c:pt idx="8">
                  <c:v>25520</c:v>
                </c:pt>
                <c:pt idx="9">
                  <c:v>26416</c:v>
                </c:pt>
                <c:pt idx="10">
                  <c:v>28669</c:v>
                </c:pt>
                <c:pt idx="11">
                  <c:v>29927</c:v>
                </c:pt>
                <c:pt idx="12">
                  <c:v>31041</c:v>
                </c:pt>
                <c:pt idx="13">
                  <c:v>32249</c:v>
                </c:pt>
              </c:numCache>
            </c:numRef>
          </c:val>
          <c:smooth val="0"/>
          <c:extLst>
            <c:ext xmlns:c16="http://schemas.microsoft.com/office/drawing/2014/chart" uri="{C3380CC4-5D6E-409C-BE32-E72D297353CC}">
              <c16:uniqueId val="{00000005-8557-4FCE-9BBA-B16E09F028BF}"/>
            </c:ext>
          </c:extLst>
        </c:ser>
        <c:dLbls>
          <c:showLegendKey val="0"/>
          <c:showVal val="0"/>
          <c:showCatName val="0"/>
          <c:showSerName val="0"/>
          <c:showPercent val="0"/>
          <c:showBubbleSize val="0"/>
        </c:dLbls>
        <c:marker val="1"/>
        <c:smooth val="0"/>
        <c:axId val="401189552"/>
        <c:axId val="401189944"/>
      </c:lineChart>
      <c:catAx>
        <c:axId val="401189552"/>
        <c:scaling>
          <c:orientation val="minMax"/>
        </c:scaling>
        <c:delete val="0"/>
        <c:axPos val="b"/>
        <c:numFmt formatCode="General" sourceLinked="0"/>
        <c:majorTickMark val="none"/>
        <c:minorTickMark val="none"/>
        <c:tickLblPos val="nextTo"/>
        <c:txPr>
          <a:bodyPr/>
          <a:lstStyle/>
          <a:p>
            <a:pPr>
              <a:defRPr sz="1800" b="1"/>
            </a:pPr>
            <a:endParaRPr lang="en-US"/>
          </a:p>
        </c:txPr>
        <c:crossAx val="401189944"/>
        <c:crosses val="autoZero"/>
        <c:auto val="1"/>
        <c:lblAlgn val="ctr"/>
        <c:lblOffset val="100"/>
        <c:noMultiLvlLbl val="0"/>
      </c:catAx>
      <c:valAx>
        <c:axId val="401189944"/>
        <c:scaling>
          <c:orientation val="minMax"/>
          <c:max val="35000"/>
          <c:min val="10000"/>
        </c:scaling>
        <c:delete val="0"/>
        <c:axPos val="l"/>
        <c:numFmt formatCode="_(* #,##0.0_);_(* \(#,##0.0\);_(* &quot;-&quot;??_);_(@_)" sourceLinked="1"/>
        <c:majorTickMark val="none"/>
        <c:minorTickMark val="none"/>
        <c:tickLblPos val="nextTo"/>
        <c:txPr>
          <a:bodyPr/>
          <a:lstStyle/>
          <a:p>
            <a:pPr>
              <a:defRPr sz="1050"/>
            </a:pPr>
            <a:endParaRPr lang="en-US"/>
          </a:p>
        </c:txPr>
        <c:crossAx val="401189552"/>
        <c:crosses val="autoZero"/>
        <c:crossBetween val="between"/>
        <c:majorUnit val="2000"/>
      </c:valAx>
    </c:plotArea>
    <c:plotVisOnly val="1"/>
    <c:dispBlanksAs val="gap"/>
    <c:showDLblsOverMax val="0"/>
  </c:chart>
  <c:spPr>
    <a:ln>
      <a:noFill/>
    </a:ln>
  </c:spPr>
  <c:printSettings>
    <c:headerFooter/>
    <c:pageMargins b="0.75" l="0.7" r="0.7" t="0.75" header="0.3" footer="0.3"/>
    <c:pageSetup/>
  </c:printSettings>
  <c:userShapes r:id="rId1"/>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Traspasos Cedidos por las Entidades de CCI</a:t>
            </a:r>
          </a:p>
        </c:rich>
      </c:tx>
      <c:layout>
        <c:manualLayout>
          <c:xMode val="edge"/>
          <c:yMode val="edge"/>
          <c:x val="0.21764108335551838"/>
          <c:y val="3.5074533734528499E-2"/>
        </c:manualLayout>
      </c:layout>
      <c:overlay val="0"/>
    </c:title>
    <c:autoTitleDeleted val="0"/>
    <c:view3D>
      <c:rotX val="15"/>
      <c:rotY val="20"/>
      <c:depthPercent val="100"/>
      <c:rAngAx val="1"/>
    </c:view3D>
    <c:floor>
      <c:thickness val="0"/>
    </c:floor>
    <c:sideWall>
      <c:thickness val="0"/>
      <c:spPr>
        <a:ln>
          <a:noFill/>
        </a:ln>
      </c:spPr>
    </c:sideWall>
    <c:backWall>
      <c:thickness val="0"/>
      <c:spPr>
        <a:ln>
          <a:noFill/>
        </a:ln>
      </c:spPr>
    </c:backWall>
    <c:plotArea>
      <c:layout>
        <c:manualLayout>
          <c:layoutTarget val="inner"/>
          <c:xMode val="edge"/>
          <c:yMode val="edge"/>
          <c:x val="1.8531889641204405E-2"/>
          <c:y val="0.22323902701237144"/>
          <c:w val="0.96433846577040883"/>
          <c:h val="0.60083155850987402"/>
        </c:manualLayout>
      </c:layout>
      <c:bar3DChart>
        <c:barDir val="col"/>
        <c:grouping val="stacked"/>
        <c:varyColors val="0"/>
        <c:ser>
          <c:idx val="0"/>
          <c:order val="0"/>
          <c:tx>
            <c:strRef>
              <c:f>'III.5.13.Trasp. cedidos'!$B$4</c:f>
              <c:strCache>
                <c:ptCount val="1"/>
                <c:pt idx="0">
                  <c:v>Atlántico</c:v>
                </c:pt>
              </c:strCache>
            </c:strRef>
          </c:tx>
          <c:invertIfNegative val="0"/>
          <c:cat>
            <c:strRef>
              <c:f>'III.5.13.Trasp. cedidos'!$A$5:$A$21</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Dic. 2020</c:v>
                </c:pt>
                <c:pt idx="16">
                  <c:v>Ene-Abr. 2021</c:v>
                </c:pt>
              </c:strCache>
            </c:strRef>
          </c:cat>
          <c:val>
            <c:numRef>
              <c:f>'III.5.13.Trasp. cedidos'!$B$5:$B$21</c:f>
              <c:numCache>
                <c:formatCode>_(* #,##0_);_(* \(#,##0\);_(* "-"??_);_(@_)</c:formatCode>
                <c:ptCount val="17"/>
                <c:pt idx="0">
                  <c:v>0</c:v>
                </c:pt>
                <c:pt idx="1">
                  <c:v>0</c:v>
                </c:pt>
                <c:pt idx="2">
                  <c:v>0</c:v>
                </c:pt>
                <c:pt idx="3">
                  <c:v>0</c:v>
                </c:pt>
                <c:pt idx="4">
                  <c:v>0</c:v>
                </c:pt>
                <c:pt idx="5">
                  <c:v>0</c:v>
                </c:pt>
                <c:pt idx="6">
                  <c:v>0</c:v>
                </c:pt>
                <c:pt idx="7">
                  <c:v>0</c:v>
                </c:pt>
                <c:pt idx="8">
                  <c:v>0</c:v>
                </c:pt>
                <c:pt idx="9">
                  <c:v>0</c:v>
                </c:pt>
                <c:pt idx="10">
                  <c:v>0</c:v>
                </c:pt>
                <c:pt idx="11">
                  <c:v>1</c:v>
                </c:pt>
                <c:pt idx="12">
                  <c:v>1141</c:v>
                </c:pt>
                <c:pt idx="13">
                  <c:v>4086</c:v>
                </c:pt>
                <c:pt idx="14">
                  <c:v>4144</c:v>
                </c:pt>
                <c:pt idx="15">
                  <c:v>2517</c:v>
                </c:pt>
                <c:pt idx="16">
                  <c:v>1910</c:v>
                </c:pt>
              </c:numCache>
            </c:numRef>
          </c:val>
          <c:extLst>
            <c:ext xmlns:c16="http://schemas.microsoft.com/office/drawing/2014/chart" uri="{C3380CC4-5D6E-409C-BE32-E72D297353CC}">
              <c16:uniqueId val="{00000000-2CD1-4D77-9CAF-7FB58F489A15}"/>
            </c:ext>
          </c:extLst>
        </c:ser>
        <c:ser>
          <c:idx val="1"/>
          <c:order val="1"/>
          <c:tx>
            <c:strRef>
              <c:f>'III.5.13.Trasp. cedidos'!$C$4</c:f>
              <c:strCache>
                <c:ptCount val="1"/>
                <c:pt idx="0">
                  <c:v>Crecer</c:v>
                </c:pt>
              </c:strCache>
            </c:strRef>
          </c:tx>
          <c:invertIfNegative val="0"/>
          <c:cat>
            <c:strRef>
              <c:f>'III.5.13.Trasp. cedidos'!$A$5:$A$21</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Dic. 2020</c:v>
                </c:pt>
                <c:pt idx="16">
                  <c:v>Ene-Abr. 2021</c:v>
                </c:pt>
              </c:strCache>
            </c:strRef>
          </c:cat>
          <c:val>
            <c:numRef>
              <c:f>'III.5.13.Trasp. cedidos'!$C$5:$C$21</c:f>
              <c:numCache>
                <c:formatCode>_(* #,##0_);_(* \(#,##0\);_(* "-"??_);_(@_)</c:formatCode>
                <c:ptCount val="17"/>
                <c:pt idx="0">
                  <c:v>133</c:v>
                </c:pt>
                <c:pt idx="1">
                  <c:v>230</c:v>
                </c:pt>
                <c:pt idx="2">
                  <c:v>288</c:v>
                </c:pt>
                <c:pt idx="3">
                  <c:v>362</c:v>
                </c:pt>
                <c:pt idx="4">
                  <c:v>9295</c:v>
                </c:pt>
                <c:pt idx="5">
                  <c:v>2869</c:v>
                </c:pt>
                <c:pt idx="6">
                  <c:v>2173</c:v>
                </c:pt>
                <c:pt idx="7">
                  <c:v>3381</c:v>
                </c:pt>
                <c:pt idx="8">
                  <c:v>5417</c:v>
                </c:pt>
                <c:pt idx="9">
                  <c:v>11143</c:v>
                </c:pt>
                <c:pt idx="10">
                  <c:v>14572</c:v>
                </c:pt>
                <c:pt idx="11">
                  <c:v>25447</c:v>
                </c:pt>
                <c:pt idx="12">
                  <c:v>31376</c:v>
                </c:pt>
                <c:pt idx="13">
                  <c:v>31118</c:v>
                </c:pt>
                <c:pt idx="14">
                  <c:v>28073</c:v>
                </c:pt>
                <c:pt idx="15">
                  <c:v>5967</c:v>
                </c:pt>
                <c:pt idx="16">
                  <c:v>1981</c:v>
                </c:pt>
              </c:numCache>
            </c:numRef>
          </c:val>
          <c:extLst>
            <c:ext xmlns:c16="http://schemas.microsoft.com/office/drawing/2014/chart" uri="{C3380CC4-5D6E-409C-BE32-E72D297353CC}">
              <c16:uniqueId val="{00000001-2CD1-4D77-9CAF-7FB58F489A15}"/>
            </c:ext>
          </c:extLst>
        </c:ser>
        <c:ser>
          <c:idx val="2"/>
          <c:order val="2"/>
          <c:tx>
            <c:strRef>
              <c:f>'III.5.13.Trasp. cedidos'!$D$4</c:f>
              <c:strCache>
                <c:ptCount val="1"/>
                <c:pt idx="0">
                  <c:v>JMMB-BDI</c:v>
                </c:pt>
              </c:strCache>
            </c:strRef>
          </c:tx>
          <c:invertIfNegative val="0"/>
          <c:cat>
            <c:strRef>
              <c:f>'III.5.13.Trasp. cedidos'!$A$5:$A$21</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Dic. 2020</c:v>
                </c:pt>
                <c:pt idx="16">
                  <c:v>Ene-Abr. 2021</c:v>
                </c:pt>
              </c:strCache>
            </c:strRef>
          </c:cat>
          <c:val>
            <c:numRef>
              <c:f>'III.5.13.Trasp. cedidos'!$D$5:$D$21</c:f>
              <c:numCache>
                <c:formatCode>_(* #,##0_);_(* \(#,##0\);_(* "-"??_);_(@_)</c:formatCode>
                <c:ptCount val="17"/>
                <c:pt idx="0">
                  <c:v>0</c:v>
                </c:pt>
                <c:pt idx="1">
                  <c:v>0</c:v>
                </c:pt>
                <c:pt idx="2">
                  <c:v>0</c:v>
                </c:pt>
                <c:pt idx="3">
                  <c:v>0</c:v>
                </c:pt>
                <c:pt idx="4">
                  <c:v>0</c:v>
                </c:pt>
                <c:pt idx="5">
                  <c:v>0</c:v>
                </c:pt>
                <c:pt idx="6">
                  <c:v>0</c:v>
                </c:pt>
                <c:pt idx="7">
                  <c:v>0</c:v>
                </c:pt>
                <c:pt idx="8">
                  <c:v>0</c:v>
                </c:pt>
                <c:pt idx="9">
                  <c:v>0</c:v>
                </c:pt>
                <c:pt idx="10">
                  <c:v>0</c:v>
                </c:pt>
                <c:pt idx="11">
                  <c:v>0</c:v>
                </c:pt>
                <c:pt idx="12">
                  <c:v>0</c:v>
                </c:pt>
                <c:pt idx="13">
                  <c:v>6</c:v>
                </c:pt>
                <c:pt idx="14">
                  <c:v>152</c:v>
                </c:pt>
                <c:pt idx="15">
                  <c:v>160</c:v>
                </c:pt>
                <c:pt idx="16">
                  <c:v>131</c:v>
                </c:pt>
              </c:numCache>
            </c:numRef>
          </c:val>
          <c:extLst>
            <c:ext xmlns:c16="http://schemas.microsoft.com/office/drawing/2014/chart" uri="{C3380CC4-5D6E-409C-BE32-E72D297353CC}">
              <c16:uniqueId val="{00000002-2CD1-4D77-9CAF-7FB58F489A15}"/>
            </c:ext>
          </c:extLst>
        </c:ser>
        <c:ser>
          <c:idx val="3"/>
          <c:order val="3"/>
          <c:tx>
            <c:strRef>
              <c:f>'III.5.13.Trasp. cedidos'!$F$4</c:f>
              <c:strCache>
                <c:ptCount val="1"/>
                <c:pt idx="0">
                  <c:v>Caribalico </c:v>
                </c:pt>
              </c:strCache>
            </c:strRef>
          </c:tx>
          <c:invertIfNegative val="0"/>
          <c:cat>
            <c:strRef>
              <c:f>'III.5.13.Trasp. cedidos'!$A$5:$A$21</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Dic. 2020</c:v>
                </c:pt>
                <c:pt idx="16">
                  <c:v>Ene-Abr. 2021</c:v>
                </c:pt>
              </c:strCache>
            </c:strRef>
          </c:cat>
          <c:val>
            <c:numRef>
              <c:f>'III.5.13.Trasp. cedidos'!$F$5:$F$21</c:f>
              <c:numCache>
                <c:formatCode>_(* #,##0_);_(* \(#,##0\);_(* "-"??_);_(@_)</c:formatCode>
                <c:ptCount val="17"/>
                <c:pt idx="0">
                  <c:v>57</c:v>
                </c:pt>
                <c:pt idx="1">
                  <c:v>81</c:v>
                </c:pt>
                <c:pt idx="2">
                  <c:v>363</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numCache>
            </c:numRef>
          </c:val>
          <c:extLst>
            <c:ext xmlns:c16="http://schemas.microsoft.com/office/drawing/2014/chart" uri="{C3380CC4-5D6E-409C-BE32-E72D297353CC}">
              <c16:uniqueId val="{00000003-2CD1-4D77-9CAF-7FB58F489A15}"/>
            </c:ext>
          </c:extLst>
        </c:ser>
        <c:ser>
          <c:idx val="4"/>
          <c:order val="4"/>
          <c:tx>
            <c:strRef>
              <c:f>'III.5.13.Trasp. cedidos'!$G$4</c:f>
              <c:strCache>
                <c:ptCount val="1"/>
                <c:pt idx="0">
                  <c:v>León </c:v>
                </c:pt>
              </c:strCache>
            </c:strRef>
          </c:tx>
          <c:invertIfNegative val="0"/>
          <c:cat>
            <c:strRef>
              <c:f>'III.5.13.Trasp. cedidos'!$A$5:$A$21</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Dic. 2020</c:v>
                </c:pt>
                <c:pt idx="16">
                  <c:v>Ene-Abr. 2021</c:v>
                </c:pt>
              </c:strCache>
            </c:strRef>
          </c:cat>
          <c:val>
            <c:numRef>
              <c:f>'III.5.13.Trasp. cedidos'!$G$5:$G$21</c:f>
              <c:numCache>
                <c:formatCode>_(* #,##0_);_(* \(#,##0\);_(* "-"??_);_(@_)</c:formatCode>
                <c:ptCount val="17"/>
                <c:pt idx="0">
                  <c:v>14</c:v>
                </c:pt>
                <c:pt idx="1">
                  <c:v>13</c:v>
                </c:pt>
                <c:pt idx="2">
                  <c:v>10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4-2CD1-4D77-9CAF-7FB58F489A15}"/>
            </c:ext>
          </c:extLst>
        </c:ser>
        <c:ser>
          <c:idx val="5"/>
          <c:order val="5"/>
          <c:tx>
            <c:strRef>
              <c:f>'III.5.13.Trasp. cedidos'!$H$4</c:f>
              <c:strCache>
                <c:ptCount val="1"/>
                <c:pt idx="0">
                  <c:v>Popular</c:v>
                </c:pt>
              </c:strCache>
            </c:strRef>
          </c:tx>
          <c:invertIfNegative val="0"/>
          <c:cat>
            <c:strRef>
              <c:f>'III.5.13.Trasp. cedidos'!$A$5:$A$21</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Dic. 2020</c:v>
                </c:pt>
                <c:pt idx="16">
                  <c:v>Ene-Abr. 2021</c:v>
                </c:pt>
              </c:strCache>
            </c:strRef>
          </c:cat>
          <c:val>
            <c:numRef>
              <c:f>'III.5.13.Trasp. cedidos'!$H$5:$H$21</c:f>
              <c:numCache>
                <c:formatCode>_(* #,##0_);_(* \(#,##0\);_(* "-"??_);_(@_)</c:formatCode>
                <c:ptCount val="17"/>
                <c:pt idx="0">
                  <c:v>135</c:v>
                </c:pt>
                <c:pt idx="1">
                  <c:v>181</c:v>
                </c:pt>
                <c:pt idx="2">
                  <c:v>208</c:v>
                </c:pt>
                <c:pt idx="3">
                  <c:v>288</c:v>
                </c:pt>
                <c:pt idx="4">
                  <c:v>5982</c:v>
                </c:pt>
                <c:pt idx="5">
                  <c:v>2345</c:v>
                </c:pt>
                <c:pt idx="6">
                  <c:v>1603</c:v>
                </c:pt>
                <c:pt idx="7">
                  <c:v>2631</c:v>
                </c:pt>
                <c:pt idx="8">
                  <c:v>3642</c:v>
                </c:pt>
                <c:pt idx="9">
                  <c:v>7753</c:v>
                </c:pt>
                <c:pt idx="10">
                  <c:v>10453</c:v>
                </c:pt>
                <c:pt idx="11">
                  <c:v>17688</c:v>
                </c:pt>
                <c:pt idx="12">
                  <c:v>20913</c:v>
                </c:pt>
                <c:pt idx="13">
                  <c:v>19850</c:v>
                </c:pt>
                <c:pt idx="14">
                  <c:v>23841</c:v>
                </c:pt>
                <c:pt idx="15">
                  <c:v>5615</c:v>
                </c:pt>
                <c:pt idx="16">
                  <c:v>3</c:v>
                </c:pt>
              </c:numCache>
            </c:numRef>
          </c:val>
          <c:extLst>
            <c:ext xmlns:c16="http://schemas.microsoft.com/office/drawing/2014/chart" uri="{C3380CC4-5D6E-409C-BE32-E72D297353CC}">
              <c16:uniqueId val="{00000005-2CD1-4D77-9CAF-7FB58F489A15}"/>
            </c:ext>
          </c:extLst>
        </c:ser>
        <c:ser>
          <c:idx val="8"/>
          <c:order val="8"/>
          <c:tx>
            <c:strRef>
              <c:f>'III.5.13.Trasp. cedidos'!$I$4</c:f>
              <c:strCache>
                <c:ptCount val="1"/>
                <c:pt idx="0">
                  <c:v>Reservas</c:v>
                </c:pt>
              </c:strCache>
            </c:strRef>
          </c:tx>
          <c:invertIfNegative val="0"/>
          <c:dLbls>
            <c:dLbl>
              <c:idx val="0"/>
              <c:layout>
                <c:manualLayout>
                  <c:x val="0"/>
                  <c:y val="-4.0499673784839464E-2"/>
                </c:manualLayout>
              </c:layout>
              <c:tx>
                <c:rich>
                  <a:bodyPr/>
                  <a:lstStyle/>
                  <a:p>
                    <a:r>
                      <a:rPr lang="en-US"/>
                      <a:t>733</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2CD1-4D77-9CAF-7FB58F489A15}"/>
                </c:ext>
              </c:extLst>
            </c:dLbl>
            <c:dLbl>
              <c:idx val="1"/>
              <c:layout>
                <c:manualLayout>
                  <c:x val="6.7388689604379534E-3"/>
                  <c:y val="-3.3136096733050464E-2"/>
                </c:manualLayout>
              </c:layout>
              <c:tx>
                <c:rich>
                  <a:bodyPr/>
                  <a:lstStyle/>
                  <a:p>
                    <a:r>
                      <a:rPr lang="en-US"/>
                      <a:t>881</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2CD1-4D77-9CAF-7FB58F489A15}"/>
                </c:ext>
              </c:extLst>
            </c:dLbl>
            <c:dLbl>
              <c:idx val="2"/>
              <c:layout>
                <c:manualLayout>
                  <c:x val="1.6847172401094827E-3"/>
                  <c:y val="-3.6817885258944992E-2"/>
                </c:manualLayout>
              </c:layout>
              <c:tx>
                <c:rich>
                  <a:bodyPr/>
                  <a:lstStyle/>
                  <a:p>
                    <a:r>
                      <a:rPr lang="en-US"/>
                      <a:t>1,145</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2CD1-4D77-9CAF-7FB58F489A15}"/>
                </c:ext>
              </c:extLst>
            </c:dLbl>
            <c:dLbl>
              <c:idx val="3"/>
              <c:layout>
                <c:manualLayout>
                  <c:x val="3.3694344802189654E-3"/>
                  <c:y val="-3.4976990995997721E-2"/>
                </c:manualLayout>
              </c:layout>
              <c:tx>
                <c:rich>
                  <a:bodyPr/>
                  <a:lstStyle/>
                  <a:p>
                    <a:r>
                      <a:rPr lang="en-US"/>
                      <a:t>962</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2CD1-4D77-9CAF-7FB58F489A15}"/>
                </c:ext>
              </c:extLst>
            </c:dLbl>
            <c:dLbl>
              <c:idx val="4"/>
              <c:layout>
                <c:manualLayout>
                  <c:x val="1.0975280981744285E-2"/>
                  <c:y val="-0.10984841891478464"/>
                </c:manualLayout>
              </c:layout>
              <c:tx>
                <c:rich>
                  <a:bodyPr/>
                  <a:lstStyle/>
                  <a:p>
                    <a:r>
                      <a:rPr lang="en-US"/>
                      <a:t>25,216</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2CD1-4D77-9CAF-7FB58F489A15}"/>
                </c:ext>
              </c:extLst>
            </c:dLbl>
            <c:dLbl>
              <c:idx val="5"/>
              <c:layout>
                <c:manualLayout>
                  <c:x val="7.1593922704638102E-2"/>
                  <c:y val="-2.437425496885344E-2"/>
                </c:manualLayout>
              </c:layout>
              <c:tx>
                <c:rich>
                  <a:bodyPr/>
                  <a:lstStyle/>
                  <a:p>
                    <a:r>
                      <a:rPr lang="en-US"/>
                      <a:t>6,204</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2CD1-4D77-9CAF-7FB58F489A15}"/>
                </c:ext>
              </c:extLst>
            </c:dLbl>
            <c:dLbl>
              <c:idx val="6"/>
              <c:layout>
                <c:manualLayout>
                  <c:x val="6.5852184217581641E-2"/>
                  <c:y val="-7.9418617103977851E-2"/>
                </c:manualLayout>
              </c:layout>
              <c:tx>
                <c:rich>
                  <a:bodyPr/>
                  <a:lstStyle/>
                  <a:p>
                    <a:r>
                      <a:rPr lang="en-US"/>
                      <a:t>10,027</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2CD1-4D77-9CAF-7FB58F489A15}"/>
                </c:ext>
              </c:extLst>
            </c:dLbl>
            <c:dLbl>
              <c:idx val="7"/>
              <c:layout>
                <c:manualLayout>
                  <c:x val="6.7709146126988806E-2"/>
                  <c:y val="-9.6604420748010233E-2"/>
                </c:manualLayout>
              </c:layout>
              <c:tx>
                <c:rich>
                  <a:bodyPr/>
                  <a:lstStyle/>
                  <a:p>
                    <a:pPr>
                      <a:defRPr sz="1400" b="0"/>
                    </a:pPr>
                    <a:r>
                      <a:rPr lang="en-US" sz="1400" b="0"/>
                      <a:t>15,701</a:t>
                    </a:r>
                  </a:p>
                </c:rich>
              </c:tx>
              <c:spPr/>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2CD1-4D77-9CAF-7FB58F489A15}"/>
                </c:ext>
              </c:extLst>
            </c:dLbl>
            <c:dLbl>
              <c:idx val="8"/>
              <c:layout>
                <c:manualLayout>
                  <c:x val="6.3929264459210433E-2"/>
                  <c:y val="-0.18853168528227585"/>
                </c:manualLayout>
              </c:layout>
              <c:tx>
                <c:rich>
                  <a:bodyPr/>
                  <a:lstStyle/>
                  <a:p>
                    <a:r>
                      <a:rPr lang="en-US"/>
                      <a:t>32,321</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2CD1-4D77-9CAF-7FB58F489A15}"/>
                </c:ext>
              </c:extLst>
            </c:dLbl>
            <c:dLbl>
              <c:idx val="9"/>
              <c:layout>
                <c:manualLayout>
                  <c:x val="6.1304657589211609E-2"/>
                  <c:y val="-0.17020518063871956"/>
                </c:manualLayout>
              </c:layout>
              <c:tx>
                <c:rich>
                  <a:bodyPr/>
                  <a:lstStyle/>
                  <a:p>
                    <a:r>
                      <a:rPr lang="en-US"/>
                      <a:t>42,321</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2CD1-4D77-9CAF-7FB58F489A15}"/>
                </c:ext>
              </c:extLst>
            </c:dLbl>
            <c:dLbl>
              <c:idx val="10"/>
              <c:layout>
                <c:manualLayout>
                  <c:x val="6.0784335190393432E-2"/>
                  <c:y val="-0.26900686933864248"/>
                </c:manualLayout>
              </c:layout>
              <c:tx>
                <c:rich>
                  <a:bodyPr/>
                  <a:lstStyle/>
                  <a:p>
                    <a:r>
                      <a:rPr lang="en-US"/>
                      <a:t>64,974</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2CD1-4D77-9CAF-7FB58F489A15}"/>
                </c:ext>
              </c:extLst>
            </c:dLbl>
            <c:dLbl>
              <c:idx val="11"/>
              <c:layout>
                <c:manualLayout>
                  <c:x val="6.0749036375875184E-2"/>
                  <c:y val="-0.23765647909664148"/>
                </c:manualLayout>
              </c:layout>
              <c:tx>
                <c:rich>
                  <a:bodyPr/>
                  <a:lstStyle/>
                  <a:p>
                    <a:r>
                      <a:rPr lang="en-US"/>
                      <a:t>80,131</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2CD1-4D77-9CAF-7FB58F489A15}"/>
                </c:ext>
              </c:extLst>
            </c:dLbl>
            <c:dLbl>
              <c:idx val="12"/>
              <c:layout>
                <c:manualLayout>
                  <c:x val="-0.36447567045287016"/>
                  <c:y val="0.26297243569177631"/>
                </c:manualLayout>
              </c:layout>
              <c:tx>
                <c:rich>
                  <a:bodyPr/>
                  <a:lstStyle/>
                  <a:p>
                    <a:r>
                      <a:rPr lang="en-US"/>
                      <a:t>10,596</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4DE0-4AAF-A4D8-77F44133A121}"/>
                </c:ext>
              </c:extLst>
            </c:dLbl>
            <c:dLbl>
              <c:idx val="13"/>
              <c:layout>
                <c:manualLayout>
                  <c:x val="4.6599658729049873E-3"/>
                  <c:y val="-0.19905280485501228"/>
                </c:manualLayout>
              </c:layout>
              <c:tx>
                <c:rich>
                  <a:bodyPr/>
                  <a:lstStyle/>
                  <a:p>
                    <a:r>
                      <a:rPr lang="en-US"/>
                      <a:t>82,387</a:t>
                    </a:r>
                  </a:p>
                </c:rich>
              </c:tx>
              <c:showLegendKey val="0"/>
              <c:showVal val="1"/>
              <c:showCatName val="0"/>
              <c:showSerName val="0"/>
              <c:showPercent val="0"/>
              <c:showBubbleSize val="0"/>
              <c:extLst>
                <c:ext xmlns:c15="http://schemas.microsoft.com/office/drawing/2012/chart" uri="{CE6537A1-D6FC-4f65-9D91-7224C49458BB}">
                  <c15:layout>
                    <c:manualLayout>
                      <c:w val="9.4144779915887183E-2"/>
                      <c:h val="4.0155047359757251E-2"/>
                    </c:manualLayout>
                  </c15:layout>
                </c:ext>
                <c:ext xmlns:c16="http://schemas.microsoft.com/office/drawing/2014/chart" uri="{C3380CC4-5D6E-409C-BE32-E72D297353CC}">
                  <c16:uniqueId val="{00000000-3757-4171-A7F6-29465E4BF683}"/>
                </c:ext>
              </c:extLst>
            </c:dLbl>
            <c:dLbl>
              <c:idx val="14"/>
              <c:layout>
                <c:manualLayout>
                  <c:x val="3.5370997482015207E-2"/>
                  <c:y val="-0.20477435526864182"/>
                </c:manualLayout>
              </c:layout>
              <c:tx>
                <c:rich>
                  <a:bodyPr/>
                  <a:lstStyle/>
                  <a:p>
                    <a:r>
                      <a:rPr lang="en-US"/>
                      <a:t>5,264</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8546-4B14-8730-0EA08F65A332}"/>
                </c:ext>
              </c:extLst>
            </c:dLbl>
            <c:dLbl>
              <c:idx val="15"/>
              <c:layout>
                <c:manualLayout>
                  <c:x val="9.4696385053505416E-3"/>
                  <c:y val="-6.473549598064232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4000-46B1-9E2B-86786AD1F268}"/>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'III.5.13.Trasp. cedidos'!$A$5:$A$21</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Dic. 2020</c:v>
                </c:pt>
                <c:pt idx="16">
                  <c:v>Ene-Abr. 2021</c:v>
                </c:pt>
              </c:strCache>
            </c:strRef>
          </c:cat>
          <c:val>
            <c:numRef>
              <c:f>'III.5.13.Trasp. cedidos'!$I$5:$I$21</c:f>
              <c:numCache>
                <c:formatCode>_(* #,##0_);_(* \(#,##0\);_(* "-"??_);_(@_)</c:formatCode>
                <c:ptCount val="17"/>
                <c:pt idx="0">
                  <c:v>76</c:v>
                </c:pt>
                <c:pt idx="1">
                  <c:v>81</c:v>
                </c:pt>
                <c:pt idx="2">
                  <c:v>55</c:v>
                </c:pt>
                <c:pt idx="3">
                  <c:v>65</c:v>
                </c:pt>
                <c:pt idx="4">
                  <c:v>5612</c:v>
                </c:pt>
                <c:pt idx="5">
                  <c:v>3608</c:v>
                </c:pt>
                <c:pt idx="6">
                  <c:v>1068</c:v>
                </c:pt>
                <c:pt idx="7">
                  <c:v>1755</c:v>
                </c:pt>
                <c:pt idx="8">
                  <c:v>3099</c:v>
                </c:pt>
                <c:pt idx="9">
                  <c:v>7468</c:v>
                </c:pt>
                <c:pt idx="10">
                  <c:v>8284</c:v>
                </c:pt>
                <c:pt idx="11">
                  <c:v>7993</c:v>
                </c:pt>
                <c:pt idx="12">
                  <c:v>9213</c:v>
                </c:pt>
                <c:pt idx="13">
                  <c:v>8259</c:v>
                </c:pt>
                <c:pt idx="14">
                  <c:v>10417</c:v>
                </c:pt>
                <c:pt idx="15">
                  <c:v>3890</c:v>
                </c:pt>
                <c:pt idx="16">
                  <c:v>2662</c:v>
                </c:pt>
              </c:numCache>
            </c:numRef>
          </c:val>
          <c:extLst>
            <c:ext xmlns:c16="http://schemas.microsoft.com/office/drawing/2014/chart" uri="{C3380CC4-5D6E-409C-BE32-E72D297353CC}">
              <c16:uniqueId val="{00000014-2CD1-4D77-9CAF-7FB58F489A15}"/>
            </c:ext>
          </c:extLst>
        </c:ser>
        <c:ser>
          <c:idx val="9"/>
          <c:order val="9"/>
          <c:tx>
            <c:strRef>
              <c:f>'III.5.13.Trasp. cedidos'!$J$4</c:f>
              <c:strCache>
                <c:ptCount val="1"/>
                <c:pt idx="0">
                  <c:v>Romana</c:v>
                </c:pt>
              </c:strCache>
            </c:strRef>
          </c:tx>
          <c:invertIfNegative val="0"/>
          <c:cat>
            <c:strRef>
              <c:f>'III.5.13.Trasp. cedidos'!$A$5:$A$21</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Dic. 2020</c:v>
                </c:pt>
                <c:pt idx="16">
                  <c:v>Ene-Abr. 2021</c:v>
                </c:pt>
              </c:strCache>
            </c:strRef>
          </c:cat>
          <c:val>
            <c:numRef>
              <c:f>'III.5.13.Trasp. cedidos'!$J$5:$J$21</c:f>
              <c:numCache>
                <c:formatCode>_(* #,##0_);_(* \(#,##0\);_(* "-"??_);_(@_)</c:formatCode>
                <c:ptCount val="17"/>
                <c:pt idx="0">
                  <c:v>8</c:v>
                </c:pt>
                <c:pt idx="1">
                  <c:v>5</c:v>
                </c:pt>
                <c:pt idx="2">
                  <c:v>8</c:v>
                </c:pt>
                <c:pt idx="3">
                  <c:v>19</c:v>
                </c:pt>
                <c:pt idx="4">
                  <c:v>59</c:v>
                </c:pt>
                <c:pt idx="5">
                  <c:v>22</c:v>
                </c:pt>
                <c:pt idx="6">
                  <c:v>23</c:v>
                </c:pt>
                <c:pt idx="7">
                  <c:v>39</c:v>
                </c:pt>
                <c:pt idx="8">
                  <c:v>33</c:v>
                </c:pt>
                <c:pt idx="9">
                  <c:v>107</c:v>
                </c:pt>
                <c:pt idx="10">
                  <c:v>192</c:v>
                </c:pt>
                <c:pt idx="11">
                  <c:v>430</c:v>
                </c:pt>
                <c:pt idx="12">
                  <c:v>257</c:v>
                </c:pt>
                <c:pt idx="13">
                  <c:v>195</c:v>
                </c:pt>
                <c:pt idx="14">
                  <c:v>212</c:v>
                </c:pt>
                <c:pt idx="15">
                  <c:v>84</c:v>
                </c:pt>
                <c:pt idx="16">
                  <c:v>124</c:v>
                </c:pt>
              </c:numCache>
            </c:numRef>
          </c:val>
          <c:extLst>
            <c:ext xmlns:c16="http://schemas.microsoft.com/office/drawing/2014/chart" uri="{C3380CC4-5D6E-409C-BE32-E72D297353CC}">
              <c16:uniqueId val="{00000015-2CD1-4D77-9CAF-7FB58F489A15}"/>
            </c:ext>
          </c:extLst>
        </c:ser>
        <c:ser>
          <c:idx val="10"/>
          <c:order val="10"/>
          <c:tx>
            <c:strRef>
              <c:f>'III.5.13.Trasp. cedidos'!$K$4</c:f>
              <c:strCache>
                <c:ptCount val="1"/>
                <c:pt idx="0">
                  <c:v>Siembra</c:v>
                </c:pt>
              </c:strCache>
            </c:strRef>
          </c:tx>
          <c:invertIfNegative val="0"/>
          <c:cat>
            <c:strRef>
              <c:f>'III.5.13.Trasp. cedidos'!$A$5:$A$21</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Dic. 2020</c:v>
                </c:pt>
                <c:pt idx="16">
                  <c:v>Ene-Abr. 2021</c:v>
                </c:pt>
              </c:strCache>
            </c:strRef>
          </c:cat>
          <c:val>
            <c:numRef>
              <c:f>'III.5.13.Trasp. cedidos'!$K$5:$K$21</c:f>
              <c:numCache>
                <c:formatCode>_(* #,##0_);_(* \(#,##0\);_(* "-"??_);_(@_)</c:formatCode>
                <c:ptCount val="17"/>
                <c:pt idx="0">
                  <c:v>310</c:v>
                </c:pt>
                <c:pt idx="1">
                  <c:v>290</c:v>
                </c:pt>
                <c:pt idx="2">
                  <c:v>213</c:v>
                </c:pt>
                <c:pt idx="3">
                  <c:v>228</c:v>
                </c:pt>
                <c:pt idx="4">
                  <c:v>4268</c:v>
                </c:pt>
                <c:pt idx="5">
                  <c:v>1752</c:v>
                </c:pt>
                <c:pt idx="6">
                  <c:v>1337</c:v>
                </c:pt>
                <c:pt idx="7">
                  <c:v>2221</c:v>
                </c:pt>
                <c:pt idx="8">
                  <c:v>3510</c:v>
                </c:pt>
                <c:pt idx="9">
                  <c:v>5850</c:v>
                </c:pt>
                <c:pt idx="10">
                  <c:v>8960</c:v>
                </c:pt>
                <c:pt idx="11">
                  <c:v>13415</c:v>
                </c:pt>
                <c:pt idx="12">
                  <c:v>17231</c:v>
                </c:pt>
                <c:pt idx="13">
                  <c:v>18879</c:v>
                </c:pt>
                <c:pt idx="14">
                  <c:v>20749</c:v>
                </c:pt>
                <c:pt idx="15">
                  <c:v>4984</c:v>
                </c:pt>
                <c:pt idx="16">
                  <c:v>487</c:v>
                </c:pt>
              </c:numCache>
            </c:numRef>
          </c:val>
          <c:extLst>
            <c:ext xmlns:c16="http://schemas.microsoft.com/office/drawing/2014/chart" uri="{C3380CC4-5D6E-409C-BE32-E72D297353CC}">
              <c16:uniqueId val="{00000000-8546-4B14-8730-0EA08F65A332}"/>
            </c:ext>
          </c:extLst>
        </c:ser>
        <c:dLbls>
          <c:showLegendKey val="0"/>
          <c:showVal val="0"/>
          <c:showCatName val="0"/>
          <c:showSerName val="0"/>
          <c:showPercent val="0"/>
          <c:showBubbleSize val="0"/>
        </c:dLbls>
        <c:gapWidth val="21"/>
        <c:shape val="cylinder"/>
        <c:axId val="408465624"/>
        <c:axId val="408466016"/>
        <c:axId val="0"/>
        <c:extLst>
          <c:ext xmlns:c15="http://schemas.microsoft.com/office/drawing/2012/chart" uri="{02D57815-91ED-43cb-92C2-25804820EDAC}">
            <c15:filteredBarSeries>
              <c15:ser>
                <c:idx val="6"/>
                <c:order val="6"/>
                <c:tx>
                  <c:strRef>
                    <c:extLst>
                      <c:ext uri="{02D57815-91ED-43cb-92C2-25804820EDAC}">
                        <c15:formulaRef>
                          <c15:sqref>'III.5.13.Trasp. cedidos'!#REF!</c15:sqref>
                        </c15:formulaRef>
                      </c:ext>
                    </c:extLst>
                    <c:strCache>
                      <c:ptCount val="1"/>
                      <c:pt idx="0">
                        <c:v>#REF!</c:v>
                      </c:pt>
                    </c:strCache>
                  </c:strRef>
                </c:tx>
                <c:invertIfNegative val="0"/>
                <c:cat>
                  <c:strRef>
                    <c:extLst>
                      <c:ext uri="{02D57815-91ED-43cb-92C2-25804820EDAC}">
                        <c15:formulaRef>
                          <c15:sqref>'III.5.13.Trasp. cedidos'!$A$5:$A$21</c15:sqref>
                        </c15:formulaRef>
                      </c:ext>
                    </c:extLst>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Dic. 2020</c:v>
                      </c:pt>
                      <c:pt idx="16">
                        <c:v>Ene-Abr. 2021</c:v>
                      </c:pt>
                    </c:strCache>
                  </c:strRef>
                </c:cat>
                <c:val>
                  <c:numRef>
                    <c:extLst>
                      <c:ext uri="{02D57815-91ED-43cb-92C2-25804820EDAC}">
                        <c15:formulaRef>
                          <c15:sqref>'III.5.13.Trasp. cedidos'!#REF!</c15:sqref>
                        </c15:formulaRef>
                      </c:ext>
                    </c:extLst>
                    <c:numCache>
                      <c:formatCode>General</c:formatCode>
                      <c:ptCount val="1"/>
                      <c:pt idx="0">
                        <c:v>1</c:v>
                      </c:pt>
                    </c:numCache>
                  </c:numRef>
                </c:val>
                <c:extLst>
                  <c:ext xmlns:c16="http://schemas.microsoft.com/office/drawing/2014/chart" uri="{C3380CC4-5D6E-409C-BE32-E72D297353CC}">
                    <c16:uniqueId val="{00000006-2CD1-4D77-9CAF-7FB58F489A15}"/>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'III.5.13.Trasp. cedidos'!#REF!</c15:sqref>
                        </c15:formulaRef>
                      </c:ext>
                    </c:extLst>
                    <c:strCache>
                      <c:ptCount val="1"/>
                      <c:pt idx="0">
                        <c:v>#REF!</c:v>
                      </c:pt>
                    </c:strCache>
                  </c:strRef>
                </c:tx>
                <c:invertIfNegative val="0"/>
                <c:cat>
                  <c:strRef>
                    <c:extLst xmlns:c15="http://schemas.microsoft.com/office/drawing/2012/chart">
                      <c:ext xmlns:c15="http://schemas.microsoft.com/office/drawing/2012/chart" uri="{02D57815-91ED-43cb-92C2-25804820EDAC}">
                        <c15:formulaRef>
                          <c15:sqref>'III.5.13.Trasp. cedidos'!$A$5:$A$21</c15:sqref>
                        </c15:formulaRef>
                      </c:ext>
                    </c:extLst>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Dic. 2020</c:v>
                      </c:pt>
                      <c:pt idx="16">
                        <c:v>Ene-Abr. 2021</c:v>
                      </c:pt>
                    </c:strCache>
                  </c:strRef>
                </c:cat>
                <c:val>
                  <c:numRef>
                    <c:extLst xmlns:c15="http://schemas.microsoft.com/office/drawing/2012/chart">
                      <c:ext xmlns:c15="http://schemas.microsoft.com/office/drawing/2012/chart" uri="{02D57815-91ED-43cb-92C2-25804820EDAC}">
                        <c15:formulaRef>
                          <c15:sqref>'III.5.13.Trasp. cedidos'!#REF!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7-2CD1-4D77-9CAF-7FB58F489A15}"/>
                  </c:ext>
                </c:extLst>
              </c15:ser>
            </c15:filteredBarSeries>
          </c:ext>
        </c:extLst>
      </c:bar3DChart>
      <c:catAx>
        <c:axId val="408465624"/>
        <c:scaling>
          <c:orientation val="minMax"/>
        </c:scaling>
        <c:delete val="0"/>
        <c:axPos val="b"/>
        <c:numFmt formatCode="General" sourceLinked="1"/>
        <c:majorTickMark val="none"/>
        <c:minorTickMark val="none"/>
        <c:tickLblPos val="nextTo"/>
        <c:txPr>
          <a:bodyPr/>
          <a:lstStyle/>
          <a:p>
            <a:pPr>
              <a:defRPr sz="1050"/>
            </a:pPr>
            <a:endParaRPr lang="en-US"/>
          </a:p>
        </c:txPr>
        <c:crossAx val="408466016"/>
        <c:crosses val="autoZero"/>
        <c:auto val="1"/>
        <c:lblAlgn val="ctr"/>
        <c:lblOffset val="100"/>
        <c:noMultiLvlLbl val="0"/>
      </c:catAx>
      <c:valAx>
        <c:axId val="408466016"/>
        <c:scaling>
          <c:orientation val="minMax"/>
        </c:scaling>
        <c:delete val="1"/>
        <c:axPos val="l"/>
        <c:numFmt formatCode="_(* #,##0_);_(* \(#,##0\);_(* &quot;-&quot;??_);_(@_)" sourceLinked="1"/>
        <c:majorTickMark val="out"/>
        <c:minorTickMark val="none"/>
        <c:tickLblPos val="nextTo"/>
        <c:crossAx val="408465624"/>
        <c:crosses val="autoZero"/>
        <c:crossBetween val="between"/>
      </c:valAx>
      <c:spPr>
        <a:noFill/>
        <a:ln w="25400">
          <a:noFill/>
        </a:ln>
      </c:spPr>
    </c:plotArea>
    <c:legend>
      <c:legendPos val="b"/>
      <c:layout>
        <c:manualLayout>
          <c:xMode val="edge"/>
          <c:yMode val="edge"/>
          <c:x val="5.9755642839445587E-2"/>
          <c:y val="9.572757720135168E-2"/>
          <c:w val="0.81512882615132776"/>
          <c:h val="9.7325725388368006E-2"/>
        </c:manualLayout>
      </c:layout>
      <c:overlay val="0"/>
      <c:txPr>
        <a:bodyPr/>
        <a:lstStyle/>
        <a:p>
          <a:pPr>
            <a:defRPr sz="1600"/>
          </a:pPr>
          <a:endParaRPr lang="en-US"/>
        </a:p>
      </c:txPr>
    </c:legend>
    <c:plotVisOnly val="1"/>
    <c:dispBlanksAs val="gap"/>
    <c:showDLblsOverMax val="0"/>
  </c:chart>
  <c:spPr>
    <a:ln>
      <a:noFill/>
    </a:ln>
  </c:spPr>
  <c:printSettings>
    <c:headerFooter/>
    <c:pageMargins b="0.75000000000000233" l="0.70000000000000062" r="0.70000000000000062" t="0.75000000000000233" header="0.30000000000000032" footer="0.30000000000000032"/>
    <c:pageSetup/>
  </c:printSettings>
  <c:userShapes r:id="rId1"/>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Traspasos Cedidos por las Entidades de Reparto</a:t>
            </a:r>
          </a:p>
        </c:rich>
      </c:tx>
      <c:layout>
        <c:manualLayout>
          <c:xMode val="edge"/>
          <c:yMode val="edge"/>
          <c:x val="0.16202000799800778"/>
          <c:y val="3.8699505254520525E-2"/>
        </c:manualLayout>
      </c:layout>
      <c:overlay val="0"/>
    </c:title>
    <c:autoTitleDeleted val="0"/>
    <c:view3D>
      <c:rotX val="15"/>
      <c:rotY val="20"/>
      <c:depthPercent val="100"/>
      <c:rAngAx val="1"/>
    </c:view3D>
    <c:floor>
      <c:thickness val="0"/>
    </c:floor>
    <c:sideWall>
      <c:thickness val="0"/>
      <c:spPr>
        <a:ln>
          <a:noFill/>
        </a:ln>
      </c:spPr>
    </c:sideWall>
    <c:backWall>
      <c:thickness val="0"/>
      <c:spPr>
        <a:ln>
          <a:noFill/>
        </a:ln>
      </c:spPr>
    </c:backWall>
    <c:plotArea>
      <c:layout>
        <c:manualLayout>
          <c:layoutTarget val="inner"/>
          <c:xMode val="edge"/>
          <c:yMode val="edge"/>
          <c:x val="2.7211494774641042E-2"/>
          <c:y val="0.3138507506823886"/>
          <c:w val="0.97062303575689413"/>
          <c:h val="0.4954505228901217"/>
        </c:manualLayout>
      </c:layout>
      <c:bar3DChart>
        <c:barDir val="col"/>
        <c:grouping val="stacked"/>
        <c:varyColors val="0"/>
        <c:ser>
          <c:idx val="0"/>
          <c:order val="0"/>
          <c:tx>
            <c:strRef>
              <c:f>'III.5.13.Trasp. cedidos'!$M$4</c:f>
              <c:strCache>
                <c:ptCount val="1"/>
                <c:pt idx="0">
                  <c:v>FPBC</c:v>
                </c:pt>
              </c:strCache>
            </c:strRef>
          </c:tx>
          <c:invertIfNegative val="0"/>
          <c:cat>
            <c:strRef>
              <c:f>'III.5.13.Trasp. cedidos'!$A$5:$A$21</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Dic. 2020</c:v>
                </c:pt>
                <c:pt idx="16">
                  <c:v>Ene-Abr. 2021</c:v>
                </c:pt>
              </c:strCache>
            </c:strRef>
          </c:cat>
          <c:val>
            <c:numRef>
              <c:f>'III.5.13.Trasp. cedidos'!$M$5:$M$21</c:f>
              <c:numCache>
                <c:formatCode>0</c:formatCode>
                <c:ptCount val="17"/>
                <c:pt idx="0">
                  <c:v>0</c:v>
                </c:pt>
                <c:pt idx="1">
                  <c:v>0</c:v>
                </c:pt>
                <c:pt idx="2">
                  <c:v>0</c:v>
                </c:pt>
                <c:pt idx="3">
                  <c:v>0</c:v>
                </c:pt>
                <c:pt idx="4">
                  <c:v>0</c:v>
                </c:pt>
                <c:pt idx="5">
                  <c:v>0</c:v>
                </c:pt>
                <c:pt idx="6">
                  <c:v>0</c:v>
                </c:pt>
                <c:pt idx="7">
                  <c:v>0</c:v>
                </c:pt>
                <c:pt idx="8">
                  <c:v>0</c:v>
                </c:pt>
                <c:pt idx="9">
                  <c:v>7</c:v>
                </c:pt>
                <c:pt idx="10">
                  <c:v>90</c:v>
                </c:pt>
                <c:pt idx="11">
                  <c:v>96</c:v>
                </c:pt>
                <c:pt idx="12">
                  <c:v>104</c:v>
                </c:pt>
                <c:pt idx="13">
                  <c:v>120</c:v>
                </c:pt>
                <c:pt idx="14">
                  <c:v>18</c:v>
                </c:pt>
                <c:pt idx="15">
                  <c:v>15</c:v>
                </c:pt>
                <c:pt idx="16">
                  <c:v>0</c:v>
                </c:pt>
              </c:numCache>
            </c:numRef>
          </c:val>
          <c:extLst>
            <c:ext xmlns:c16="http://schemas.microsoft.com/office/drawing/2014/chart" uri="{C3380CC4-5D6E-409C-BE32-E72D297353CC}">
              <c16:uniqueId val="{00000000-FAF8-4141-8419-6C576D7420E7}"/>
            </c:ext>
          </c:extLst>
        </c:ser>
        <c:ser>
          <c:idx val="1"/>
          <c:order val="1"/>
          <c:tx>
            <c:strRef>
              <c:f>'III.5.13.Trasp. cedidos'!$N$4</c:f>
              <c:strCache>
                <c:ptCount val="1"/>
                <c:pt idx="0">
                  <c:v>Bco Reservas</c:v>
                </c:pt>
              </c:strCache>
            </c:strRef>
          </c:tx>
          <c:spPr>
            <a:solidFill>
              <a:schemeClr val="accent5">
                <a:lumMod val="50000"/>
              </a:schemeClr>
            </a:solidFill>
          </c:spPr>
          <c:invertIfNegative val="0"/>
          <c:dLbls>
            <c:dLbl>
              <c:idx val="0"/>
              <c:layout>
                <c:manualLayout>
                  <c:x val="-1.8122978824084317E-3"/>
                  <c:y val="-4.776903973090783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FAF8-4141-8419-6C576D7420E7}"/>
                </c:ext>
              </c:extLst>
            </c:dLbl>
            <c:dLbl>
              <c:idx val="1"/>
              <c:layout>
                <c:manualLayout>
                  <c:x val="8.8985240481303466E-3"/>
                  <c:y val="-0.41777819093998714"/>
                </c:manualLayout>
              </c:layout>
              <c:tx>
                <c:rich>
                  <a:bodyPr/>
                  <a:lstStyle/>
                  <a:p>
                    <a:r>
                      <a:rPr lang="en-US"/>
                      <a:t>978</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FAF8-4141-8419-6C576D7420E7}"/>
                </c:ext>
              </c:extLst>
            </c:dLbl>
            <c:dLbl>
              <c:idx val="2"/>
              <c:layout>
                <c:manualLayout>
                  <c:x val="7.8709604247254161E-3"/>
                  <c:y val="-7.698251372280053E-2"/>
                </c:manualLayout>
              </c:layout>
              <c:tx>
                <c:rich>
                  <a:bodyPr/>
                  <a:lstStyle/>
                  <a:p>
                    <a:r>
                      <a:rPr lang="en-US"/>
                      <a:t>102</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FAF8-4141-8419-6C576D7420E7}"/>
                </c:ext>
              </c:extLst>
            </c:dLbl>
            <c:dLbl>
              <c:idx val="3"/>
              <c:layout>
                <c:manualLayout>
                  <c:x val="1.3678215649327105E-2"/>
                  <c:y val="-5.4986359547255552E-2"/>
                </c:manualLayout>
              </c:layout>
              <c:tx>
                <c:rich>
                  <a:bodyPr/>
                  <a:lstStyle/>
                  <a:p>
                    <a:r>
                      <a:rPr lang="en-US"/>
                      <a:t>66</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FAF8-4141-8419-6C576D7420E7}"/>
                </c:ext>
              </c:extLst>
            </c:dLbl>
            <c:dLbl>
              <c:idx val="4"/>
              <c:layout>
                <c:manualLayout>
                  <c:x val="1.9363128210660711E-2"/>
                  <c:y val="-5.1355737298128985E-2"/>
                </c:manualLayout>
              </c:layout>
              <c:tx>
                <c:rich>
                  <a:bodyPr/>
                  <a:lstStyle/>
                  <a:p>
                    <a:r>
                      <a:rPr lang="en-US"/>
                      <a:t>71</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FAF8-4141-8419-6C576D7420E7}"/>
                </c:ext>
              </c:extLst>
            </c:dLbl>
            <c:dLbl>
              <c:idx val="5"/>
              <c:layout>
                <c:manualLayout>
                  <c:x val="9.0614345960073235E-3"/>
                  <c:y val="-5.1355737298128985E-2"/>
                </c:manualLayout>
              </c:layout>
              <c:tx>
                <c:rich>
                  <a:bodyPr/>
                  <a:lstStyle/>
                  <a:p>
                    <a:r>
                      <a:rPr lang="en-US"/>
                      <a:t>48</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FAF8-4141-8419-6C576D7420E7}"/>
                </c:ext>
              </c:extLst>
            </c:dLbl>
            <c:dLbl>
              <c:idx val="6"/>
              <c:layout>
                <c:manualLayout>
                  <c:x val="7.2491476768058588E-3"/>
                  <c:y val="-4.2103506405193683E-2"/>
                </c:manualLayout>
              </c:layout>
              <c:tx>
                <c:rich>
                  <a:bodyPr/>
                  <a:lstStyle/>
                  <a:p>
                    <a:r>
                      <a:rPr lang="en-US"/>
                      <a:t>64</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FAF8-4141-8419-6C576D7420E7}"/>
                </c:ext>
              </c:extLst>
            </c:dLbl>
            <c:dLbl>
              <c:idx val="7"/>
              <c:layout>
                <c:manualLayout>
                  <c:x val="7.2491476768058588E-3"/>
                  <c:y val="-3.8494843564831863E-2"/>
                </c:manualLayout>
              </c:layout>
              <c:tx>
                <c:rich>
                  <a:bodyPr/>
                  <a:lstStyle/>
                  <a:p>
                    <a:pPr>
                      <a:defRPr sz="1400" b="0"/>
                    </a:pPr>
                    <a:r>
                      <a:rPr lang="en-US" sz="1400" b="0"/>
                      <a:t>19</a:t>
                    </a:r>
                  </a:p>
                </c:rich>
              </c:tx>
              <c:spPr/>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FAF8-4141-8419-6C576D7420E7}"/>
                </c:ext>
              </c:extLst>
            </c:dLbl>
            <c:dLbl>
              <c:idx val="8"/>
              <c:layout>
                <c:manualLayout>
                  <c:x val="1.201096359770832E-2"/>
                  <c:y val="-3.6641908653251419E-2"/>
                </c:manualLayout>
              </c:layout>
              <c:tx>
                <c:rich>
                  <a:bodyPr/>
                  <a:lstStyle/>
                  <a:p>
                    <a:r>
                      <a:rPr lang="en-US"/>
                      <a:t>39</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FAF8-4141-8419-6C576D7420E7}"/>
                </c:ext>
              </c:extLst>
            </c:dLbl>
            <c:dLbl>
              <c:idx val="9"/>
              <c:layout>
                <c:manualLayout>
                  <c:x val="1.2444447057451548E-2"/>
                  <c:y val="-4.4007856730747572E-2"/>
                </c:manualLayout>
              </c:layout>
              <c:tx>
                <c:rich>
                  <a:bodyPr/>
                  <a:lstStyle/>
                  <a:p>
                    <a:r>
                      <a:rPr lang="en-US"/>
                      <a:t>44</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FAF8-4141-8419-6C576D7420E7}"/>
                </c:ext>
              </c:extLst>
            </c:dLbl>
            <c:dLbl>
              <c:idx val="10"/>
              <c:layout>
                <c:manualLayout>
                  <c:x val="3.4037207462929531E-3"/>
                  <c:y val="-4.8295620488713963E-2"/>
                </c:manualLayout>
              </c:layout>
              <c:tx>
                <c:rich>
                  <a:bodyPr/>
                  <a:lstStyle/>
                  <a:p>
                    <a:r>
                      <a:rPr lang="en-US"/>
                      <a:t>129</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FAF8-4141-8419-6C576D7420E7}"/>
                </c:ext>
              </c:extLst>
            </c:dLbl>
            <c:dLbl>
              <c:idx val="11"/>
              <c:layout>
                <c:manualLayout>
                  <c:x val="1.1382114306899305E-2"/>
                  <c:y val="-3.3399606568413967E-2"/>
                </c:manualLayout>
              </c:layout>
              <c:tx>
                <c:rich>
                  <a:bodyPr/>
                  <a:lstStyle/>
                  <a:p>
                    <a:r>
                      <a:rPr lang="en-US"/>
                      <a:t>103</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FAF8-4141-8419-6C576D7420E7}"/>
                </c:ext>
              </c:extLst>
            </c:dLbl>
            <c:dLbl>
              <c:idx val="12"/>
              <c:layout>
                <c:manualLayout>
                  <c:x val="9.0073286293758728E-3"/>
                  <c:y val="-0.16132055100548479"/>
                </c:manualLayout>
              </c:layout>
              <c:tx>
                <c:rich>
                  <a:bodyPr/>
                  <a:lstStyle/>
                  <a:p>
                    <a:r>
                      <a:rPr lang="en-US"/>
                      <a:t>386</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F8E7-4E36-816E-86745508ED5C}"/>
                </c:ext>
              </c:extLst>
            </c:dLbl>
            <c:dLbl>
              <c:idx val="13"/>
              <c:layout>
                <c:manualLayout>
                  <c:x val="1.0608310324845757E-2"/>
                  <c:y val="-0.10936561464019143"/>
                </c:manualLayout>
              </c:layout>
              <c:tx>
                <c:rich>
                  <a:bodyPr/>
                  <a:lstStyle/>
                  <a:p>
                    <a:r>
                      <a:rPr lang="en-US"/>
                      <a:t>319</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C9FF-43A5-A117-DFF7EE7E02C7}"/>
                </c:ext>
              </c:extLst>
            </c:dLbl>
            <c:dLbl>
              <c:idx val="14"/>
              <c:layout>
                <c:manualLayout>
                  <c:x val="7.2942700344275149E-3"/>
                  <c:y val="-0.22488176688330849"/>
                </c:manualLayout>
              </c:layout>
              <c:tx>
                <c:rich>
                  <a:bodyPr/>
                  <a:lstStyle/>
                  <a:p>
                    <a:r>
                      <a:rPr lang="en-US"/>
                      <a:t>9</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7D1-4E21-8480-29A3049C60FD}"/>
                </c:ext>
              </c:extLst>
            </c:dLbl>
            <c:dLbl>
              <c:idx val="15"/>
              <c:layout>
                <c:manualLayout>
                  <c:x val="1.0300303371169514E-2"/>
                  <c:y val="-0.137583015714884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3854-41D1-96BB-41D71F2812D6}"/>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'III.5.13.Trasp. cedidos'!$A$5:$A$21</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Dic. 2020</c:v>
                </c:pt>
                <c:pt idx="16">
                  <c:v>Ene-Abr. 2021</c:v>
                </c:pt>
              </c:strCache>
            </c:strRef>
          </c:cat>
          <c:val>
            <c:numRef>
              <c:f>'III.5.13.Trasp. cedidos'!$N$5:$N$21</c:f>
              <c:numCache>
                <c:formatCode>0</c:formatCode>
                <c:ptCount val="17"/>
                <c:pt idx="0">
                  <c:v>0</c:v>
                </c:pt>
                <c:pt idx="1">
                  <c:v>259</c:v>
                </c:pt>
                <c:pt idx="2">
                  <c:v>25</c:v>
                </c:pt>
                <c:pt idx="3">
                  <c:v>7</c:v>
                </c:pt>
                <c:pt idx="4">
                  <c:v>7</c:v>
                </c:pt>
                <c:pt idx="5">
                  <c:v>5</c:v>
                </c:pt>
                <c:pt idx="6">
                  <c:v>23</c:v>
                </c:pt>
                <c:pt idx="7">
                  <c:v>3</c:v>
                </c:pt>
                <c:pt idx="8">
                  <c:v>7</c:v>
                </c:pt>
                <c:pt idx="9">
                  <c:v>5</c:v>
                </c:pt>
                <c:pt idx="10">
                  <c:v>2</c:v>
                </c:pt>
                <c:pt idx="11">
                  <c:v>0</c:v>
                </c:pt>
                <c:pt idx="12">
                  <c:v>4</c:v>
                </c:pt>
                <c:pt idx="13">
                  <c:v>50</c:v>
                </c:pt>
                <c:pt idx="14">
                  <c:v>9</c:v>
                </c:pt>
                <c:pt idx="15">
                  <c:v>5</c:v>
                </c:pt>
                <c:pt idx="16">
                  <c:v>3</c:v>
                </c:pt>
              </c:numCache>
            </c:numRef>
          </c:val>
          <c:extLst>
            <c:ext xmlns:c16="http://schemas.microsoft.com/office/drawing/2014/chart" uri="{C3380CC4-5D6E-409C-BE32-E72D297353CC}">
              <c16:uniqueId val="{0000000D-FAF8-4141-8419-6C576D7420E7}"/>
            </c:ext>
          </c:extLst>
        </c:ser>
        <c:ser>
          <c:idx val="2"/>
          <c:order val="2"/>
          <c:tx>
            <c:strRef>
              <c:f>'III.5.13.Trasp. cedidos'!$O$4</c:f>
              <c:strCache>
                <c:ptCount val="1"/>
                <c:pt idx="0">
                  <c:v>INABIMA</c:v>
                </c:pt>
              </c:strCache>
            </c:strRef>
          </c:tx>
          <c:invertIfNegative val="0"/>
          <c:cat>
            <c:strRef>
              <c:f>'III.5.13.Trasp. cedidos'!$A$5:$A$21</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Dic. 2020</c:v>
                </c:pt>
                <c:pt idx="16">
                  <c:v>Ene-Abr. 2021</c:v>
                </c:pt>
              </c:strCache>
            </c:strRef>
          </c:cat>
          <c:val>
            <c:numRef>
              <c:f>'III.5.13.Trasp. cedidos'!$O$5:$O$21</c:f>
              <c:numCache>
                <c:formatCode>0</c:formatCode>
                <c:ptCount val="17"/>
                <c:pt idx="0">
                  <c:v>0</c:v>
                </c:pt>
                <c:pt idx="1">
                  <c:v>719</c:v>
                </c:pt>
                <c:pt idx="2">
                  <c:v>77</c:v>
                </c:pt>
                <c:pt idx="3">
                  <c:v>59</c:v>
                </c:pt>
                <c:pt idx="4">
                  <c:v>64</c:v>
                </c:pt>
                <c:pt idx="5">
                  <c:v>43</c:v>
                </c:pt>
                <c:pt idx="6">
                  <c:v>41</c:v>
                </c:pt>
                <c:pt idx="7">
                  <c:v>16</c:v>
                </c:pt>
                <c:pt idx="8">
                  <c:v>32</c:v>
                </c:pt>
                <c:pt idx="9">
                  <c:v>32</c:v>
                </c:pt>
                <c:pt idx="10">
                  <c:v>37</c:v>
                </c:pt>
                <c:pt idx="11">
                  <c:v>7</c:v>
                </c:pt>
                <c:pt idx="12">
                  <c:v>11</c:v>
                </c:pt>
                <c:pt idx="13">
                  <c:v>5</c:v>
                </c:pt>
                <c:pt idx="14">
                  <c:v>302</c:v>
                </c:pt>
                <c:pt idx="15">
                  <c:v>208</c:v>
                </c:pt>
                <c:pt idx="16">
                  <c:v>314</c:v>
                </c:pt>
              </c:numCache>
            </c:numRef>
          </c:val>
          <c:extLst>
            <c:ext xmlns:c16="http://schemas.microsoft.com/office/drawing/2014/chart" uri="{C3380CC4-5D6E-409C-BE32-E72D297353CC}">
              <c16:uniqueId val="{0000000E-FAF8-4141-8419-6C576D7420E7}"/>
            </c:ext>
          </c:extLst>
        </c:ser>
        <c:ser>
          <c:idx val="3"/>
          <c:order val="3"/>
          <c:tx>
            <c:strRef>
              <c:f>'III.5.13.Trasp. cedidos'!$P$4</c:f>
              <c:strCache>
                <c:ptCount val="1"/>
                <c:pt idx="0">
                  <c:v>Ministerio de Hacienda</c:v>
                </c:pt>
              </c:strCache>
            </c:strRef>
          </c:tx>
          <c:invertIfNegative val="0"/>
          <c:cat>
            <c:strRef>
              <c:f>'III.5.13.Trasp. cedidos'!$A$5:$A$21</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Dic. 2020</c:v>
                </c:pt>
                <c:pt idx="16">
                  <c:v>Ene-Abr. 2021</c:v>
                </c:pt>
              </c:strCache>
            </c:strRef>
          </c:cat>
          <c:val>
            <c:numRef>
              <c:f>'III.5.13.Trasp. cedidos'!$P$5:$P$21</c:f>
              <c:numCache>
                <c:formatCode>0</c:formatCode>
                <c:ptCount val="17"/>
                <c:pt idx="0">
                  <c:v>0</c:v>
                </c:pt>
                <c:pt idx="1">
                  <c:v>0</c:v>
                </c:pt>
                <c:pt idx="2">
                  <c:v>0</c:v>
                </c:pt>
                <c:pt idx="3">
                  <c:v>0</c:v>
                </c:pt>
                <c:pt idx="4">
                  <c:v>0</c:v>
                </c:pt>
                <c:pt idx="5">
                  <c:v>0</c:v>
                </c:pt>
                <c:pt idx="6">
                  <c:v>0</c:v>
                </c:pt>
                <c:pt idx="7">
                  <c:v>0</c:v>
                </c:pt>
                <c:pt idx="8">
                  <c:v>0</c:v>
                </c:pt>
                <c:pt idx="9">
                  <c:v>0</c:v>
                </c:pt>
                <c:pt idx="10">
                  <c:v>0</c:v>
                </c:pt>
                <c:pt idx="11">
                  <c:v>0</c:v>
                </c:pt>
                <c:pt idx="12">
                  <c:v>267</c:v>
                </c:pt>
                <c:pt idx="13">
                  <c:v>144</c:v>
                </c:pt>
                <c:pt idx="14">
                  <c:v>108</c:v>
                </c:pt>
                <c:pt idx="15">
                  <c:v>38</c:v>
                </c:pt>
                <c:pt idx="16">
                  <c:v>26</c:v>
                </c:pt>
              </c:numCache>
            </c:numRef>
          </c:val>
          <c:extLst>
            <c:ext xmlns:c16="http://schemas.microsoft.com/office/drawing/2014/chart" uri="{C3380CC4-5D6E-409C-BE32-E72D297353CC}">
              <c16:uniqueId val="{0000000F-FAF8-4141-8419-6C576D7420E7}"/>
            </c:ext>
          </c:extLst>
        </c:ser>
        <c:dLbls>
          <c:showLegendKey val="0"/>
          <c:showVal val="0"/>
          <c:showCatName val="0"/>
          <c:showSerName val="0"/>
          <c:showPercent val="0"/>
          <c:showBubbleSize val="0"/>
        </c:dLbls>
        <c:gapWidth val="13"/>
        <c:shape val="cylinder"/>
        <c:axId val="408466800"/>
        <c:axId val="408893536"/>
        <c:axId val="0"/>
      </c:bar3DChart>
      <c:catAx>
        <c:axId val="408466800"/>
        <c:scaling>
          <c:orientation val="minMax"/>
        </c:scaling>
        <c:delete val="0"/>
        <c:axPos val="b"/>
        <c:numFmt formatCode="General" sourceLinked="1"/>
        <c:majorTickMark val="none"/>
        <c:minorTickMark val="none"/>
        <c:tickLblPos val="nextTo"/>
        <c:txPr>
          <a:bodyPr/>
          <a:lstStyle/>
          <a:p>
            <a:pPr>
              <a:defRPr sz="1050"/>
            </a:pPr>
            <a:endParaRPr lang="en-US"/>
          </a:p>
        </c:txPr>
        <c:crossAx val="408893536"/>
        <c:crosses val="autoZero"/>
        <c:auto val="1"/>
        <c:lblAlgn val="ctr"/>
        <c:lblOffset val="100"/>
        <c:noMultiLvlLbl val="0"/>
      </c:catAx>
      <c:valAx>
        <c:axId val="408893536"/>
        <c:scaling>
          <c:orientation val="minMax"/>
        </c:scaling>
        <c:delete val="1"/>
        <c:axPos val="l"/>
        <c:numFmt formatCode="0" sourceLinked="1"/>
        <c:majorTickMark val="out"/>
        <c:minorTickMark val="none"/>
        <c:tickLblPos val="nextTo"/>
        <c:crossAx val="408466800"/>
        <c:crosses val="autoZero"/>
        <c:crossBetween val="between"/>
      </c:valAx>
      <c:spPr>
        <a:noFill/>
        <a:ln w="25400">
          <a:noFill/>
        </a:ln>
      </c:spPr>
    </c:plotArea>
    <c:legend>
      <c:legendPos val="b"/>
      <c:layout>
        <c:manualLayout>
          <c:xMode val="edge"/>
          <c:yMode val="edge"/>
          <c:x val="6.6789378600402224E-2"/>
          <c:y val="9.9310547762812021E-2"/>
          <c:w val="0.88273346035814859"/>
          <c:h val="6.5559082887252346E-2"/>
        </c:manualLayout>
      </c:layout>
      <c:overlay val="0"/>
      <c:txPr>
        <a:bodyPr/>
        <a:lstStyle/>
        <a:p>
          <a:pPr>
            <a:defRPr sz="1600"/>
          </a:pPr>
          <a:endParaRPr lang="en-US"/>
        </a:p>
      </c:txPr>
    </c:legend>
    <c:plotVisOnly val="1"/>
    <c:dispBlanksAs val="gap"/>
    <c:showDLblsOverMax val="0"/>
  </c:chart>
  <c:spPr>
    <a:ln>
      <a:noFill/>
    </a:ln>
  </c:spPr>
  <c:printSettings>
    <c:headerFooter/>
    <c:pageMargins b="0.75000000000000233" l="0.70000000000000062" r="0.70000000000000062" t="0.75000000000000233" header="0.30000000000000032" footer="0.30000000000000032"/>
    <c:pageSetup/>
  </c:printSettings>
  <c:userShapes r:id="rId1"/>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US" sz="1600">
                <a:latin typeface="+mn-lt"/>
              </a:defRPr>
            </a:pPr>
            <a:r>
              <a:rPr lang="en-US" sz="1600">
                <a:latin typeface="Calibri" pitchFamily="34" charset="0"/>
              </a:rPr>
              <a:t>Traspaso Netos </a:t>
            </a:r>
            <a:r>
              <a:rPr lang="en-US" sz="1600" baseline="0">
                <a:latin typeface="Calibri" pitchFamily="34" charset="0"/>
              </a:rPr>
              <a:t> </a:t>
            </a:r>
            <a:r>
              <a:rPr lang="en-US" sz="1600">
                <a:latin typeface="Calibri" pitchFamily="34" charset="0"/>
              </a:rPr>
              <a:t>Entidades de CCI</a:t>
            </a:r>
          </a:p>
        </c:rich>
      </c:tx>
      <c:layout>
        <c:manualLayout>
          <c:xMode val="edge"/>
          <c:yMode val="edge"/>
          <c:x val="0.37169378738150005"/>
          <c:y val="4.3368529000438152E-2"/>
        </c:manualLayout>
      </c:layout>
      <c:overlay val="0"/>
    </c:title>
    <c:autoTitleDeleted val="0"/>
    <c:view3D>
      <c:rotX val="15"/>
      <c:rotY val="20"/>
      <c:depthPercent val="100"/>
      <c:rAngAx val="1"/>
    </c:view3D>
    <c:floor>
      <c:thickness val="0"/>
    </c:floor>
    <c:sideWall>
      <c:thickness val="0"/>
      <c:spPr>
        <a:ln>
          <a:noFill/>
        </a:ln>
      </c:spPr>
    </c:sideWall>
    <c:backWall>
      <c:thickness val="0"/>
      <c:spPr>
        <a:noFill/>
        <a:ln>
          <a:noFill/>
        </a:ln>
      </c:spPr>
    </c:backWall>
    <c:plotArea>
      <c:layout>
        <c:manualLayout>
          <c:layoutTarget val="inner"/>
          <c:xMode val="edge"/>
          <c:yMode val="edge"/>
          <c:x val="4.4779862668213856E-2"/>
          <c:y val="0.25692211422295969"/>
          <c:w val="0.92872111926271006"/>
          <c:h val="0.54100592038880702"/>
        </c:manualLayout>
      </c:layout>
      <c:bar3DChart>
        <c:barDir val="col"/>
        <c:grouping val="stacked"/>
        <c:varyColors val="0"/>
        <c:ser>
          <c:idx val="0"/>
          <c:order val="0"/>
          <c:tx>
            <c:strRef>
              <c:f>'III.5.14.Trasp. netos'!$D$4</c:f>
              <c:strCache>
                <c:ptCount val="1"/>
                <c:pt idx="0">
                  <c:v>JMMB-BDI</c:v>
                </c:pt>
              </c:strCache>
            </c:strRef>
          </c:tx>
          <c:invertIfNegative val="0"/>
          <c:cat>
            <c:strRef>
              <c:f>'III.5.14.Trasp. netos'!$A$5:$A$20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Dic.2020</c:v>
                </c:pt>
              </c:strCache>
            </c:strRef>
          </c:cat>
          <c:val>
            <c:numRef>
              <c:f>'III.5.14.Trasp. netos'!$D$5:$D$20</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287</c:v>
                </c:pt>
                <c:pt idx="13">
                  <c:v>2541</c:v>
                </c:pt>
                <c:pt idx="14">
                  <c:v>3097</c:v>
                </c:pt>
                <c:pt idx="15">
                  <c:v>617</c:v>
                </c:pt>
              </c:numCache>
            </c:numRef>
          </c:val>
          <c:extLst>
            <c:ext xmlns:c16="http://schemas.microsoft.com/office/drawing/2014/chart" uri="{C3380CC4-5D6E-409C-BE32-E72D297353CC}">
              <c16:uniqueId val="{00000000-BA3E-4CD4-8144-37D760A08815}"/>
            </c:ext>
          </c:extLst>
        </c:ser>
        <c:ser>
          <c:idx val="3"/>
          <c:order val="2"/>
          <c:tx>
            <c:strRef>
              <c:f>'III.5.14.Trasp. netos'!$E$4</c:f>
              <c:strCache>
                <c:ptCount val="1"/>
                <c:pt idx="0">
                  <c:v>Caribalico</c:v>
                </c:pt>
              </c:strCache>
            </c:strRef>
          </c:tx>
          <c:invertIfNegative val="0"/>
          <c:cat>
            <c:strRef>
              <c:f>'III.5.14.Trasp. netos'!$A$5:$A$20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Dic.2020</c:v>
                </c:pt>
              </c:strCache>
            </c:strRef>
          </c:cat>
          <c:val>
            <c:numRef>
              <c:f>'III.5.14.Trasp. netos'!$E$5:$E$20</c:f>
              <c:numCache>
                <c:formatCode>General</c:formatCode>
                <c:ptCount val="16"/>
                <c:pt idx="0">
                  <c:v>-53</c:v>
                </c:pt>
                <c:pt idx="1">
                  <c:v>-62</c:v>
                </c:pt>
                <c:pt idx="2">
                  <c:v>-363</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3-BA3E-4CD4-8144-37D760A08815}"/>
            </c:ext>
          </c:extLst>
        </c:ser>
        <c:ser>
          <c:idx val="4"/>
          <c:order val="3"/>
          <c:tx>
            <c:strRef>
              <c:f>'III.5.14.Trasp. netos'!$F$4</c:f>
              <c:strCache>
                <c:ptCount val="1"/>
                <c:pt idx="0">
                  <c:v>León</c:v>
                </c:pt>
              </c:strCache>
            </c:strRef>
          </c:tx>
          <c:invertIfNegative val="0"/>
          <c:cat>
            <c:strRef>
              <c:f>'III.5.14.Trasp. netos'!$A$5:$A$20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Dic.2020</c:v>
                </c:pt>
              </c:strCache>
            </c:strRef>
          </c:cat>
          <c:val>
            <c:numRef>
              <c:f>'III.5.14.Trasp. netos'!$F$5:$F$20</c:f>
              <c:numCache>
                <c:formatCode>General</c:formatCode>
                <c:ptCount val="16"/>
                <c:pt idx="0">
                  <c:v>265</c:v>
                </c:pt>
                <c:pt idx="1">
                  <c:v>336</c:v>
                </c:pt>
                <c:pt idx="2">
                  <c:v>47</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4-BA3E-4CD4-8144-37D760A08815}"/>
            </c:ext>
          </c:extLst>
        </c:ser>
        <c:ser>
          <c:idx val="5"/>
          <c:order val="4"/>
          <c:tx>
            <c:strRef>
              <c:f>'III.5.14.Trasp. netos'!$G$4</c:f>
              <c:strCache>
                <c:ptCount val="1"/>
                <c:pt idx="0">
                  <c:v>Popular</c:v>
                </c:pt>
              </c:strCache>
            </c:strRef>
          </c:tx>
          <c:invertIfNegative val="0"/>
          <c:cat>
            <c:strRef>
              <c:f>'III.5.14.Trasp. netos'!$A$5:$A$20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Dic.2020</c:v>
                </c:pt>
              </c:strCache>
            </c:strRef>
          </c:cat>
          <c:val>
            <c:numRef>
              <c:f>'III.5.14.Trasp. netos'!$G$5:$G$20</c:f>
              <c:numCache>
                <c:formatCode>General</c:formatCode>
                <c:ptCount val="16"/>
                <c:pt idx="0">
                  <c:v>-20</c:v>
                </c:pt>
                <c:pt idx="1">
                  <c:v>-5</c:v>
                </c:pt>
                <c:pt idx="2">
                  <c:v>-72</c:v>
                </c:pt>
                <c:pt idx="3">
                  <c:v>-71</c:v>
                </c:pt>
                <c:pt idx="4">
                  <c:v>-5808</c:v>
                </c:pt>
                <c:pt idx="5">
                  <c:v>-1840</c:v>
                </c:pt>
                <c:pt idx="6">
                  <c:v>-1031</c:v>
                </c:pt>
                <c:pt idx="7">
                  <c:v>-1617</c:v>
                </c:pt>
                <c:pt idx="8">
                  <c:v>-2160</c:v>
                </c:pt>
                <c:pt idx="9">
                  <c:v>-5285</c:v>
                </c:pt>
                <c:pt idx="10">
                  <c:v>-5475</c:v>
                </c:pt>
                <c:pt idx="11">
                  <c:v>-7636</c:v>
                </c:pt>
                <c:pt idx="12">
                  <c:v>-2211</c:v>
                </c:pt>
                <c:pt idx="13">
                  <c:v>6599</c:v>
                </c:pt>
                <c:pt idx="14">
                  <c:v>-4949</c:v>
                </c:pt>
                <c:pt idx="15">
                  <c:v>-2569</c:v>
                </c:pt>
              </c:numCache>
            </c:numRef>
          </c:val>
          <c:extLst>
            <c:ext xmlns:c16="http://schemas.microsoft.com/office/drawing/2014/chart" uri="{C3380CC4-5D6E-409C-BE32-E72D297353CC}">
              <c16:uniqueId val="{00000005-BA3E-4CD4-8144-37D760A08815}"/>
            </c:ext>
          </c:extLst>
        </c:ser>
        <c:ser>
          <c:idx val="8"/>
          <c:order val="6"/>
          <c:tx>
            <c:strRef>
              <c:f>'III.5.14.Trasp. netos'!$H$4</c:f>
              <c:strCache>
                <c:ptCount val="1"/>
                <c:pt idx="0">
                  <c:v>Reservas</c:v>
                </c:pt>
              </c:strCache>
            </c:strRef>
          </c:tx>
          <c:invertIfNegative val="0"/>
          <c:cat>
            <c:strRef>
              <c:f>'III.5.14.Trasp. netos'!$A$5:$A$20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Dic.2020</c:v>
                </c:pt>
              </c:strCache>
            </c:strRef>
          </c:cat>
          <c:val>
            <c:numRef>
              <c:f>'III.5.14.Trasp. netos'!$H$5:$H$20</c:f>
              <c:numCache>
                <c:formatCode>General</c:formatCode>
                <c:ptCount val="16"/>
                <c:pt idx="0">
                  <c:v>52</c:v>
                </c:pt>
                <c:pt idx="1">
                  <c:v>989</c:v>
                </c:pt>
                <c:pt idx="2">
                  <c:v>530</c:v>
                </c:pt>
                <c:pt idx="3">
                  <c:v>432</c:v>
                </c:pt>
                <c:pt idx="4">
                  <c:v>-4380</c:v>
                </c:pt>
                <c:pt idx="5">
                  <c:v>-1137</c:v>
                </c:pt>
                <c:pt idx="6">
                  <c:v>2090</c:v>
                </c:pt>
                <c:pt idx="7">
                  <c:v>1986</c:v>
                </c:pt>
                <c:pt idx="8">
                  <c:v>4515</c:v>
                </c:pt>
                <c:pt idx="9">
                  <c:v>7338</c:v>
                </c:pt>
                <c:pt idx="10">
                  <c:v>12142</c:v>
                </c:pt>
                <c:pt idx="11">
                  <c:v>14268</c:v>
                </c:pt>
                <c:pt idx="12">
                  <c:v>10167</c:v>
                </c:pt>
                <c:pt idx="13">
                  <c:v>13594</c:v>
                </c:pt>
                <c:pt idx="14">
                  <c:v>9404</c:v>
                </c:pt>
                <c:pt idx="15">
                  <c:v>2844</c:v>
                </c:pt>
              </c:numCache>
            </c:numRef>
          </c:val>
          <c:extLst>
            <c:ext xmlns:c16="http://schemas.microsoft.com/office/drawing/2014/chart" uri="{C3380CC4-5D6E-409C-BE32-E72D297353CC}">
              <c16:uniqueId val="{00000008-BA3E-4CD4-8144-37D760A08815}"/>
            </c:ext>
          </c:extLst>
        </c:ser>
        <c:ser>
          <c:idx val="9"/>
          <c:order val="7"/>
          <c:tx>
            <c:strRef>
              <c:f>'III.5.14.Trasp. netos'!$I$4</c:f>
              <c:strCache>
                <c:ptCount val="1"/>
                <c:pt idx="0">
                  <c:v>Romana</c:v>
                </c:pt>
              </c:strCache>
            </c:strRef>
          </c:tx>
          <c:invertIfNegative val="0"/>
          <c:cat>
            <c:strRef>
              <c:f>'III.5.14.Trasp. netos'!$A$5:$A$20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Dic.2020</c:v>
                </c:pt>
              </c:strCache>
            </c:strRef>
          </c:cat>
          <c:val>
            <c:numRef>
              <c:f>'III.5.14.Trasp. netos'!$I$5:$I$20</c:f>
              <c:numCache>
                <c:formatCode>General</c:formatCode>
                <c:ptCount val="16"/>
                <c:pt idx="0">
                  <c:v>-5</c:v>
                </c:pt>
                <c:pt idx="1">
                  <c:v>14</c:v>
                </c:pt>
                <c:pt idx="2">
                  <c:v>0</c:v>
                </c:pt>
                <c:pt idx="3">
                  <c:v>-16</c:v>
                </c:pt>
                <c:pt idx="4">
                  <c:v>-56</c:v>
                </c:pt>
                <c:pt idx="5">
                  <c:v>-20</c:v>
                </c:pt>
                <c:pt idx="6">
                  <c:v>-15</c:v>
                </c:pt>
                <c:pt idx="7">
                  <c:v>-28</c:v>
                </c:pt>
                <c:pt idx="8">
                  <c:v>-26</c:v>
                </c:pt>
                <c:pt idx="9">
                  <c:v>661</c:v>
                </c:pt>
                <c:pt idx="10">
                  <c:v>850</c:v>
                </c:pt>
                <c:pt idx="11">
                  <c:v>310</c:v>
                </c:pt>
                <c:pt idx="12">
                  <c:v>796</c:v>
                </c:pt>
                <c:pt idx="13">
                  <c:v>470</c:v>
                </c:pt>
                <c:pt idx="14">
                  <c:v>184</c:v>
                </c:pt>
                <c:pt idx="15">
                  <c:v>13</c:v>
                </c:pt>
              </c:numCache>
            </c:numRef>
          </c:val>
          <c:extLst>
            <c:ext xmlns:c16="http://schemas.microsoft.com/office/drawing/2014/chart" uri="{C3380CC4-5D6E-409C-BE32-E72D297353CC}">
              <c16:uniqueId val="{00000009-BA3E-4CD4-8144-37D760A08815}"/>
            </c:ext>
          </c:extLst>
        </c:ser>
        <c:ser>
          <c:idx val="10"/>
          <c:order val="8"/>
          <c:tx>
            <c:strRef>
              <c:f>'III.5.14.Trasp. netos'!$J$4</c:f>
              <c:strCache>
                <c:ptCount val="1"/>
                <c:pt idx="0">
                  <c:v>Siembra</c:v>
                </c:pt>
              </c:strCache>
            </c:strRef>
          </c:tx>
          <c:invertIfNegative val="0"/>
          <c:cat>
            <c:strRef>
              <c:f>'III.5.14.Trasp. netos'!$A$5:$A$20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Dic.2020</c:v>
                </c:pt>
              </c:strCache>
            </c:strRef>
          </c:cat>
          <c:val>
            <c:numRef>
              <c:f>'III.5.14.Trasp. netos'!$J$5:$J$20</c:f>
              <c:numCache>
                <c:formatCode>General</c:formatCode>
                <c:ptCount val="16"/>
                <c:pt idx="0">
                  <c:v>-174</c:v>
                </c:pt>
                <c:pt idx="1">
                  <c:v>-178</c:v>
                </c:pt>
                <c:pt idx="2">
                  <c:v>221</c:v>
                </c:pt>
                <c:pt idx="3">
                  <c:v>-48</c:v>
                </c:pt>
                <c:pt idx="4">
                  <c:v>-4163</c:v>
                </c:pt>
                <c:pt idx="5">
                  <c:v>-1627</c:v>
                </c:pt>
                <c:pt idx="6">
                  <c:v>-1090</c:v>
                </c:pt>
                <c:pt idx="7">
                  <c:v>-1438</c:v>
                </c:pt>
                <c:pt idx="8">
                  <c:v>-2232</c:v>
                </c:pt>
                <c:pt idx="9">
                  <c:v>-3337</c:v>
                </c:pt>
                <c:pt idx="10">
                  <c:v>-4673</c:v>
                </c:pt>
                <c:pt idx="11">
                  <c:v>-5670</c:v>
                </c:pt>
                <c:pt idx="12">
                  <c:v>-6496</c:v>
                </c:pt>
                <c:pt idx="13">
                  <c:v>-8894</c:v>
                </c:pt>
                <c:pt idx="14">
                  <c:v>-10163</c:v>
                </c:pt>
                <c:pt idx="15">
                  <c:v>-3431</c:v>
                </c:pt>
              </c:numCache>
            </c:numRef>
          </c:val>
          <c:extLst>
            <c:ext xmlns:c16="http://schemas.microsoft.com/office/drawing/2014/chart" uri="{C3380CC4-5D6E-409C-BE32-E72D297353CC}">
              <c16:uniqueId val="{00000000-BC72-4109-A88B-208A2CAACC0D}"/>
            </c:ext>
          </c:extLst>
        </c:ser>
        <c:dLbls>
          <c:showLegendKey val="0"/>
          <c:showVal val="0"/>
          <c:showCatName val="0"/>
          <c:showSerName val="0"/>
          <c:showPercent val="0"/>
          <c:showBubbleSize val="0"/>
        </c:dLbls>
        <c:gapWidth val="42"/>
        <c:shape val="cylinder"/>
        <c:axId val="408894320"/>
        <c:axId val="408895104"/>
        <c:axId val="0"/>
        <c:extLst>
          <c:ext xmlns:c15="http://schemas.microsoft.com/office/drawing/2012/chart" uri="{02D57815-91ED-43cb-92C2-25804820EDAC}">
            <c15:filteredBarSeries>
              <c15:ser>
                <c:idx val="1"/>
                <c:order val="1"/>
                <c:tx>
                  <c:strRef>
                    <c:extLst>
                      <c:ext uri="{02D57815-91ED-43cb-92C2-25804820EDAC}">
                        <c15:formulaRef>
                          <c15:sqref>'III.5.14.Trasp. netos'!#REF!</c15:sqref>
                        </c15:formulaRef>
                      </c:ext>
                    </c:extLst>
                    <c:strCache>
                      <c:ptCount val="1"/>
                      <c:pt idx="0">
                        <c:v>#REF!</c:v>
                      </c:pt>
                    </c:strCache>
                  </c:strRef>
                </c:tx>
                <c:invertIfNegative val="0"/>
                <c:cat>
                  <c:strRef>
                    <c:extLst>
                      <c:ext uri="{02D57815-91ED-43cb-92C2-25804820EDAC}">
                        <c15:formulaRef>
                          <c15:sqref>'III.5.14.Trasp. netos'!$A$5:$A$20</c15:sqref>
                        </c15:formulaRef>
                      </c:ext>
                    </c:extLst>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Dic.2020</c:v>
                      </c:pt>
                    </c:strCache>
                  </c:strRef>
                </c:cat>
                <c:val>
                  <c:numRef>
                    <c:extLst>
                      <c:ext uri="{02D57815-91ED-43cb-92C2-25804820EDAC}">
                        <c15:formulaRef>
                          <c15:sqref>'III.5.14.Trasp. netos'!#REF!</c15:sqref>
                        </c15:formulaRef>
                      </c:ext>
                    </c:extLst>
                    <c:numCache>
                      <c:formatCode>General</c:formatCode>
                      <c:ptCount val="1"/>
                      <c:pt idx="0">
                        <c:v>1</c:v>
                      </c:pt>
                    </c:numCache>
                  </c:numRef>
                </c:val>
                <c:extLst>
                  <c:ext xmlns:c16="http://schemas.microsoft.com/office/drawing/2014/chart" uri="{C3380CC4-5D6E-409C-BE32-E72D297353CC}">
                    <c16:uniqueId val="{00000001-BA3E-4CD4-8144-37D760A08815}"/>
                  </c:ext>
                </c:extLst>
              </c15:ser>
            </c15:filteredBarSeries>
            <c15:filteredBarSeries>
              <c15:ser>
                <c:idx val="7"/>
                <c:order val="5"/>
                <c:tx>
                  <c:strRef>
                    <c:extLst xmlns:c15="http://schemas.microsoft.com/office/drawing/2012/chart">
                      <c:ext xmlns:c15="http://schemas.microsoft.com/office/drawing/2012/chart" uri="{02D57815-91ED-43cb-92C2-25804820EDAC}">
                        <c15:formulaRef>
                          <c15:sqref>'III.5.14.Trasp. netos'!#REF!</c15:sqref>
                        </c15:formulaRef>
                      </c:ext>
                    </c:extLst>
                    <c:strCache>
                      <c:ptCount val="1"/>
                      <c:pt idx="0">
                        <c:v>#REF!</c:v>
                      </c:pt>
                    </c:strCache>
                  </c:strRef>
                </c:tx>
                <c:invertIfNegative val="0"/>
                <c:cat>
                  <c:strRef>
                    <c:extLst xmlns:c15="http://schemas.microsoft.com/office/drawing/2012/chart">
                      <c:ext xmlns:c15="http://schemas.microsoft.com/office/drawing/2012/chart" uri="{02D57815-91ED-43cb-92C2-25804820EDAC}">
                        <c15:formulaRef>
                          <c15:sqref>'III.5.14.Trasp. netos'!$A$5:$A$20</c15:sqref>
                        </c15:formulaRef>
                      </c:ext>
                    </c:extLst>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Dic.2020</c:v>
                      </c:pt>
                    </c:strCache>
                  </c:strRef>
                </c:cat>
                <c:val>
                  <c:numRef>
                    <c:extLst xmlns:c15="http://schemas.microsoft.com/office/drawing/2012/chart">
                      <c:ext xmlns:c15="http://schemas.microsoft.com/office/drawing/2012/chart" uri="{02D57815-91ED-43cb-92C2-25804820EDAC}">
                        <c15:formulaRef>
                          <c15:sqref>'III.5.14.Trasp. netos'!#REF!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7-BA3E-4CD4-8144-37D760A08815}"/>
                  </c:ext>
                </c:extLst>
              </c15:ser>
            </c15:filteredBarSeries>
          </c:ext>
        </c:extLst>
      </c:bar3DChart>
      <c:catAx>
        <c:axId val="408894320"/>
        <c:scaling>
          <c:orientation val="minMax"/>
        </c:scaling>
        <c:delete val="0"/>
        <c:axPos val="b"/>
        <c:numFmt formatCode="General" sourceLinked="1"/>
        <c:majorTickMark val="none"/>
        <c:minorTickMark val="none"/>
        <c:tickLblPos val="low"/>
        <c:txPr>
          <a:bodyPr rot="-2700000" vert="horz"/>
          <a:lstStyle/>
          <a:p>
            <a:pPr>
              <a:defRPr lang="en-US" sz="1400"/>
            </a:pPr>
            <a:endParaRPr lang="en-US"/>
          </a:p>
        </c:txPr>
        <c:crossAx val="408895104"/>
        <c:crosses val="autoZero"/>
        <c:auto val="1"/>
        <c:lblAlgn val="ctr"/>
        <c:lblOffset val="100"/>
        <c:noMultiLvlLbl val="0"/>
      </c:catAx>
      <c:valAx>
        <c:axId val="408895104"/>
        <c:scaling>
          <c:orientation val="minMax"/>
        </c:scaling>
        <c:delete val="1"/>
        <c:axPos val="l"/>
        <c:numFmt formatCode="General" sourceLinked="1"/>
        <c:majorTickMark val="out"/>
        <c:minorTickMark val="none"/>
        <c:tickLblPos val="nextTo"/>
        <c:crossAx val="408894320"/>
        <c:crosses val="autoZero"/>
        <c:crossBetween val="between"/>
      </c:valAx>
      <c:spPr>
        <a:noFill/>
        <a:ln w="25400">
          <a:noFill/>
        </a:ln>
      </c:spPr>
    </c:plotArea>
    <c:legend>
      <c:legendPos val="b"/>
      <c:layout>
        <c:manualLayout>
          <c:xMode val="edge"/>
          <c:yMode val="edge"/>
          <c:x val="5.6248150799331903E-2"/>
          <c:y val="8.9298979644372806E-2"/>
          <c:w val="0.89999995196679172"/>
          <c:h val="4.431800479033899E-2"/>
        </c:manualLayout>
      </c:layout>
      <c:overlay val="0"/>
      <c:txPr>
        <a:bodyPr/>
        <a:lstStyle/>
        <a:p>
          <a:pPr>
            <a:defRPr lang="en-US" sz="1600"/>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userShapes r:id="rId1"/>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a:defRPr lang="en-US" sz="1600"/>
            </a:pPr>
            <a:r>
              <a:rPr lang="en-US" sz="1600"/>
              <a:t>Traspasos Netos en Entidades de Reparto</a:t>
            </a:r>
          </a:p>
        </c:rich>
      </c:tx>
      <c:layout>
        <c:manualLayout>
          <c:xMode val="edge"/>
          <c:yMode val="edge"/>
          <c:x val="0.37041375150935424"/>
          <c:y val="3.1748126027091622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8.2935348134528061E-2"/>
          <c:y val="0.20940642092395914"/>
          <c:w val="0.87786300370310411"/>
          <c:h val="0.56899790141939133"/>
        </c:manualLayout>
      </c:layout>
      <c:bar3DChart>
        <c:barDir val="col"/>
        <c:grouping val="stacked"/>
        <c:varyColors val="0"/>
        <c:ser>
          <c:idx val="0"/>
          <c:order val="0"/>
          <c:tx>
            <c:strRef>
              <c:f>'III.5.14.Trasp. netos'!$L$4</c:f>
              <c:strCache>
                <c:ptCount val="1"/>
                <c:pt idx="0">
                  <c:v>Ministerio de Hacienda</c:v>
                </c:pt>
              </c:strCache>
            </c:strRef>
          </c:tx>
          <c:invertIfNegative val="0"/>
          <c:cat>
            <c:strRef>
              <c:f>'III.5.14.Trasp. netos'!$A$5:$A$20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Dic.2020</c:v>
                </c:pt>
              </c:strCache>
            </c:strRef>
          </c:cat>
          <c:val>
            <c:numRef>
              <c:f>'III.5.14.Trasp. netos'!$L$5:$L$20</c:f>
              <c:numCache>
                <c:formatCode>General</c:formatCode>
                <c:ptCount val="16"/>
                <c:pt idx="0">
                  <c:v>0</c:v>
                </c:pt>
                <c:pt idx="1">
                  <c:v>20</c:v>
                </c:pt>
                <c:pt idx="2">
                  <c:v>0</c:v>
                </c:pt>
                <c:pt idx="3">
                  <c:v>0</c:v>
                </c:pt>
                <c:pt idx="4">
                  <c:v>2582</c:v>
                </c:pt>
                <c:pt idx="5">
                  <c:v>4114</c:v>
                </c:pt>
                <c:pt idx="6">
                  <c:v>199</c:v>
                </c:pt>
                <c:pt idx="7">
                  <c:v>17</c:v>
                </c:pt>
                <c:pt idx="8">
                  <c:v>1532</c:v>
                </c:pt>
                <c:pt idx="9">
                  <c:v>462</c:v>
                </c:pt>
                <c:pt idx="10">
                  <c:v>426</c:v>
                </c:pt>
                <c:pt idx="11">
                  <c:v>725</c:v>
                </c:pt>
                <c:pt idx="12">
                  <c:v>605</c:v>
                </c:pt>
                <c:pt idx="13">
                  <c:v>60</c:v>
                </c:pt>
                <c:pt idx="14">
                  <c:v>208</c:v>
                </c:pt>
                <c:pt idx="15">
                  <c:v>423</c:v>
                </c:pt>
              </c:numCache>
            </c:numRef>
          </c:val>
          <c:extLst>
            <c:ext xmlns:c16="http://schemas.microsoft.com/office/drawing/2014/chart" uri="{C3380CC4-5D6E-409C-BE32-E72D297353CC}">
              <c16:uniqueId val="{00000000-9199-443D-BC57-D1B521E51D77}"/>
            </c:ext>
          </c:extLst>
        </c:ser>
        <c:ser>
          <c:idx val="1"/>
          <c:order val="1"/>
          <c:tx>
            <c:strRef>
              <c:f>'III.5.14.Trasp. netos'!$M$4</c:f>
              <c:strCache>
                <c:ptCount val="1"/>
                <c:pt idx="0">
                  <c:v>Plan  Sustitutivo del Banco Central</c:v>
                </c:pt>
              </c:strCache>
            </c:strRef>
          </c:tx>
          <c:invertIfNegative val="0"/>
          <c:cat>
            <c:strRef>
              <c:f>'III.5.14.Trasp. netos'!$A$5:$A$20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Dic.2020</c:v>
                </c:pt>
              </c:strCache>
            </c:strRef>
          </c:cat>
          <c:val>
            <c:numRef>
              <c:f>'III.5.14.Trasp. netos'!$M$5:$M$20</c:f>
              <c:numCache>
                <c:formatCode>General</c:formatCode>
                <c:ptCount val="16"/>
                <c:pt idx="0">
                  <c:v>0</c:v>
                </c:pt>
                <c:pt idx="1">
                  <c:v>0</c:v>
                </c:pt>
                <c:pt idx="2">
                  <c:v>0</c:v>
                </c:pt>
                <c:pt idx="3">
                  <c:v>0</c:v>
                </c:pt>
                <c:pt idx="4">
                  <c:v>0</c:v>
                </c:pt>
                <c:pt idx="5">
                  <c:v>0</c:v>
                </c:pt>
                <c:pt idx="6">
                  <c:v>0</c:v>
                </c:pt>
                <c:pt idx="7">
                  <c:v>0</c:v>
                </c:pt>
                <c:pt idx="8">
                  <c:v>0</c:v>
                </c:pt>
                <c:pt idx="9">
                  <c:v>-7</c:v>
                </c:pt>
                <c:pt idx="10">
                  <c:v>-90</c:v>
                </c:pt>
                <c:pt idx="11">
                  <c:v>-96</c:v>
                </c:pt>
                <c:pt idx="12">
                  <c:v>-104</c:v>
                </c:pt>
                <c:pt idx="13">
                  <c:v>-120</c:v>
                </c:pt>
                <c:pt idx="14">
                  <c:v>-18</c:v>
                </c:pt>
                <c:pt idx="15">
                  <c:v>-15</c:v>
                </c:pt>
              </c:numCache>
            </c:numRef>
          </c:val>
          <c:extLst>
            <c:ext xmlns:c16="http://schemas.microsoft.com/office/drawing/2014/chart" uri="{C3380CC4-5D6E-409C-BE32-E72D297353CC}">
              <c16:uniqueId val="{00000001-9199-443D-BC57-D1B521E51D77}"/>
            </c:ext>
          </c:extLst>
        </c:ser>
        <c:ser>
          <c:idx val="2"/>
          <c:order val="2"/>
          <c:tx>
            <c:strRef>
              <c:f>'III.5.14.Trasp. netos'!$N$4</c:f>
              <c:strCache>
                <c:ptCount val="1"/>
                <c:pt idx="0">
                  <c:v>Plan  Sustitutivo del Banco de Reservas</c:v>
                </c:pt>
              </c:strCache>
            </c:strRef>
          </c:tx>
          <c:invertIfNegative val="0"/>
          <c:cat>
            <c:strRef>
              <c:f>'III.5.14.Trasp. netos'!$A$5:$A$20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Dic.2020</c:v>
                </c:pt>
              </c:strCache>
            </c:strRef>
          </c:cat>
          <c:val>
            <c:numRef>
              <c:f>'III.5.14.Trasp. netos'!$N$5:$N$20</c:f>
              <c:numCache>
                <c:formatCode>General</c:formatCode>
                <c:ptCount val="16"/>
                <c:pt idx="0">
                  <c:v>0</c:v>
                </c:pt>
                <c:pt idx="1">
                  <c:v>-259</c:v>
                </c:pt>
                <c:pt idx="2">
                  <c:v>-25</c:v>
                </c:pt>
                <c:pt idx="3">
                  <c:v>-7</c:v>
                </c:pt>
                <c:pt idx="4">
                  <c:v>-7</c:v>
                </c:pt>
                <c:pt idx="5">
                  <c:v>-4</c:v>
                </c:pt>
                <c:pt idx="6">
                  <c:v>-23</c:v>
                </c:pt>
                <c:pt idx="7">
                  <c:v>-2</c:v>
                </c:pt>
                <c:pt idx="8">
                  <c:v>-7</c:v>
                </c:pt>
                <c:pt idx="9">
                  <c:v>-5</c:v>
                </c:pt>
                <c:pt idx="10">
                  <c:v>9</c:v>
                </c:pt>
                <c:pt idx="11">
                  <c:v>0</c:v>
                </c:pt>
                <c:pt idx="12">
                  <c:v>-4</c:v>
                </c:pt>
                <c:pt idx="13">
                  <c:v>-50</c:v>
                </c:pt>
                <c:pt idx="14">
                  <c:v>-9</c:v>
                </c:pt>
                <c:pt idx="15">
                  <c:v>-5</c:v>
                </c:pt>
              </c:numCache>
            </c:numRef>
          </c:val>
          <c:extLst>
            <c:ext xmlns:c16="http://schemas.microsoft.com/office/drawing/2014/chart" uri="{C3380CC4-5D6E-409C-BE32-E72D297353CC}">
              <c16:uniqueId val="{00000002-9199-443D-BC57-D1B521E51D77}"/>
            </c:ext>
          </c:extLst>
        </c:ser>
        <c:dLbls>
          <c:showLegendKey val="0"/>
          <c:showVal val="0"/>
          <c:showCatName val="0"/>
          <c:showSerName val="0"/>
          <c:showPercent val="0"/>
          <c:showBubbleSize val="0"/>
        </c:dLbls>
        <c:gapWidth val="41"/>
        <c:shape val="cylinder"/>
        <c:axId val="408895888"/>
        <c:axId val="408896280"/>
        <c:axId val="0"/>
        <c:extLst>
          <c:ext xmlns:c15="http://schemas.microsoft.com/office/drawing/2012/chart" uri="{02D57815-91ED-43cb-92C2-25804820EDAC}">
            <c15:filteredBarSeries>
              <c15:ser>
                <c:idx val="3"/>
                <c:order val="3"/>
                <c:tx>
                  <c:strRef>
                    <c:extLst>
                      <c:ext uri="{02D57815-91ED-43cb-92C2-25804820EDAC}">
                        <c15:formulaRef>
                          <c15:sqref>'III.5.14.Trasp. netos'!#REF!</c15:sqref>
                        </c15:formulaRef>
                      </c:ext>
                    </c:extLst>
                    <c:strCache>
                      <c:ptCount val="1"/>
                      <c:pt idx="0">
                        <c:v>#REF!</c:v>
                      </c:pt>
                    </c:strCache>
                  </c:strRef>
                </c:tx>
                <c:invertIfNegative val="0"/>
                <c:cat>
                  <c:strRef>
                    <c:extLst>
                      <c:ext uri="{02D57815-91ED-43cb-92C2-25804820EDAC}">
                        <c15:formulaRef>
                          <c15:sqref>'III.5.14.Trasp. netos'!$A$5:$A$20</c15:sqref>
                        </c15:formulaRef>
                      </c:ext>
                    </c:extLst>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Dic.2020</c:v>
                      </c:pt>
                    </c:strCache>
                  </c:strRef>
                </c:cat>
                <c:val>
                  <c:numRef>
                    <c:extLst>
                      <c:ext uri="{02D57815-91ED-43cb-92C2-25804820EDAC}">
                        <c15:formulaRef>
                          <c15:sqref>'III.5.14.Trasp. netos'!#REF!</c15:sqref>
                        </c15:formulaRef>
                      </c:ext>
                    </c:extLst>
                    <c:numCache>
                      <c:formatCode>General</c:formatCode>
                      <c:ptCount val="1"/>
                      <c:pt idx="0">
                        <c:v>1</c:v>
                      </c:pt>
                    </c:numCache>
                  </c:numRef>
                </c:val>
                <c:extLst>
                  <c:ext xmlns:c16="http://schemas.microsoft.com/office/drawing/2014/chart" uri="{C3380CC4-5D6E-409C-BE32-E72D297353CC}">
                    <c16:uniqueId val="{00000003-9199-443D-BC57-D1B521E51D77}"/>
                  </c:ext>
                </c:extLst>
              </c15:ser>
            </c15:filteredBarSeries>
          </c:ext>
        </c:extLst>
      </c:bar3DChart>
      <c:catAx>
        <c:axId val="408895888"/>
        <c:scaling>
          <c:orientation val="minMax"/>
        </c:scaling>
        <c:delete val="0"/>
        <c:axPos val="b"/>
        <c:numFmt formatCode="General" sourceLinked="1"/>
        <c:majorTickMark val="none"/>
        <c:minorTickMark val="none"/>
        <c:tickLblPos val="low"/>
        <c:txPr>
          <a:bodyPr rot="-2700000" vert="horz"/>
          <a:lstStyle/>
          <a:p>
            <a:pPr>
              <a:defRPr lang="en-US" sz="1400"/>
            </a:pPr>
            <a:endParaRPr lang="en-US"/>
          </a:p>
        </c:txPr>
        <c:crossAx val="408896280"/>
        <c:crosses val="autoZero"/>
        <c:auto val="1"/>
        <c:lblAlgn val="ctr"/>
        <c:lblOffset val="100"/>
        <c:noMultiLvlLbl val="0"/>
      </c:catAx>
      <c:valAx>
        <c:axId val="408896280"/>
        <c:scaling>
          <c:orientation val="minMax"/>
        </c:scaling>
        <c:delete val="1"/>
        <c:axPos val="l"/>
        <c:numFmt formatCode="General" sourceLinked="1"/>
        <c:majorTickMark val="out"/>
        <c:minorTickMark val="none"/>
        <c:tickLblPos val="nextTo"/>
        <c:crossAx val="408895888"/>
        <c:crosses val="autoZero"/>
        <c:crossBetween val="between"/>
      </c:valAx>
      <c:spPr>
        <a:noFill/>
        <a:ln w="25400">
          <a:noFill/>
        </a:ln>
      </c:spPr>
    </c:plotArea>
    <c:legend>
      <c:legendPos val="b"/>
      <c:layout>
        <c:manualLayout>
          <c:xMode val="edge"/>
          <c:yMode val="edge"/>
          <c:x val="1.1823013503644939E-2"/>
          <c:y val="6.8045620470700022E-2"/>
          <c:w val="0.96418189698136336"/>
          <c:h val="8.041557173634771E-2"/>
        </c:manualLayout>
      </c:layout>
      <c:overlay val="0"/>
      <c:txPr>
        <a:bodyPr/>
        <a:lstStyle/>
        <a:p>
          <a:pPr>
            <a:defRPr lang="en-US" sz="1600"/>
          </a:pPr>
          <a:endParaRPr lang="en-US"/>
        </a:p>
      </c:txPr>
    </c:legend>
    <c:plotVisOnly val="1"/>
    <c:dispBlanksAs val="gap"/>
    <c:showDLblsOverMax val="0"/>
  </c:chart>
  <c:spPr>
    <a:ln>
      <a:noFill/>
    </a:ln>
  </c:spPr>
  <c:txPr>
    <a:bodyPr/>
    <a:lstStyle/>
    <a:p>
      <a:pPr>
        <a:defRPr sz="900"/>
      </a:pPr>
      <a:endParaRPr lang="en-US"/>
    </a:p>
  </c:txPr>
  <c:printSettings>
    <c:headerFooter/>
    <c:pageMargins b="0.75000000000001465" l="0.70000000000000062" r="0.70000000000000062" t="0.75000000000001465" header="0.30000000000000032" footer="0.30000000000000032"/>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000"/>
            </a:pPr>
            <a:r>
              <a:rPr lang="es-DO" sz="2000"/>
              <a:t>Seguro de Riesgos Laborales</a:t>
            </a:r>
          </a:p>
          <a:p>
            <a:pPr>
              <a:defRPr sz="2000"/>
            </a:pPr>
            <a:r>
              <a:rPr lang="es-DO" sz="2000"/>
              <a:t>Comparativo Afiliación al SRL en Relación a la Población Ocupada en el Sector Formal </a:t>
            </a:r>
          </a:p>
        </c:rich>
      </c:tx>
      <c:layout>
        <c:manualLayout>
          <c:xMode val="edge"/>
          <c:yMode val="edge"/>
          <c:x val="0.31084430431020932"/>
          <c:y val="2.2707565972468789E-2"/>
        </c:manualLayout>
      </c:layout>
      <c:overlay val="1"/>
    </c:title>
    <c:autoTitleDeleted val="0"/>
    <c:plotArea>
      <c:layout>
        <c:manualLayout>
          <c:layoutTarget val="inner"/>
          <c:xMode val="edge"/>
          <c:yMode val="edge"/>
          <c:x val="6.3679227811812469E-2"/>
          <c:y val="0.17169936511585865"/>
          <c:w val="0.88762488756791957"/>
          <c:h val="0.67534931471298065"/>
        </c:manualLayout>
      </c:layout>
      <c:barChart>
        <c:barDir val="col"/>
        <c:grouping val="clustered"/>
        <c:varyColors val="0"/>
        <c:ser>
          <c:idx val="0"/>
          <c:order val="0"/>
          <c:tx>
            <c:strRef>
              <c:f>'III.6.3.Afil. SRL'!$B$3</c:f>
              <c:strCache>
                <c:ptCount val="1"/>
                <c:pt idx="0">
                  <c:v>Ocupada Sector Formal</c:v>
                </c:pt>
              </c:strCache>
            </c:strRef>
          </c:tx>
          <c:spPr>
            <a:solidFill>
              <a:schemeClr val="accent3">
                <a:lumMod val="75000"/>
              </a:schemeClr>
            </a:solidFill>
          </c:spPr>
          <c:invertIfNegative val="0"/>
          <c:dLbls>
            <c:spPr>
              <a:noFill/>
              <a:ln>
                <a:noFill/>
              </a:ln>
              <a:effectLst/>
            </c:spPr>
            <c:txPr>
              <a:bodyPr rot="-5400000" vert="horz" wrap="square" lIns="38100" tIns="19050" rIns="38100" bIns="19050" anchor="ctr">
                <a:spAutoFit/>
              </a:bodyPr>
              <a:lstStyle/>
              <a:p>
                <a:pPr>
                  <a:defRPr sz="2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'III.6.3.Afil. SRL'!$A$4:$A$17</c:f>
              <c:strCache>
                <c:ptCount val="14"/>
                <c:pt idx="0">
                  <c:v>Dic.2008</c:v>
                </c:pt>
                <c:pt idx="1">
                  <c:v>Dic.2009</c:v>
                </c:pt>
                <c:pt idx="2">
                  <c:v>Dic.2010</c:v>
                </c:pt>
                <c:pt idx="3">
                  <c:v>Dic.2011</c:v>
                </c:pt>
                <c:pt idx="4">
                  <c:v>Dic.2012</c:v>
                </c:pt>
                <c:pt idx="5">
                  <c:v>Dic.2013</c:v>
                </c:pt>
                <c:pt idx="6">
                  <c:v>Dic.2014</c:v>
                </c:pt>
                <c:pt idx="7">
                  <c:v>Dic.2015</c:v>
                </c:pt>
                <c:pt idx="8">
                  <c:v>Dic.2016</c:v>
                </c:pt>
                <c:pt idx="9">
                  <c:v>Dic.2017</c:v>
                </c:pt>
                <c:pt idx="10">
                  <c:v>Dic.2018</c:v>
                </c:pt>
                <c:pt idx="11">
                  <c:v>Dic.2019</c:v>
                </c:pt>
                <c:pt idx="12">
                  <c:v>Dic.2020</c:v>
                </c:pt>
                <c:pt idx="13">
                  <c:v>Ene-Abr. 2021</c:v>
                </c:pt>
              </c:strCache>
            </c:strRef>
          </c:cat>
          <c:val>
            <c:numRef>
              <c:f>'III.6.3.Afil. SRL'!$B$4:$B$17</c:f>
              <c:numCache>
                <c:formatCode>#,##0_);[Red]\(#,##0\)</c:formatCode>
                <c:ptCount val="14"/>
                <c:pt idx="0">
                  <c:v>1566047</c:v>
                </c:pt>
                <c:pt idx="1">
                  <c:v>1560994</c:v>
                </c:pt>
                <c:pt idx="2">
                  <c:v>1631129</c:v>
                </c:pt>
                <c:pt idx="3">
                  <c:v>1686216</c:v>
                </c:pt>
                <c:pt idx="4">
                  <c:v>1716228</c:v>
                </c:pt>
                <c:pt idx="5">
                  <c:v>1769801</c:v>
                </c:pt>
                <c:pt idx="6">
                  <c:v>1853784.4208326009</c:v>
                </c:pt>
                <c:pt idx="7">
                  <c:v>1939410.7036625701</c:v>
                </c:pt>
                <c:pt idx="8">
                  <c:v>2012995.43601726</c:v>
                </c:pt>
                <c:pt idx="9">
                  <c:v>2050906.62490762</c:v>
                </c:pt>
                <c:pt idx="10">
                  <c:v>2202518</c:v>
                </c:pt>
                <c:pt idx="11">
                  <c:v>2299463</c:v>
                </c:pt>
                <c:pt idx="12">
                  <c:v>2045876</c:v>
                </c:pt>
                <c:pt idx="13">
                  <c:v>2030713</c:v>
                </c:pt>
              </c:numCache>
            </c:numRef>
          </c:val>
          <c:extLst>
            <c:ext xmlns:c16="http://schemas.microsoft.com/office/drawing/2014/chart" uri="{C3380CC4-5D6E-409C-BE32-E72D297353CC}">
              <c16:uniqueId val="{00000000-0950-4050-8E78-22EB6BF974EC}"/>
            </c:ext>
          </c:extLst>
        </c:ser>
        <c:ser>
          <c:idx val="1"/>
          <c:order val="1"/>
          <c:tx>
            <c:strRef>
              <c:f>'III.6.3.Afil. SRL'!$C$3</c:f>
              <c:strCache>
                <c:ptCount val="1"/>
                <c:pt idx="0">
                  <c:v>Afiliados  SRL</c:v>
                </c:pt>
              </c:strCache>
            </c:strRef>
          </c:tx>
          <c:spPr>
            <a:solidFill>
              <a:srgbClr val="0070C0"/>
            </a:solidFill>
          </c:spPr>
          <c:invertIfNegative val="0"/>
          <c:dLbls>
            <c:spPr>
              <a:noFill/>
              <a:ln>
                <a:noFill/>
              </a:ln>
              <a:effectLst/>
            </c:spPr>
            <c:txPr>
              <a:bodyPr rot="-5400000" vert="horz" wrap="square" lIns="38100" tIns="19050" rIns="38100" bIns="19050" anchor="ctr">
                <a:spAutoFit/>
              </a:bodyPr>
              <a:lstStyle/>
              <a:p>
                <a:pPr>
                  <a:defRPr sz="2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'III.6.3.Afil. SRL'!$A$4:$A$17</c:f>
              <c:strCache>
                <c:ptCount val="14"/>
                <c:pt idx="0">
                  <c:v>Dic.2008</c:v>
                </c:pt>
                <c:pt idx="1">
                  <c:v>Dic.2009</c:v>
                </c:pt>
                <c:pt idx="2">
                  <c:v>Dic.2010</c:v>
                </c:pt>
                <c:pt idx="3">
                  <c:v>Dic.2011</c:v>
                </c:pt>
                <c:pt idx="4">
                  <c:v>Dic.2012</c:v>
                </c:pt>
                <c:pt idx="5">
                  <c:v>Dic.2013</c:v>
                </c:pt>
                <c:pt idx="6">
                  <c:v>Dic.2014</c:v>
                </c:pt>
                <c:pt idx="7">
                  <c:v>Dic.2015</c:v>
                </c:pt>
                <c:pt idx="8">
                  <c:v>Dic.2016</c:v>
                </c:pt>
                <c:pt idx="9">
                  <c:v>Dic.2017</c:v>
                </c:pt>
                <c:pt idx="10">
                  <c:v>Dic.2018</c:v>
                </c:pt>
                <c:pt idx="11">
                  <c:v>Dic.2019</c:v>
                </c:pt>
                <c:pt idx="12">
                  <c:v>Dic.2020</c:v>
                </c:pt>
                <c:pt idx="13">
                  <c:v>Ene-Abr. 2021</c:v>
                </c:pt>
              </c:strCache>
            </c:strRef>
          </c:cat>
          <c:val>
            <c:numRef>
              <c:f>'III.6.3.Afil. SRL'!$C$4:$C$17</c:f>
              <c:numCache>
                <c:formatCode>#,##0_);[Red]\(#,##0\)</c:formatCode>
                <c:ptCount val="14"/>
                <c:pt idx="0">
                  <c:v>1188229</c:v>
                </c:pt>
                <c:pt idx="1">
                  <c:v>1227725</c:v>
                </c:pt>
                <c:pt idx="2">
                  <c:v>1299087</c:v>
                </c:pt>
                <c:pt idx="3">
                  <c:v>1367790</c:v>
                </c:pt>
                <c:pt idx="4">
                  <c:v>1430273</c:v>
                </c:pt>
                <c:pt idx="5">
                  <c:v>1530322</c:v>
                </c:pt>
                <c:pt idx="6">
                  <c:v>1651202</c:v>
                </c:pt>
                <c:pt idx="7">
                  <c:v>1759458</c:v>
                </c:pt>
                <c:pt idx="8">
                  <c:v>1888238</c:v>
                </c:pt>
                <c:pt idx="9">
                  <c:v>2038807</c:v>
                </c:pt>
                <c:pt idx="10">
                  <c:v>2173990</c:v>
                </c:pt>
                <c:pt idx="11">
                  <c:v>2255713</c:v>
                </c:pt>
                <c:pt idx="12">
                  <c:v>2117050</c:v>
                </c:pt>
                <c:pt idx="13">
                  <c:v>2174071</c:v>
                </c:pt>
              </c:numCache>
            </c:numRef>
          </c:val>
          <c:extLst>
            <c:ext xmlns:c16="http://schemas.microsoft.com/office/drawing/2014/chart" uri="{C3380CC4-5D6E-409C-BE32-E72D297353CC}">
              <c16:uniqueId val="{00000009-0950-4050-8E78-22EB6BF974EC}"/>
            </c:ext>
          </c:extLst>
        </c:ser>
        <c:dLbls>
          <c:showLegendKey val="0"/>
          <c:showVal val="0"/>
          <c:showCatName val="0"/>
          <c:showSerName val="0"/>
          <c:showPercent val="0"/>
          <c:showBubbleSize val="0"/>
        </c:dLbls>
        <c:gapWidth val="65"/>
        <c:axId val="408897064"/>
        <c:axId val="408897456"/>
      </c:barChart>
      <c:lineChart>
        <c:grouping val="standard"/>
        <c:varyColors val="0"/>
        <c:ser>
          <c:idx val="2"/>
          <c:order val="2"/>
          <c:tx>
            <c:strRef>
              <c:f>'III.6.3.Afil. SRL'!$E$3</c:f>
              <c:strCache>
                <c:ptCount val="1"/>
                <c:pt idx="0">
                  <c:v>%  Afil./Ocup.</c:v>
                </c:pt>
              </c:strCache>
            </c:strRef>
          </c:tx>
          <c:spPr>
            <a:ln w="19050">
              <a:solidFill>
                <a:srgbClr val="C00000"/>
              </a:solidFill>
              <a:prstDash val="solid"/>
            </a:ln>
          </c:spPr>
          <c:marker>
            <c:symbol val="circle"/>
            <c:size val="5"/>
          </c:marker>
          <c:dLbls>
            <c:dLbl>
              <c:idx val="0"/>
              <c:layout>
                <c:manualLayout>
                  <c:x val="-9.0176270897236264E-3"/>
                  <c:y val="-3.897808416840138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9F12-4C77-8724-29161164B7E1}"/>
                </c:ext>
              </c:extLst>
            </c:dLbl>
            <c:dLbl>
              <c:idx val="1"/>
              <c:layout>
                <c:manualLayout>
                  <c:x val="-1.5105913116207122E-2"/>
                  <c:y val="-3.350769746469866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9F12-4C77-8724-29161164B7E1}"/>
                </c:ext>
              </c:extLst>
            </c:dLbl>
            <c:dLbl>
              <c:idx val="2"/>
              <c:layout>
                <c:manualLayout>
                  <c:x val="-1.1204469792731209E-2"/>
                  <c:y val="-3.630153584155722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9F12-4C77-8724-29161164B7E1}"/>
                </c:ext>
              </c:extLst>
            </c:dLbl>
            <c:dLbl>
              <c:idx val="3"/>
              <c:layout>
                <c:manualLayout>
                  <c:x val="-3.4862637031492778E-3"/>
                  <c:y val="-2.551718496394632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9F12-4C77-8724-29161164B7E1}"/>
                </c:ext>
              </c:extLst>
            </c:dLbl>
            <c:dLbl>
              <c:idx val="4"/>
              <c:layout>
                <c:manualLayout>
                  <c:x val="-6.4747111282285347E-3"/>
                  <c:y val="-3.348819975990722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EAA4-4C55-808F-AC29F0E4CFEF}"/>
                </c:ext>
              </c:extLst>
            </c:dLbl>
            <c:dLbl>
              <c:idx val="5"/>
              <c:layout>
                <c:manualLayout>
                  <c:x val="-2.6741912135685212E-3"/>
                  <c:y val="-2.418868249795285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EAA4-4C55-808F-AC29F0E4CFEF}"/>
                </c:ext>
              </c:extLst>
            </c:dLbl>
            <c:dLbl>
              <c:idx val="6"/>
              <c:layout>
                <c:manualLayout>
                  <c:x val="-2.8984496999225416E-2"/>
                  <c:y val="-2.282370422354124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9F12-4C77-8724-29161164B7E1}"/>
                </c:ext>
              </c:extLst>
            </c:dLbl>
            <c:dLbl>
              <c:idx val="7"/>
              <c:layout>
                <c:manualLayout>
                  <c:x val="8.8749398034334572E-4"/>
                  <c:y val="-2.684568742993985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9F12-4C77-8724-29161164B7E1}"/>
                </c:ext>
              </c:extLst>
            </c:dLbl>
            <c:dLbl>
              <c:idx val="8"/>
              <c:layout>
                <c:manualLayout>
                  <c:x val="-4.2152233170647153E-3"/>
                  <c:y val="-4.278771702186150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9F12-4C77-8724-29161164B7E1}"/>
                </c:ext>
              </c:extLst>
            </c:dLbl>
            <c:dLbl>
              <c:idx val="9"/>
              <c:layout>
                <c:manualLayout>
                  <c:x val="-1.7500527567716147E-2"/>
                  <c:y val="-2.471614481086002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EAA4-4C55-808F-AC29F0E4CFEF}"/>
                </c:ext>
              </c:extLst>
            </c:dLbl>
            <c:dLbl>
              <c:idx val="10"/>
              <c:layout>
                <c:manualLayout>
                  <c:x val="-2.4594722575358698E-2"/>
                  <c:y val="2.128894016392367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1AC9-4DED-A946-5F28D7079781}"/>
                </c:ext>
              </c:extLst>
            </c:dLbl>
            <c:dLbl>
              <c:idx val="11"/>
              <c:layout>
                <c:manualLayout>
                  <c:x val="-2.7007003402075916E-2"/>
                  <c:y val="1.859286118621743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1AC9-4DED-A946-5F28D7079781}"/>
                </c:ext>
              </c:extLst>
            </c:dLbl>
            <c:dLbl>
              <c:idx val="12"/>
              <c:layout>
                <c:manualLayout>
                  <c:x val="-5.7053242218535029E-3"/>
                  <c:y val="-1.780420501281752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1AC9-4DED-A946-5F28D7079781}"/>
                </c:ext>
              </c:extLst>
            </c:dLbl>
            <c:dLbl>
              <c:idx val="13"/>
              <c:layout>
                <c:manualLayout>
                  <c:x val="-2.1502236609963589E-3"/>
                  <c:y val="-2.454440245708325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D142-42F2-B1B3-F12E4074193D}"/>
                </c:ext>
              </c:extLst>
            </c:dLbl>
            <c:spPr>
              <a:noFill/>
              <a:ln>
                <a:noFill/>
              </a:ln>
              <a:effectLst/>
            </c:spPr>
            <c:txPr>
              <a:bodyPr wrap="square" lIns="38100" tIns="19050" rIns="38100" bIns="19050" anchor="ctr">
                <a:spAutoFit/>
              </a:bodyPr>
              <a:lstStyle/>
              <a:p>
                <a:pPr>
                  <a:defRPr sz="2000"/>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'III.6.3.Afil. SRL'!$A$4:$A$17</c:f>
              <c:strCache>
                <c:ptCount val="14"/>
                <c:pt idx="0">
                  <c:v>Dic.2008</c:v>
                </c:pt>
                <c:pt idx="1">
                  <c:v>Dic.2009</c:v>
                </c:pt>
                <c:pt idx="2">
                  <c:v>Dic.2010</c:v>
                </c:pt>
                <c:pt idx="3">
                  <c:v>Dic.2011</c:v>
                </c:pt>
                <c:pt idx="4">
                  <c:v>Dic.2012</c:v>
                </c:pt>
                <c:pt idx="5">
                  <c:v>Dic.2013</c:v>
                </c:pt>
                <c:pt idx="6">
                  <c:v>Dic.2014</c:v>
                </c:pt>
                <c:pt idx="7">
                  <c:v>Dic.2015</c:v>
                </c:pt>
                <c:pt idx="8">
                  <c:v>Dic.2016</c:v>
                </c:pt>
                <c:pt idx="9">
                  <c:v>Dic.2017</c:v>
                </c:pt>
                <c:pt idx="10">
                  <c:v>Dic.2018</c:v>
                </c:pt>
                <c:pt idx="11">
                  <c:v>Dic.2019</c:v>
                </c:pt>
                <c:pt idx="12">
                  <c:v>Dic.2020</c:v>
                </c:pt>
                <c:pt idx="13">
                  <c:v>Ene-Abr. 2021</c:v>
                </c:pt>
              </c:strCache>
            </c:strRef>
          </c:cat>
          <c:val>
            <c:numRef>
              <c:f>'III.6.3.Afil. SRL'!$E$4:$E$17</c:f>
              <c:numCache>
                <c:formatCode>0%</c:formatCode>
                <c:ptCount val="14"/>
                <c:pt idx="0">
                  <c:v>0.75874415007978691</c:v>
                </c:pt>
                <c:pt idx="1">
                  <c:v>0.78650206214758034</c:v>
                </c:pt>
                <c:pt idx="2">
                  <c:v>0.79643424891593495</c:v>
                </c:pt>
                <c:pt idx="3">
                  <c:v>0.81115942441537736</c:v>
                </c:pt>
                <c:pt idx="4">
                  <c:v>0.83338169520599825</c:v>
                </c:pt>
                <c:pt idx="5">
                  <c:v>0.864685916665207</c:v>
                </c:pt>
                <c:pt idx="6">
                  <c:v>0.89071953644878843</c:v>
                </c:pt>
                <c:pt idx="7">
                  <c:v>0.90721268923455456</c:v>
                </c:pt>
                <c:pt idx="8">
                  <c:v>0.93802398466233272</c:v>
                </c:pt>
                <c:pt idx="9">
                  <c:v>0.99410035310205069</c:v>
                </c:pt>
                <c:pt idx="10">
                  <c:v>0.98704755193828153</c:v>
                </c:pt>
                <c:pt idx="11">
                  <c:v>0.98097381866983724</c:v>
                </c:pt>
                <c:pt idx="12">
                  <c:v>1.0347890096956023</c:v>
                </c:pt>
                <c:pt idx="13">
                  <c:v>1.0705949092757077</c:v>
                </c:pt>
              </c:numCache>
            </c:numRef>
          </c:val>
          <c:smooth val="0"/>
          <c:extLst>
            <c:ext xmlns:c16="http://schemas.microsoft.com/office/drawing/2014/chart" uri="{C3380CC4-5D6E-409C-BE32-E72D297353CC}">
              <c16:uniqueId val="{00000013-0950-4050-8E78-22EB6BF974EC}"/>
            </c:ext>
          </c:extLst>
        </c:ser>
        <c:dLbls>
          <c:showLegendKey val="0"/>
          <c:showVal val="0"/>
          <c:showCatName val="0"/>
          <c:showSerName val="0"/>
          <c:showPercent val="0"/>
          <c:showBubbleSize val="0"/>
        </c:dLbls>
        <c:marker val="1"/>
        <c:smooth val="0"/>
        <c:axId val="408898240"/>
        <c:axId val="408897848"/>
      </c:lineChart>
      <c:catAx>
        <c:axId val="408897064"/>
        <c:scaling>
          <c:orientation val="minMax"/>
        </c:scaling>
        <c:delete val="0"/>
        <c:axPos val="b"/>
        <c:numFmt formatCode="General" sourceLinked="1"/>
        <c:majorTickMark val="none"/>
        <c:minorTickMark val="none"/>
        <c:tickLblPos val="nextTo"/>
        <c:txPr>
          <a:bodyPr/>
          <a:lstStyle/>
          <a:p>
            <a:pPr>
              <a:defRPr sz="2000"/>
            </a:pPr>
            <a:endParaRPr lang="en-US"/>
          </a:p>
        </c:txPr>
        <c:crossAx val="408897456"/>
        <c:crosses val="autoZero"/>
        <c:auto val="1"/>
        <c:lblAlgn val="ctr"/>
        <c:lblOffset val="100"/>
        <c:noMultiLvlLbl val="0"/>
      </c:catAx>
      <c:valAx>
        <c:axId val="408897456"/>
        <c:scaling>
          <c:orientation val="minMax"/>
        </c:scaling>
        <c:delete val="0"/>
        <c:axPos val="l"/>
        <c:numFmt formatCode="#,##0_);[Red]\(#,##0\)" sourceLinked="1"/>
        <c:majorTickMark val="none"/>
        <c:minorTickMark val="none"/>
        <c:tickLblPos val="nextTo"/>
        <c:txPr>
          <a:bodyPr/>
          <a:lstStyle/>
          <a:p>
            <a:pPr>
              <a:defRPr sz="1400"/>
            </a:pPr>
            <a:endParaRPr lang="en-US"/>
          </a:p>
        </c:txPr>
        <c:crossAx val="408897064"/>
        <c:crosses val="autoZero"/>
        <c:crossBetween val="between"/>
        <c:majorUnit val="200000"/>
        <c:minorUnit val="40000"/>
        <c:dispUnits>
          <c:builtInUnit val="thousands"/>
          <c:dispUnitsLbl>
            <c:layout>
              <c:manualLayout>
                <c:xMode val="edge"/>
                <c:yMode val="edge"/>
                <c:x val="1.8831139672088738E-3"/>
                <c:y val="0.55199752701590765"/>
              </c:manualLayout>
            </c:layout>
            <c:txPr>
              <a:bodyPr/>
              <a:lstStyle/>
              <a:p>
                <a:pPr>
                  <a:defRPr sz="1800" b="0"/>
                </a:pPr>
                <a:endParaRPr lang="en-US"/>
              </a:p>
            </c:txPr>
          </c:dispUnitsLbl>
        </c:dispUnits>
      </c:valAx>
      <c:valAx>
        <c:axId val="408897848"/>
        <c:scaling>
          <c:orientation val="minMax"/>
          <c:max val="1.2"/>
          <c:min val="0.2"/>
        </c:scaling>
        <c:delete val="0"/>
        <c:axPos val="r"/>
        <c:numFmt formatCode="0%" sourceLinked="1"/>
        <c:majorTickMark val="out"/>
        <c:minorTickMark val="none"/>
        <c:tickLblPos val="nextTo"/>
        <c:txPr>
          <a:bodyPr/>
          <a:lstStyle/>
          <a:p>
            <a:pPr>
              <a:defRPr sz="1400"/>
            </a:pPr>
            <a:endParaRPr lang="en-US"/>
          </a:p>
        </c:txPr>
        <c:crossAx val="408898240"/>
        <c:crosses val="max"/>
        <c:crossBetween val="between"/>
      </c:valAx>
      <c:catAx>
        <c:axId val="408898240"/>
        <c:scaling>
          <c:orientation val="minMax"/>
        </c:scaling>
        <c:delete val="1"/>
        <c:axPos val="b"/>
        <c:numFmt formatCode="General" sourceLinked="1"/>
        <c:majorTickMark val="out"/>
        <c:minorTickMark val="none"/>
        <c:tickLblPos val="nextTo"/>
        <c:crossAx val="408897848"/>
        <c:crosses val="autoZero"/>
        <c:auto val="1"/>
        <c:lblAlgn val="ctr"/>
        <c:lblOffset val="100"/>
        <c:noMultiLvlLbl val="0"/>
      </c:catAx>
    </c:plotArea>
    <c:legend>
      <c:legendPos val="b"/>
      <c:layout>
        <c:manualLayout>
          <c:xMode val="edge"/>
          <c:yMode val="edge"/>
          <c:x val="0.27936204570056444"/>
          <c:y val="9.5064912347181951E-2"/>
          <c:w val="0.48510871512375719"/>
          <c:h val="3.8225828121789027E-2"/>
        </c:manualLayout>
      </c:layout>
      <c:overlay val="0"/>
      <c:txPr>
        <a:bodyPr/>
        <a:lstStyle/>
        <a:p>
          <a:pPr>
            <a:defRPr sz="2000"/>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autoTitleDeleted val="0"/>
    <c:plotArea>
      <c:layout>
        <c:manualLayout>
          <c:layoutTarget val="inner"/>
          <c:xMode val="edge"/>
          <c:yMode val="edge"/>
          <c:x val="6.4588755035344544E-2"/>
          <c:y val="0.16033812679956327"/>
          <c:w val="0.8889742442471158"/>
          <c:h val="0.76035837632462344"/>
        </c:manualLayout>
      </c:layout>
      <c:barChart>
        <c:barDir val="bar"/>
        <c:grouping val="stacked"/>
        <c:varyColors val="0"/>
        <c:ser>
          <c:idx val="0"/>
          <c:order val="0"/>
          <c:tx>
            <c:strRef>
              <c:f>'III.6.4.Afil. SRL x sexoy edad'!$E$30</c:f>
              <c:strCache>
                <c:ptCount val="1"/>
                <c:pt idx="0">
                  <c:v>Hombres</c:v>
                </c:pt>
              </c:strCache>
            </c:strRef>
          </c:tx>
          <c:spPr>
            <a:solidFill>
              <a:srgbClr val="0070C0"/>
            </a:solidFill>
          </c:spPr>
          <c:invertIfNegative val="0"/>
          <c:dLbls>
            <c:dLbl>
              <c:idx val="0"/>
              <c:layout>
                <c:manualLayout>
                  <c:x val="5.0909090909090911E-2"/>
                  <c:y val="-1.9164957162548112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89F-4E6B-8DE5-371171D991FF}"/>
                </c:ext>
              </c:extLst>
            </c:dLbl>
            <c:dLbl>
              <c:idx val="1"/>
              <c:layout>
                <c:manualLayout>
                  <c:x val="0.18885772668566109"/>
                  <c:y val="1.5120401318740471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E89F-4E6B-8DE5-371171D991FF}"/>
                </c:ext>
              </c:extLst>
            </c:dLbl>
            <c:dLbl>
              <c:idx val="2"/>
              <c:layout>
                <c:manualLayout>
                  <c:x val="0.23387826697899108"/>
                  <c:y val="2.6276203665638632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E89F-4E6B-8DE5-371171D991FF}"/>
                </c:ext>
              </c:extLst>
            </c:dLbl>
            <c:dLbl>
              <c:idx val="3"/>
              <c:layout>
                <c:manualLayout>
                  <c:x val="0.20766849955475652"/>
                  <c:y val="-1.9163701805896653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E89F-4E6B-8DE5-371171D991FF}"/>
                </c:ext>
              </c:extLst>
            </c:dLbl>
            <c:dLbl>
              <c:idx val="4"/>
              <c:layout>
                <c:manualLayout>
                  <c:x val="0.18954397514830632"/>
                  <c:y val="-4.3751152963376295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E89F-4E6B-8DE5-371171D991FF}"/>
                </c:ext>
              </c:extLst>
            </c:dLbl>
            <c:dLbl>
              <c:idx val="5"/>
              <c:layout>
                <c:manualLayout>
                  <c:x val="0.15999999743079921"/>
                  <c:y val="2.5272618151892792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E89F-4E6B-8DE5-371171D991FF}"/>
                </c:ext>
              </c:extLst>
            </c:dLbl>
            <c:dLbl>
              <c:idx val="6"/>
              <c:layout>
                <c:manualLayout>
                  <c:x val="0.15055695636298988"/>
                  <c:y val="3.08172459509752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E89F-4E6B-8DE5-371171D991FF}"/>
                </c:ext>
              </c:extLst>
            </c:dLbl>
            <c:dLbl>
              <c:idx val="7"/>
              <c:layout>
                <c:manualLayout>
                  <c:x val="0.12239440168110576"/>
                  <c:y val="1.8310304002438632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E89F-4E6B-8DE5-371171D991FF}"/>
                </c:ext>
              </c:extLst>
            </c:dLbl>
            <c:dLbl>
              <c:idx val="8"/>
              <c:layout>
                <c:manualLayout>
                  <c:x val="9.7414315508563193E-2"/>
                  <c:y val="2.5103370733352802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E89F-4E6B-8DE5-371171D991FF}"/>
                </c:ext>
              </c:extLst>
            </c:dLbl>
            <c:dLbl>
              <c:idx val="9"/>
              <c:layout>
                <c:manualLayout>
                  <c:x val="6.9860808409302463E-2"/>
                  <c:y val="1.8658988726681523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E89F-4E6B-8DE5-371171D991FF}"/>
                </c:ext>
              </c:extLst>
            </c:dLbl>
            <c:dLbl>
              <c:idx val="10"/>
              <c:layout>
                <c:manualLayout>
                  <c:x val="5.0863238616320951E-2"/>
                  <c:y val="1.2720444298076334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E89F-4E6B-8DE5-371171D991FF}"/>
                </c:ext>
              </c:extLst>
            </c:dLbl>
            <c:dLbl>
              <c:idx val="11"/>
              <c:layout>
                <c:manualLayout>
                  <c:x val="4.239677665264327E-2"/>
                  <c:y val="-6.6123485769437095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E89F-4E6B-8DE5-371171D991FF}"/>
                </c:ext>
              </c:extLst>
            </c:dLbl>
            <c:dLbl>
              <c:idx val="12"/>
              <c:layout>
                <c:manualLayout>
                  <c:x val="2.8206356151347506E-2"/>
                  <c:y val="-2.5778431094455006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E89F-4E6B-8DE5-371171D991FF}"/>
                </c:ext>
              </c:extLst>
            </c:dLbl>
            <c:dLbl>
              <c:idx val="13"/>
              <c:layout>
                <c:manualLayout>
                  <c:x val="2.5408689191192352E-2"/>
                  <c:y val="0"/>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E89F-4E6B-8DE5-371171D991FF}"/>
                </c:ext>
              </c:extLst>
            </c:dLbl>
            <c:dLbl>
              <c:idx val="14"/>
              <c:layout>
                <c:manualLayout>
                  <c:x val="2.1749376519200538E-2"/>
                  <c:y val="0"/>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E89F-4E6B-8DE5-371171D991FF}"/>
                </c:ext>
              </c:extLst>
            </c:dLbl>
            <c:spPr>
              <a:noFill/>
              <a:ln>
                <a:noFill/>
              </a:ln>
              <a:effectLst/>
            </c:spPr>
            <c:txPr>
              <a:bodyPr/>
              <a:lstStyle/>
              <a:p>
                <a:pPr>
                  <a:defRPr sz="20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'III.6.4.Afil. SRL x sexoy edad'!$C$31:$C$45</c:f>
              <c:strCache>
                <c:ptCount val="15"/>
                <c:pt idx="0">
                  <c:v>15-19</c:v>
                </c:pt>
                <c:pt idx="1">
                  <c:v>20-24</c:v>
                </c:pt>
                <c:pt idx="2">
                  <c:v>25-29</c:v>
                </c:pt>
                <c:pt idx="3">
                  <c:v>30-34</c:v>
                </c:pt>
                <c:pt idx="4">
                  <c:v>35-39</c:v>
                </c:pt>
                <c:pt idx="5">
                  <c:v>40-44</c:v>
                </c:pt>
                <c:pt idx="6">
                  <c:v>45-49</c:v>
                </c:pt>
                <c:pt idx="7">
                  <c:v>50-54</c:v>
                </c:pt>
                <c:pt idx="8">
                  <c:v>55-59</c:v>
                </c:pt>
                <c:pt idx="9">
                  <c:v>60-64</c:v>
                </c:pt>
                <c:pt idx="10">
                  <c:v>65-69</c:v>
                </c:pt>
                <c:pt idx="11">
                  <c:v>70-74</c:v>
                </c:pt>
                <c:pt idx="12">
                  <c:v>75-79</c:v>
                </c:pt>
                <c:pt idx="13">
                  <c:v>80-84</c:v>
                </c:pt>
                <c:pt idx="14">
                  <c:v>&gt;85</c:v>
                </c:pt>
              </c:strCache>
            </c:strRef>
          </c:cat>
          <c:val>
            <c:numRef>
              <c:f>'III.6.4.Afil. SRL x sexoy edad'!$E$31:$E$45</c:f>
              <c:numCache>
                <c:formatCode>#,##0</c:formatCode>
                <c:ptCount val="15"/>
                <c:pt idx="0">
                  <c:v>18138</c:v>
                </c:pt>
                <c:pt idx="1">
                  <c:v>135039</c:v>
                </c:pt>
                <c:pt idx="2">
                  <c:v>184748</c:v>
                </c:pt>
                <c:pt idx="3">
                  <c:v>175400</c:v>
                </c:pt>
                <c:pt idx="4">
                  <c:v>150081</c:v>
                </c:pt>
                <c:pt idx="5">
                  <c:v>137591</c:v>
                </c:pt>
                <c:pt idx="6">
                  <c:v>112447</c:v>
                </c:pt>
                <c:pt idx="7">
                  <c:v>94582</c:v>
                </c:pt>
                <c:pt idx="8">
                  <c:v>73175</c:v>
                </c:pt>
                <c:pt idx="9">
                  <c:v>46736</c:v>
                </c:pt>
                <c:pt idx="10">
                  <c:v>30527</c:v>
                </c:pt>
                <c:pt idx="11">
                  <c:v>16811</c:v>
                </c:pt>
                <c:pt idx="12">
                  <c:v>8197</c:v>
                </c:pt>
                <c:pt idx="13">
                  <c:v>4258</c:v>
                </c:pt>
                <c:pt idx="14">
                  <c:v>2914</c:v>
                </c:pt>
              </c:numCache>
            </c:numRef>
          </c:val>
          <c:extLst>
            <c:ext xmlns:c16="http://schemas.microsoft.com/office/drawing/2014/chart" uri="{C3380CC4-5D6E-409C-BE32-E72D297353CC}">
              <c16:uniqueId val="{0000000F-E89F-4E6B-8DE5-371171D991FF}"/>
            </c:ext>
          </c:extLst>
        </c:ser>
        <c:ser>
          <c:idx val="1"/>
          <c:order val="1"/>
          <c:tx>
            <c:strRef>
              <c:f>'III.6.4.Afil. SRL x sexoy edad'!$D$30</c:f>
              <c:strCache>
                <c:ptCount val="1"/>
                <c:pt idx="0">
                  <c:v>Mujeres</c:v>
                </c:pt>
              </c:strCache>
            </c:strRef>
          </c:tx>
          <c:spPr>
            <a:solidFill>
              <a:srgbClr val="B81271"/>
            </a:solidFill>
          </c:spPr>
          <c:invertIfNegative val="0"/>
          <c:dLbls>
            <c:dLbl>
              <c:idx val="0"/>
              <c:layout>
                <c:manualLayout>
                  <c:x val="-5.1335881791221859E-2"/>
                  <c:y val="-1.357467386283235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E89F-4E6B-8DE5-371171D991FF}"/>
                </c:ext>
              </c:extLst>
            </c:dLbl>
            <c:dLbl>
              <c:idx val="1"/>
              <c:layout>
                <c:manualLayout>
                  <c:x val="-0.14912219819247249"/>
                  <c:y val="-2.94502885678032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E89F-4E6B-8DE5-371171D991FF}"/>
                </c:ext>
              </c:extLst>
            </c:dLbl>
            <c:dLbl>
              <c:idx val="2"/>
              <c:layout>
                <c:manualLayout>
                  <c:x val="-0.18796201953313924"/>
                  <c:y val="-2.2734694044847762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E89F-4E6B-8DE5-371171D991FF}"/>
                </c:ext>
              </c:extLst>
            </c:dLbl>
            <c:dLbl>
              <c:idx val="3"/>
              <c:layout>
                <c:manualLayout>
                  <c:x val="-0.17714489119225285"/>
                  <c:y val="4.5503904325596258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E89F-4E6B-8DE5-371171D991FF}"/>
                </c:ext>
              </c:extLst>
            </c:dLbl>
            <c:dLbl>
              <c:idx val="4"/>
              <c:layout>
                <c:manualLayout>
                  <c:x val="-0.16340364016755954"/>
                  <c:y val="1.7130486962297466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E89F-4E6B-8DE5-371171D991FF}"/>
                </c:ext>
              </c:extLst>
            </c:dLbl>
            <c:dLbl>
              <c:idx val="5"/>
              <c:layout>
                <c:manualLayout>
                  <c:x val="-0.14665323735643904"/>
                  <c:y val="-1.715703218810624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E89F-4E6B-8DE5-371171D991FF}"/>
                </c:ext>
              </c:extLst>
            </c:dLbl>
            <c:dLbl>
              <c:idx val="6"/>
              <c:layout>
                <c:manualLayout>
                  <c:x val="-0.12365479972537435"/>
                  <c:y val="9.770776994648179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E89F-4E6B-8DE5-371171D991FF}"/>
                </c:ext>
              </c:extLst>
            </c:dLbl>
            <c:dLbl>
              <c:idx val="7"/>
              <c:layout>
                <c:manualLayout>
                  <c:x val="-0.10496386703201957"/>
                  <c:y val="-2.6753307050876655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E89F-4E6B-8DE5-371171D991FF}"/>
                </c:ext>
              </c:extLst>
            </c:dLbl>
            <c:dLbl>
              <c:idx val="8"/>
              <c:layout>
                <c:manualLayout>
                  <c:x val="-7.3900104739664546E-2"/>
                  <c:y val="-2.871603763513609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E89F-4E6B-8DE5-371171D991FF}"/>
                </c:ext>
              </c:extLst>
            </c:dLbl>
            <c:dLbl>
              <c:idx val="9"/>
              <c:layout>
                <c:manualLayout>
                  <c:x val="-5.8990186481646958E-2"/>
                  <c:y val="3.3572943137510648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E89F-4E6B-8DE5-371171D991FF}"/>
                </c:ext>
              </c:extLst>
            </c:dLbl>
            <c:dLbl>
              <c:idx val="10"/>
              <c:layout>
                <c:manualLayout>
                  <c:x val="-4.1816559313402328E-2"/>
                  <c:y val="-2.0234023684676146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E89F-4E6B-8DE5-371171D991FF}"/>
                </c:ext>
              </c:extLst>
            </c:dLbl>
            <c:dLbl>
              <c:idx val="11"/>
              <c:layout>
                <c:manualLayout>
                  <c:x val="-2.728262805870554E-2"/>
                  <c:y val="-8.6469933757431564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E89F-4E6B-8DE5-371171D991FF}"/>
                </c:ext>
              </c:extLst>
            </c:dLbl>
            <c:dLbl>
              <c:idx val="12"/>
              <c:layout>
                <c:manualLayout>
                  <c:x val="-2.39555893280309E-2"/>
                  <c:y val="6.3372814216820588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E89F-4E6B-8DE5-371171D991FF}"/>
                </c:ext>
              </c:extLst>
            </c:dLbl>
            <c:dLbl>
              <c:idx val="13"/>
              <c:layout>
                <c:manualLayout>
                  <c:x val="-2.4826822554620001E-2"/>
                  <c:y val="2.5128659907639635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E89F-4E6B-8DE5-371171D991FF}"/>
                </c:ext>
              </c:extLst>
            </c:dLbl>
            <c:dLbl>
              <c:idx val="14"/>
              <c:layout>
                <c:manualLayout>
                  <c:x val="-2.6276024642783523E-2"/>
                  <c:y val="5.5900875351573239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E-E89F-4E6B-8DE5-371171D991FF}"/>
                </c:ext>
              </c:extLst>
            </c:dLbl>
            <c:numFmt formatCode="#,##0;[Red]#,##0" sourceLinked="0"/>
            <c:spPr>
              <a:noFill/>
              <a:ln>
                <a:noFill/>
              </a:ln>
              <a:effectLst/>
            </c:spPr>
            <c:txPr>
              <a:bodyPr anchorCtr="0"/>
              <a:lstStyle/>
              <a:p>
                <a:pPr algn="r">
                  <a:defRPr sz="2000">
                    <a:solidFill>
                      <a:srgbClr val="00206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'III.6.4.Afil. SRL x sexoy edad'!$C$31:$C$45</c:f>
              <c:strCache>
                <c:ptCount val="15"/>
                <c:pt idx="0">
                  <c:v>15-19</c:v>
                </c:pt>
                <c:pt idx="1">
                  <c:v>20-24</c:v>
                </c:pt>
                <c:pt idx="2">
                  <c:v>25-29</c:v>
                </c:pt>
                <c:pt idx="3">
                  <c:v>30-34</c:v>
                </c:pt>
                <c:pt idx="4">
                  <c:v>35-39</c:v>
                </c:pt>
                <c:pt idx="5">
                  <c:v>40-44</c:v>
                </c:pt>
                <c:pt idx="6">
                  <c:v>45-49</c:v>
                </c:pt>
                <c:pt idx="7">
                  <c:v>50-54</c:v>
                </c:pt>
                <c:pt idx="8">
                  <c:v>55-59</c:v>
                </c:pt>
                <c:pt idx="9">
                  <c:v>60-64</c:v>
                </c:pt>
                <c:pt idx="10">
                  <c:v>65-69</c:v>
                </c:pt>
                <c:pt idx="11">
                  <c:v>70-74</c:v>
                </c:pt>
                <c:pt idx="12">
                  <c:v>75-79</c:v>
                </c:pt>
                <c:pt idx="13">
                  <c:v>80-84</c:v>
                </c:pt>
                <c:pt idx="14">
                  <c:v>&gt;85</c:v>
                </c:pt>
              </c:strCache>
            </c:strRef>
          </c:cat>
          <c:val>
            <c:numRef>
              <c:f>'III.6.4.Afil. SRL x sexoy edad'!$D$31:$D$45</c:f>
              <c:numCache>
                <c:formatCode>General</c:formatCode>
                <c:ptCount val="15"/>
                <c:pt idx="0">
                  <c:v>-13118</c:v>
                </c:pt>
                <c:pt idx="1">
                  <c:v>-107900</c:v>
                </c:pt>
                <c:pt idx="2">
                  <c:v>-153758</c:v>
                </c:pt>
                <c:pt idx="3">
                  <c:v>-149053</c:v>
                </c:pt>
                <c:pt idx="4">
                  <c:v>-132451</c:v>
                </c:pt>
                <c:pt idx="5">
                  <c:v>-117970</c:v>
                </c:pt>
                <c:pt idx="6">
                  <c:v>-94099</c:v>
                </c:pt>
                <c:pt idx="7">
                  <c:v>-77767</c:v>
                </c:pt>
                <c:pt idx="8">
                  <c:v>-58556</c:v>
                </c:pt>
                <c:pt idx="9">
                  <c:v>-35754</c:v>
                </c:pt>
                <c:pt idx="10">
                  <c:v>-21130</c:v>
                </c:pt>
                <c:pt idx="11">
                  <c:v>-11259</c:v>
                </c:pt>
                <c:pt idx="12">
                  <c:v>-5420</c:v>
                </c:pt>
                <c:pt idx="13">
                  <c:v>-3068</c:v>
                </c:pt>
                <c:pt idx="14">
                  <c:v>-2120</c:v>
                </c:pt>
              </c:numCache>
            </c:numRef>
          </c:val>
          <c:extLst>
            <c:ext xmlns:c16="http://schemas.microsoft.com/office/drawing/2014/chart" uri="{C3380CC4-5D6E-409C-BE32-E72D297353CC}">
              <c16:uniqueId val="{0000001F-E89F-4E6B-8DE5-371171D991FF}"/>
            </c:ext>
          </c:extLst>
        </c:ser>
        <c:dLbls>
          <c:showLegendKey val="0"/>
          <c:showVal val="0"/>
          <c:showCatName val="0"/>
          <c:showSerName val="0"/>
          <c:showPercent val="0"/>
          <c:showBubbleSize val="0"/>
        </c:dLbls>
        <c:gapWidth val="9"/>
        <c:overlap val="100"/>
        <c:axId val="408899024"/>
        <c:axId val="408899416"/>
      </c:barChart>
      <c:catAx>
        <c:axId val="408899024"/>
        <c:scaling>
          <c:orientation val="minMax"/>
        </c:scaling>
        <c:delete val="0"/>
        <c:axPos val="l"/>
        <c:numFmt formatCode="General" sourceLinked="1"/>
        <c:majorTickMark val="none"/>
        <c:minorTickMark val="none"/>
        <c:tickLblPos val="low"/>
        <c:txPr>
          <a:bodyPr/>
          <a:lstStyle/>
          <a:p>
            <a:pPr>
              <a:defRPr sz="1200"/>
            </a:pPr>
            <a:endParaRPr lang="en-US"/>
          </a:p>
        </c:txPr>
        <c:crossAx val="408899416"/>
        <c:crosses val="autoZero"/>
        <c:auto val="1"/>
        <c:lblAlgn val="ctr"/>
        <c:lblOffset val="100"/>
        <c:noMultiLvlLbl val="0"/>
      </c:catAx>
      <c:valAx>
        <c:axId val="408899416"/>
        <c:scaling>
          <c:orientation val="minMax"/>
        </c:scaling>
        <c:delete val="0"/>
        <c:axPos val="b"/>
        <c:numFmt formatCode="#,##0" sourceLinked="1"/>
        <c:majorTickMark val="none"/>
        <c:minorTickMark val="none"/>
        <c:tickLblPos val="nextTo"/>
        <c:txPr>
          <a:bodyPr/>
          <a:lstStyle/>
          <a:p>
            <a:pPr>
              <a:defRPr sz="1800"/>
            </a:pPr>
            <a:endParaRPr lang="en-US"/>
          </a:p>
        </c:txPr>
        <c:crossAx val="408899024"/>
        <c:crosses val="autoZero"/>
        <c:crossBetween val="between"/>
      </c:valAx>
    </c:plotArea>
    <c:legend>
      <c:legendPos val="t"/>
      <c:layout>
        <c:manualLayout>
          <c:xMode val="edge"/>
          <c:yMode val="edge"/>
          <c:x val="0.26214596154498132"/>
          <c:y val="8.6149413256858973E-2"/>
          <c:w val="0.39356950640693122"/>
          <c:h val="3.7194213085257492E-2"/>
        </c:manualLayout>
      </c:layout>
      <c:overlay val="0"/>
      <c:txPr>
        <a:bodyPr/>
        <a:lstStyle/>
        <a:p>
          <a:pPr>
            <a:defRPr sz="20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s-DO" sz="2000"/>
              <a:t>Empleados Afiliados Activos al SDSS por Tipo de Riesgos Laborales de sus Empresas</a:t>
            </a:r>
          </a:p>
        </c:rich>
      </c:tx>
      <c:layout>
        <c:manualLayout>
          <c:xMode val="edge"/>
          <c:yMode val="edge"/>
          <c:x val="0.17207040533022921"/>
          <c:y val="2.5084398479464594E-2"/>
        </c:manualLayout>
      </c:layout>
      <c:overlay val="1"/>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7.0624725015955708E-3"/>
          <c:y val="0.24141659766359611"/>
          <c:w val="0.9750894911874034"/>
          <c:h val="0.592217463497691"/>
        </c:manualLayout>
      </c:layout>
      <c:bar3DChart>
        <c:barDir val="col"/>
        <c:grouping val="clustered"/>
        <c:varyColors val="0"/>
        <c:ser>
          <c:idx val="0"/>
          <c:order val="0"/>
          <c:tx>
            <c:strRef>
              <c:f>'III.6.5.Afil. ARL x riesgo'!$B$4</c:f>
              <c:strCache>
                <c:ptCount val="1"/>
                <c:pt idx="0">
                  <c:v> Tipo I  </c:v>
                </c:pt>
              </c:strCache>
            </c:strRef>
          </c:tx>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'III.6.5.Afil. ARL x riesgo'!$A$5:$A$17</c:f>
              <c:strCache>
                <c:ptCount val="13"/>
                <c:pt idx="0">
                  <c:v>Abr.20</c:v>
                </c:pt>
                <c:pt idx="1">
                  <c:v>May.20</c:v>
                </c:pt>
                <c:pt idx="2">
                  <c:v>Jun.20</c:v>
                </c:pt>
                <c:pt idx="3">
                  <c:v>Jul.20</c:v>
                </c:pt>
                <c:pt idx="4">
                  <c:v>Ago.20</c:v>
                </c:pt>
                <c:pt idx="5">
                  <c:v>Sep.20</c:v>
                </c:pt>
                <c:pt idx="6">
                  <c:v>Oct.20</c:v>
                </c:pt>
                <c:pt idx="7">
                  <c:v>Nov.20</c:v>
                </c:pt>
                <c:pt idx="8">
                  <c:v>Dic.20</c:v>
                </c:pt>
                <c:pt idx="9">
                  <c:v>Ene.21</c:v>
                </c:pt>
                <c:pt idx="10">
                  <c:v>Feb.21</c:v>
                </c:pt>
                <c:pt idx="11">
                  <c:v>Mar.21</c:v>
                </c:pt>
                <c:pt idx="12">
                  <c:v>Abr.21</c:v>
                </c:pt>
              </c:strCache>
            </c:strRef>
          </c:cat>
          <c:val>
            <c:numRef>
              <c:f>'III.6.5.Afil. ARL x riesgo'!$B$5:$B$17</c:f>
              <c:numCache>
                <c:formatCode>#,##0</c:formatCode>
                <c:ptCount val="13"/>
                <c:pt idx="0">
                  <c:v>308711</c:v>
                </c:pt>
                <c:pt idx="1">
                  <c:v>304009</c:v>
                </c:pt>
                <c:pt idx="2">
                  <c:v>353091</c:v>
                </c:pt>
                <c:pt idx="3">
                  <c:v>373620</c:v>
                </c:pt>
                <c:pt idx="4">
                  <c:v>396777</c:v>
                </c:pt>
                <c:pt idx="5">
                  <c:v>400104</c:v>
                </c:pt>
                <c:pt idx="6">
                  <c:v>398783</c:v>
                </c:pt>
                <c:pt idx="7">
                  <c:v>404303</c:v>
                </c:pt>
                <c:pt idx="8">
                  <c:v>413157</c:v>
                </c:pt>
                <c:pt idx="9">
                  <c:v>428390</c:v>
                </c:pt>
                <c:pt idx="10">
                  <c:v>428390</c:v>
                </c:pt>
                <c:pt idx="11">
                  <c:v>439847</c:v>
                </c:pt>
                <c:pt idx="12">
                  <c:v>43374</c:v>
                </c:pt>
              </c:numCache>
            </c:numRef>
          </c:val>
          <c:extLst>
            <c:ext xmlns:c16="http://schemas.microsoft.com/office/drawing/2014/chart" uri="{C3380CC4-5D6E-409C-BE32-E72D297353CC}">
              <c16:uniqueId val="{00000000-9B90-4C19-BEE1-1C4E98256CFB}"/>
            </c:ext>
          </c:extLst>
        </c:ser>
        <c:ser>
          <c:idx val="1"/>
          <c:order val="1"/>
          <c:tx>
            <c:strRef>
              <c:f>'III.6.5.Afil. ARL x riesgo'!$C$4</c:f>
              <c:strCache>
                <c:ptCount val="1"/>
                <c:pt idx="0">
                  <c:v>Tipo  II  </c:v>
                </c:pt>
              </c:strCache>
            </c:strRef>
          </c:tx>
          <c:spPr>
            <a:solidFill>
              <a:srgbClr val="0070C0"/>
            </a:solidFill>
          </c:spPr>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'III.6.5.Afil. ARL x riesgo'!$A$5:$A$17</c:f>
              <c:strCache>
                <c:ptCount val="13"/>
                <c:pt idx="0">
                  <c:v>Abr.20</c:v>
                </c:pt>
                <c:pt idx="1">
                  <c:v>May.20</c:v>
                </c:pt>
                <c:pt idx="2">
                  <c:v>Jun.20</c:v>
                </c:pt>
                <c:pt idx="3">
                  <c:v>Jul.20</c:v>
                </c:pt>
                <c:pt idx="4">
                  <c:v>Ago.20</c:v>
                </c:pt>
                <c:pt idx="5">
                  <c:v>Sep.20</c:v>
                </c:pt>
                <c:pt idx="6">
                  <c:v>Oct.20</c:v>
                </c:pt>
                <c:pt idx="7">
                  <c:v>Nov.20</c:v>
                </c:pt>
                <c:pt idx="8">
                  <c:v>Dic.20</c:v>
                </c:pt>
                <c:pt idx="9">
                  <c:v>Ene.21</c:v>
                </c:pt>
                <c:pt idx="10">
                  <c:v>Feb.21</c:v>
                </c:pt>
                <c:pt idx="11">
                  <c:v>Mar.21</c:v>
                </c:pt>
                <c:pt idx="12">
                  <c:v>Abr.21</c:v>
                </c:pt>
              </c:strCache>
            </c:strRef>
          </c:cat>
          <c:val>
            <c:numRef>
              <c:f>'III.6.5.Afil. ARL x riesgo'!$C$5:$C$17</c:f>
              <c:numCache>
                <c:formatCode>#,##0</c:formatCode>
                <c:ptCount val="13"/>
                <c:pt idx="0">
                  <c:v>685719</c:v>
                </c:pt>
                <c:pt idx="1">
                  <c:v>668474</c:v>
                </c:pt>
                <c:pt idx="2">
                  <c:v>767075</c:v>
                </c:pt>
                <c:pt idx="3">
                  <c:v>794812</c:v>
                </c:pt>
                <c:pt idx="4">
                  <c:v>832773</c:v>
                </c:pt>
                <c:pt idx="5">
                  <c:v>823145</c:v>
                </c:pt>
                <c:pt idx="6">
                  <c:v>835158</c:v>
                </c:pt>
                <c:pt idx="7">
                  <c:v>849917</c:v>
                </c:pt>
                <c:pt idx="8">
                  <c:v>862184</c:v>
                </c:pt>
                <c:pt idx="9">
                  <c:v>851329</c:v>
                </c:pt>
                <c:pt idx="10">
                  <c:v>851329</c:v>
                </c:pt>
                <c:pt idx="11">
                  <c:v>859082</c:v>
                </c:pt>
                <c:pt idx="12">
                  <c:v>871155</c:v>
                </c:pt>
              </c:numCache>
            </c:numRef>
          </c:val>
          <c:extLst>
            <c:ext xmlns:c16="http://schemas.microsoft.com/office/drawing/2014/chart" uri="{C3380CC4-5D6E-409C-BE32-E72D297353CC}">
              <c16:uniqueId val="{00000001-9B90-4C19-BEE1-1C4E98256CFB}"/>
            </c:ext>
          </c:extLst>
        </c:ser>
        <c:ser>
          <c:idx val="2"/>
          <c:order val="2"/>
          <c:tx>
            <c:strRef>
              <c:f>'III.6.5.Afil. ARL x riesgo'!$D$4</c:f>
              <c:strCache>
                <c:ptCount val="1"/>
                <c:pt idx="0">
                  <c:v>Tipo  III  </c:v>
                </c:pt>
              </c:strCache>
            </c:strRef>
          </c:tx>
          <c:invertIfNegative val="0"/>
          <c:dLbls>
            <c:dLbl>
              <c:idx val="11"/>
              <c:layout>
                <c:manualLayout>
                  <c:x val="3.8017651865177434E-3"/>
                  <c:y val="-4.3428708539737657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9B90-4C19-BEE1-1C4E98256CFB}"/>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'III.6.5.Afil. ARL x riesgo'!$A$5:$A$17</c:f>
              <c:strCache>
                <c:ptCount val="13"/>
                <c:pt idx="0">
                  <c:v>Abr.20</c:v>
                </c:pt>
                <c:pt idx="1">
                  <c:v>May.20</c:v>
                </c:pt>
                <c:pt idx="2">
                  <c:v>Jun.20</c:v>
                </c:pt>
                <c:pt idx="3">
                  <c:v>Jul.20</c:v>
                </c:pt>
                <c:pt idx="4">
                  <c:v>Ago.20</c:v>
                </c:pt>
                <c:pt idx="5">
                  <c:v>Sep.20</c:v>
                </c:pt>
                <c:pt idx="6">
                  <c:v>Oct.20</c:v>
                </c:pt>
                <c:pt idx="7">
                  <c:v>Nov.20</c:v>
                </c:pt>
                <c:pt idx="8">
                  <c:v>Dic.20</c:v>
                </c:pt>
                <c:pt idx="9">
                  <c:v>Ene.21</c:v>
                </c:pt>
                <c:pt idx="10">
                  <c:v>Feb.21</c:v>
                </c:pt>
                <c:pt idx="11">
                  <c:v>Mar.21</c:v>
                </c:pt>
                <c:pt idx="12">
                  <c:v>Abr.21</c:v>
                </c:pt>
              </c:strCache>
            </c:strRef>
          </c:cat>
          <c:val>
            <c:numRef>
              <c:f>'III.6.5.Afil. ARL x riesgo'!$D$5:$D$17</c:f>
              <c:numCache>
                <c:formatCode>#,##0</c:formatCode>
                <c:ptCount val="13"/>
                <c:pt idx="0">
                  <c:v>615183</c:v>
                </c:pt>
                <c:pt idx="1">
                  <c:v>623616</c:v>
                </c:pt>
                <c:pt idx="2">
                  <c:v>667521</c:v>
                </c:pt>
                <c:pt idx="3">
                  <c:v>693971</c:v>
                </c:pt>
                <c:pt idx="4">
                  <c:v>699386</c:v>
                </c:pt>
                <c:pt idx="5">
                  <c:v>698956</c:v>
                </c:pt>
                <c:pt idx="6">
                  <c:v>703542</c:v>
                </c:pt>
                <c:pt idx="7">
                  <c:v>704682</c:v>
                </c:pt>
                <c:pt idx="8">
                  <c:v>708468</c:v>
                </c:pt>
                <c:pt idx="9">
                  <c:v>709476</c:v>
                </c:pt>
                <c:pt idx="10">
                  <c:v>709476</c:v>
                </c:pt>
                <c:pt idx="11">
                  <c:v>707322</c:v>
                </c:pt>
                <c:pt idx="12">
                  <c:v>703316</c:v>
                </c:pt>
              </c:numCache>
            </c:numRef>
          </c:val>
          <c:extLst>
            <c:ext xmlns:c16="http://schemas.microsoft.com/office/drawing/2014/chart" uri="{C3380CC4-5D6E-409C-BE32-E72D297353CC}">
              <c16:uniqueId val="{00000003-9B90-4C19-BEE1-1C4E98256CFB}"/>
            </c:ext>
          </c:extLst>
        </c:ser>
        <c:ser>
          <c:idx val="3"/>
          <c:order val="3"/>
          <c:tx>
            <c:strRef>
              <c:f>'III.6.5.Afil. ARL x riesgo'!$E$4</c:f>
              <c:strCache>
                <c:ptCount val="1"/>
                <c:pt idx="0">
                  <c:v>Tipo  IV  </c:v>
                </c:pt>
              </c:strCache>
            </c:strRef>
          </c:tx>
          <c:spPr>
            <a:solidFill>
              <a:schemeClr val="accent5">
                <a:lumMod val="50000"/>
              </a:schemeClr>
            </a:solidFill>
          </c:spPr>
          <c:invertIfNegative val="0"/>
          <c:dLbls>
            <c:dLbl>
              <c:idx val="11"/>
              <c:layout>
                <c:manualLayout>
                  <c:x val="3.8017651865177434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9B90-4C19-BEE1-1C4E98256CFB}"/>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'III.6.5.Afil. ARL x riesgo'!$A$5:$A$17</c:f>
              <c:strCache>
                <c:ptCount val="13"/>
                <c:pt idx="0">
                  <c:v>Abr.20</c:v>
                </c:pt>
                <c:pt idx="1">
                  <c:v>May.20</c:v>
                </c:pt>
                <c:pt idx="2">
                  <c:v>Jun.20</c:v>
                </c:pt>
                <c:pt idx="3">
                  <c:v>Jul.20</c:v>
                </c:pt>
                <c:pt idx="4">
                  <c:v>Ago.20</c:v>
                </c:pt>
                <c:pt idx="5">
                  <c:v>Sep.20</c:v>
                </c:pt>
                <c:pt idx="6">
                  <c:v>Oct.20</c:v>
                </c:pt>
                <c:pt idx="7">
                  <c:v>Nov.20</c:v>
                </c:pt>
                <c:pt idx="8">
                  <c:v>Dic.20</c:v>
                </c:pt>
                <c:pt idx="9">
                  <c:v>Ene.21</c:v>
                </c:pt>
                <c:pt idx="10">
                  <c:v>Feb.21</c:v>
                </c:pt>
                <c:pt idx="11">
                  <c:v>Mar.21</c:v>
                </c:pt>
                <c:pt idx="12">
                  <c:v>Abr.21</c:v>
                </c:pt>
              </c:strCache>
            </c:strRef>
          </c:cat>
          <c:val>
            <c:numRef>
              <c:f>'III.6.5.Afil. ARL x riesgo'!$E$5:$E$17</c:f>
              <c:numCache>
                <c:formatCode>#,##0</c:formatCode>
                <c:ptCount val="13"/>
                <c:pt idx="0">
                  <c:v>105304</c:v>
                </c:pt>
                <c:pt idx="1">
                  <c:v>102813</c:v>
                </c:pt>
                <c:pt idx="2">
                  <c:v>120046</c:v>
                </c:pt>
                <c:pt idx="3">
                  <c:v>122792</c:v>
                </c:pt>
                <c:pt idx="4">
                  <c:v>132202</c:v>
                </c:pt>
                <c:pt idx="5">
                  <c:v>131461</c:v>
                </c:pt>
                <c:pt idx="6">
                  <c:v>131772</c:v>
                </c:pt>
                <c:pt idx="7">
                  <c:v>133642</c:v>
                </c:pt>
                <c:pt idx="8">
                  <c:v>133241</c:v>
                </c:pt>
                <c:pt idx="9">
                  <c:v>133097</c:v>
                </c:pt>
                <c:pt idx="10">
                  <c:v>133097</c:v>
                </c:pt>
                <c:pt idx="11">
                  <c:v>134791</c:v>
                </c:pt>
                <c:pt idx="12">
                  <c:v>136226</c:v>
                </c:pt>
              </c:numCache>
            </c:numRef>
          </c:val>
          <c:extLst>
            <c:ext xmlns:c16="http://schemas.microsoft.com/office/drawing/2014/chart" uri="{C3380CC4-5D6E-409C-BE32-E72D297353CC}">
              <c16:uniqueId val="{00000005-9B90-4C19-BEE1-1C4E98256CFB}"/>
            </c:ext>
          </c:extLst>
        </c:ser>
        <c:dLbls>
          <c:showLegendKey val="0"/>
          <c:showVal val="0"/>
          <c:showCatName val="0"/>
          <c:showSerName val="0"/>
          <c:showPercent val="0"/>
          <c:showBubbleSize val="0"/>
        </c:dLbls>
        <c:gapWidth val="15"/>
        <c:shape val="cylinder"/>
        <c:axId val="408900592"/>
        <c:axId val="408900984"/>
        <c:axId val="0"/>
      </c:bar3DChart>
      <c:catAx>
        <c:axId val="408900592"/>
        <c:scaling>
          <c:orientation val="minMax"/>
        </c:scaling>
        <c:delete val="0"/>
        <c:axPos val="b"/>
        <c:numFmt formatCode="mmm\-yy" sourceLinked="0"/>
        <c:majorTickMark val="none"/>
        <c:minorTickMark val="none"/>
        <c:tickLblPos val="nextTo"/>
        <c:txPr>
          <a:bodyPr rot="-2700000" vert="horz"/>
          <a:lstStyle/>
          <a:p>
            <a:pPr>
              <a:defRPr sz="1400"/>
            </a:pPr>
            <a:endParaRPr lang="en-US"/>
          </a:p>
        </c:txPr>
        <c:crossAx val="408900984"/>
        <c:crosses val="autoZero"/>
        <c:auto val="1"/>
        <c:lblAlgn val="ctr"/>
        <c:lblOffset val="100"/>
        <c:noMultiLvlLbl val="1"/>
      </c:catAx>
      <c:valAx>
        <c:axId val="408900984"/>
        <c:scaling>
          <c:orientation val="minMax"/>
        </c:scaling>
        <c:delete val="1"/>
        <c:axPos val="l"/>
        <c:numFmt formatCode="#,##0" sourceLinked="1"/>
        <c:majorTickMark val="out"/>
        <c:minorTickMark val="none"/>
        <c:tickLblPos val="nextTo"/>
        <c:crossAx val="408900592"/>
        <c:crosses val="autoZero"/>
        <c:crossBetween val="between"/>
      </c:valAx>
      <c:spPr>
        <a:noFill/>
        <a:ln w="25400">
          <a:noFill/>
        </a:ln>
      </c:spPr>
    </c:plotArea>
    <c:legend>
      <c:legendPos val="b"/>
      <c:layout>
        <c:manualLayout>
          <c:xMode val="edge"/>
          <c:yMode val="edge"/>
          <c:x val="0.16716711625092237"/>
          <c:y val="7.4261626351092444E-2"/>
          <c:w val="0.64918814863748553"/>
          <c:h val="3.6792878197981153E-2"/>
        </c:manualLayout>
      </c:layout>
      <c:overlay val="0"/>
      <c:txPr>
        <a:bodyPr/>
        <a:lstStyle/>
        <a:p>
          <a:pPr>
            <a:defRPr sz="1600"/>
          </a:pPr>
          <a:endParaRPr lang="en-US"/>
        </a:p>
      </c:txPr>
    </c:legend>
    <c:plotVisOnly val="1"/>
    <c:dispBlanksAs val="gap"/>
    <c:showDLblsOverMax val="0"/>
  </c:chart>
  <c:spPr>
    <a:ln>
      <a:noFill/>
    </a:ln>
  </c:spPr>
  <c:txPr>
    <a:bodyPr/>
    <a:lstStyle/>
    <a:p>
      <a:pPr>
        <a:defRPr sz="1100"/>
      </a:pPr>
      <a:endParaRPr lang="en-US"/>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title>
      <c:tx>
        <c:rich>
          <a:bodyPr/>
          <a:lstStyle/>
          <a:p>
            <a:pPr>
              <a:defRPr/>
            </a:pPr>
            <a:r>
              <a:rPr lang="es-DO"/>
              <a:t>Seguro de Riesgos Laborales</a:t>
            </a:r>
          </a:p>
          <a:p>
            <a:pPr>
              <a:defRPr/>
            </a:pPr>
            <a:r>
              <a:rPr lang="es-DO"/>
              <a:t>Accidentabilidad Laboral de los Afiliados al SRL</a:t>
            </a:r>
          </a:p>
        </c:rich>
      </c:tx>
      <c:layout>
        <c:manualLayout>
          <c:xMode val="edge"/>
          <c:yMode val="edge"/>
          <c:x val="0.35110757534006692"/>
          <c:y val="1.8962609762110973E-2"/>
        </c:manualLayout>
      </c:layout>
      <c:overlay val="1"/>
    </c:title>
    <c:autoTitleDeleted val="0"/>
    <c:view3D>
      <c:rotX val="10"/>
      <c:rotY val="0"/>
      <c:rAngAx val="0"/>
      <c:perspective val="0"/>
    </c:view3D>
    <c:floor>
      <c:thickness val="0"/>
    </c:floor>
    <c:sideWall>
      <c:thickness val="0"/>
    </c:sideWall>
    <c:backWall>
      <c:thickness val="0"/>
    </c:backWall>
    <c:plotArea>
      <c:layout>
        <c:manualLayout>
          <c:layoutTarget val="inner"/>
          <c:xMode val="edge"/>
          <c:yMode val="edge"/>
          <c:x val="1.8239731795145812E-2"/>
          <c:y val="0.16122705156870501"/>
          <c:w val="0.96651994456223922"/>
          <c:h val="0.63083774337140142"/>
        </c:manualLayout>
      </c:layout>
      <c:bar3DChart>
        <c:barDir val="col"/>
        <c:grouping val="clustered"/>
        <c:varyColors val="0"/>
        <c:ser>
          <c:idx val="0"/>
          <c:order val="0"/>
          <c:tx>
            <c:strRef>
              <c:f>'III.6.6.ID. Accidentabilidad'!$D$3</c:f>
              <c:strCache>
                <c:ptCount val="1"/>
                <c:pt idx="0">
                  <c:v>Accidentabilidad Afiliados
(No. de accidentes por cada 100,000 afiliados)</c:v>
                </c:pt>
              </c:strCache>
            </c:strRef>
          </c:tx>
          <c:spPr>
            <a:solidFill>
              <a:srgbClr val="0070C0"/>
            </a:solidFill>
          </c:spPr>
          <c:invertIfNegative val="0"/>
          <c:dPt>
            <c:idx val="8"/>
            <c:invertIfNegative val="0"/>
            <c:bubble3D val="0"/>
            <c:extLst>
              <c:ext xmlns:c16="http://schemas.microsoft.com/office/drawing/2014/chart" uri="{C3380CC4-5D6E-409C-BE32-E72D297353CC}">
                <c16:uniqueId val="{00000000-AB6C-4499-A868-B558232CF1E8}"/>
              </c:ext>
            </c:extLst>
          </c:dPt>
          <c:dPt>
            <c:idx val="9"/>
            <c:invertIfNegative val="0"/>
            <c:bubble3D val="0"/>
            <c:extLst>
              <c:ext xmlns:c16="http://schemas.microsoft.com/office/drawing/2014/chart" uri="{C3380CC4-5D6E-409C-BE32-E72D297353CC}">
                <c16:uniqueId val="{00000001-AB6C-4499-A868-B558232CF1E8}"/>
              </c:ext>
            </c:extLst>
          </c:dPt>
          <c:dPt>
            <c:idx val="10"/>
            <c:invertIfNegative val="0"/>
            <c:bubble3D val="0"/>
            <c:extLst>
              <c:ext xmlns:c16="http://schemas.microsoft.com/office/drawing/2014/chart" uri="{C3380CC4-5D6E-409C-BE32-E72D297353CC}">
                <c16:uniqueId val="{00000002-AB6C-4499-A868-B558232CF1E8}"/>
              </c:ext>
            </c:extLst>
          </c:dPt>
          <c:dLbls>
            <c:dLbl>
              <c:idx val="0"/>
              <c:layout>
                <c:manualLayout>
                  <c:x val="-2.5664451466667661E-3"/>
                  <c:y val="-1.385102712077808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AB6C-4499-A868-B558232CF1E8}"/>
                </c:ext>
              </c:extLst>
            </c:dLbl>
            <c:dLbl>
              <c:idx val="1"/>
              <c:layout>
                <c:manualLayout>
                  <c:x val="3.8002650779353947E-4"/>
                  <c:y val="-1.615018840676994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AB6C-4499-A868-B558232CF1E8}"/>
                </c:ext>
              </c:extLst>
            </c:dLbl>
            <c:dLbl>
              <c:idx val="2"/>
              <c:layout>
                <c:manualLayout>
                  <c:x val="-2.2750941705204316E-3"/>
                  <c:y val="-2.07606662542340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AB6C-4499-A868-B558232CF1E8}"/>
                </c:ext>
              </c:extLst>
            </c:dLbl>
            <c:dLbl>
              <c:idx val="3"/>
              <c:layout>
                <c:manualLayout>
                  <c:x val="9.6274312959591392E-4"/>
                  <c:y val="-1.614533635875264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AB6C-4499-A868-B558232CF1E8}"/>
                </c:ext>
              </c:extLst>
            </c:dLbl>
            <c:dLbl>
              <c:idx val="4"/>
              <c:layout>
                <c:manualLayout>
                  <c:x val="9.6274312959591392E-4"/>
                  <c:y val="-1.383904134840614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AB6C-4499-A868-B558232CF1E8}"/>
                </c:ext>
              </c:extLst>
            </c:dLbl>
            <c:dLbl>
              <c:idx val="5"/>
              <c:layout>
                <c:manualLayout>
                  <c:x val="-7.0600347255797632E-17"/>
                  <c:y val="-1.84518129814315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AB6C-4499-A868-B558232CF1E8}"/>
                </c:ext>
              </c:extLst>
            </c:dLbl>
            <c:dLbl>
              <c:idx val="6"/>
              <c:layout>
                <c:manualLayout>
                  <c:x val="-9.627431295960552E-4"/>
                  <c:y val="-1.383885973607369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AB6C-4499-A868-B558232CF1E8}"/>
                </c:ext>
              </c:extLst>
            </c:dLbl>
            <c:dLbl>
              <c:idx val="7"/>
              <c:layout>
                <c:manualLayout>
                  <c:x val="9.5331374861581844E-4"/>
                  <c:y val="-1.559115194235237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AB6C-4499-A868-B558232CF1E8}"/>
                </c:ext>
              </c:extLst>
            </c:dLbl>
            <c:dLbl>
              <c:idx val="8"/>
              <c:layout>
                <c:manualLayout>
                  <c:x val="9.0967854764968249E-5"/>
                  <c:y val="-1.0217691438467786E-2"/>
                </c:manualLayout>
              </c:layout>
              <c:spPr/>
              <c:txPr>
                <a:bodyPr/>
                <a:lstStyle/>
                <a:p>
                  <a:pPr>
                    <a:defRPr sz="16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AB6C-4499-A868-B558232CF1E8}"/>
                </c:ext>
              </c:extLst>
            </c:dLbl>
            <c:dLbl>
              <c:idx val="9"/>
              <c:layout>
                <c:manualLayout>
                  <c:x val="3.2087912458110958E-3"/>
                  <c:y val="-1.324262540436063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AB6C-4499-A868-B558232CF1E8}"/>
                </c:ext>
              </c:extLst>
            </c:dLbl>
            <c:dLbl>
              <c:idx val="10"/>
              <c:layout>
                <c:manualLayout>
                  <c:x val="3.063044202863247E-3"/>
                  <c:y val="-1.612841776411879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AB6C-4499-A868-B558232CF1E8}"/>
                </c:ext>
              </c:extLst>
            </c:dLbl>
            <c:dLbl>
              <c:idx val="11"/>
              <c:layout>
                <c:manualLayout>
                  <c:x val="-2.646502861800514E-3"/>
                  <c:y val="-1.338112607970936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AB6C-4499-A868-B558232CF1E8}"/>
                </c:ext>
              </c:extLst>
            </c:dLbl>
            <c:dLbl>
              <c:idx val="12"/>
              <c:layout>
                <c:manualLayout>
                  <c:x val="-2.7370481230530861E-3"/>
                  <c:y val="-8.531384612821645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8FD0-4C80-A40A-4EB6005FEC85}"/>
                </c:ext>
              </c:extLst>
            </c:dLbl>
            <c:dLbl>
              <c:idx val="13"/>
              <c:layout>
                <c:manualLayout>
                  <c:x val="9.1234937435089481E-4"/>
                  <c:y val="-1.355112046826056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9C7D-4E79-8ADC-2BFF5A1D1D5B}"/>
                </c:ext>
              </c:extLst>
            </c:dLbl>
            <c:dLbl>
              <c:idx val="14"/>
              <c:layout>
                <c:manualLayout>
                  <c:x val="5.4740962461061722E-3"/>
                  <c:y val="-8.957136785634872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5A70-4154-A74F-BC28A1CB3427}"/>
                </c:ext>
              </c:extLst>
            </c:dLbl>
            <c:spPr>
              <a:noFill/>
              <a:ln>
                <a:noFill/>
              </a:ln>
              <a:effectLst/>
            </c:spPr>
            <c:txPr>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'III.6.6.ID. Accidentabilidad'!$A$4:$A$19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Dic. 2020</c:v>
                </c:pt>
              </c:strCache>
            </c:strRef>
          </c:cat>
          <c:val>
            <c:numRef>
              <c:f>'III.6.6.ID. Accidentabilidad'!$D$4:$D$19</c:f>
              <c:numCache>
                <c:formatCode>_(* #,##0.0_);_(* \(#,##0.0\);_(* "-"??_);_(@_)</c:formatCode>
                <c:ptCount val="16"/>
                <c:pt idx="0">
                  <c:v>595.42143102223849</c:v>
                </c:pt>
                <c:pt idx="1">
                  <c:v>684.60450020779331</c:v>
                </c:pt>
                <c:pt idx="2">
                  <c:v>935.60796449420332</c:v>
                </c:pt>
                <c:pt idx="3">
                  <c:v>1105.7208994042787</c:v>
                </c:pt>
                <c:pt idx="4">
                  <c:v>1353.6399297504852</c:v>
                </c:pt>
                <c:pt idx="5">
                  <c:v>1474.9933035506815</c:v>
                </c:pt>
                <c:pt idx="6">
                  <c:v>1652.0810943200345</c:v>
                </c:pt>
                <c:pt idx="7">
                  <c:v>1865.9374818653503</c:v>
                </c:pt>
                <c:pt idx="8">
                  <c:v>1871.174824644748</c:v>
                </c:pt>
                <c:pt idx="9">
                  <c:v>1879.3581887618836</c:v>
                </c:pt>
                <c:pt idx="10">
                  <c:v>1963.6160681300721</c:v>
                </c:pt>
                <c:pt idx="11">
                  <c:v>2057.7914436633519</c:v>
                </c:pt>
                <c:pt idx="12">
                  <c:v>2023.5358153499792</c:v>
                </c:pt>
                <c:pt idx="13">
                  <c:v>2064.4553188668606</c:v>
                </c:pt>
                <c:pt idx="14">
                  <c:v>2137.6567805622331</c:v>
                </c:pt>
                <c:pt idx="15">
                  <c:v>771.12019083158168</c:v>
                </c:pt>
              </c:numCache>
            </c:numRef>
          </c:val>
          <c:extLst>
            <c:ext xmlns:c16="http://schemas.microsoft.com/office/drawing/2014/chart" uri="{C3380CC4-5D6E-409C-BE32-E72D297353CC}">
              <c16:uniqueId val="{0000000C-AB6C-4499-A868-B558232CF1E8}"/>
            </c:ext>
          </c:extLst>
        </c:ser>
        <c:dLbls>
          <c:showLegendKey val="0"/>
          <c:showVal val="0"/>
          <c:showCatName val="0"/>
          <c:showSerName val="0"/>
          <c:showPercent val="0"/>
          <c:showBubbleSize val="0"/>
        </c:dLbls>
        <c:gapWidth val="35"/>
        <c:gapDepth val="186"/>
        <c:shape val="cylinder"/>
        <c:axId val="409619840"/>
        <c:axId val="409620232"/>
        <c:axId val="0"/>
      </c:bar3DChart>
      <c:catAx>
        <c:axId val="409619840"/>
        <c:scaling>
          <c:orientation val="minMax"/>
        </c:scaling>
        <c:delete val="0"/>
        <c:axPos val="b"/>
        <c:numFmt formatCode="General" sourceLinked="1"/>
        <c:majorTickMark val="none"/>
        <c:minorTickMark val="none"/>
        <c:tickLblPos val="nextTo"/>
        <c:txPr>
          <a:bodyPr rot="-2700000" vert="horz"/>
          <a:lstStyle/>
          <a:p>
            <a:pPr>
              <a:defRPr sz="1600"/>
            </a:pPr>
            <a:endParaRPr lang="en-US"/>
          </a:p>
        </c:txPr>
        <c:crossAx val="409620232"/>
        <c:crosses val="autoZero"/>
        <c:auto val="1"/>
        <c:lblAlgn val="ctr"/>
        <c:lblOffset val="100"/>
        <c:noMultiLvlLbl val="0"/>
      </c:catAx>
      <c:valAx>
        <c:axId val="409620232"/>
        <c:scaling>
          <c:orientation val="minMax"/>
        </c:scaling>
        <c:delete val="1"/>
        <c:axPos val="l"/>
        <c:numFmt formatCode="_(* #,##0.0_);_(* \(#,##0.0\);_(* &quot;-&quot;??_);_(@_)" sourceLinked="1"/>
        <c:majorTickMark val="out"/>
        <c:minorTickMark val="none"/>
        <c:tickLblPos val="nextTo"/>
        <c:crossAx val="409619840"/>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autoTitleDeleted val="1"/>
    <c:plotArea>
      <c:layout>
        <c:manualLayout>
          <c:layoutTarget val="inner"/>
          <c:xMode val="edge"/>
          <c:yMode val="edge"/>
          <c:x val="2.3380704065905852E-2"/>
          <c:y val="0.14726015342530555"/>
          <c:w val="0.95640603119029444"/>
          <c:h val="0.66442797221987338"/>
        </c:manualLayout>
      </c:layout>
      <c:barChart>
        <c:barDir val="col"/>
        <c:grouping val="clustered"/>
        <c:varyColors val="0"/>
        <c:ser>
          <c:idx val="0"/>
          <c:order val="0"/>
          <c:tx>
            <c:strRef>
              <c:f>'IV.1.3. Ingr y egr SDSS'!$G$4</c:f>
              <c:strCache>
                <c:ptCount val="1"/>
                <c:pt idx="0">
                  <c:v>Ingresos SDSS</c:v>
                </c:pt>
              </c:strCache>
            </c:strRef>
          </c:tx>
          <c:spPr>
            <a:solidFill>
              <a:schemeClr val="accent3">
                <a:lumMod val="75000"/>
              </a:schemeClr>
            </a:solidFill>
          </c:spPr>
          <c:invertIfNegative val="0"/>
          <c:dLbls>
            <c:spPr>
              <a:noFill/>
              <a:ln>
                <a:noFill/>
              </a:ln>
              <a:effectLst/>
            </c:spPr>
            <c:txPr>
              <a:bodyPr rot="-5400000" vert="horz"/>
              <a:lstStyle/>
              <a:p>
                <a:pPr>
                  <a:defRPr sz="2000"/>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'IV.1.3. Ingr y egr SDSS'!$A$5:$A$19</c15:sqref>
                  </c15:fullRef>
                </c:ext>
              </c:extLst>
              <c:f>'IV.1.3. Ingr y egr SDSS'!$A$9:$A$19</c:f>
              <c:strCache>
                <c:ptCount val="11"/>
                <c:pt idx="0">
                  <c:v>2011</c:v>
                </c:pt>
                <c:pt idx="1">
                  <c:v>2012</c:v>
                </c:pt>
                <c:pt idx="2">
                  <c:v>2013</c:v>
                </c:pt>
                <c:pt idx="3">
                  <c:v>2014</c:v>
                </c:pt>
                <c:pt idx="4">
                  <c:v>2015</c:v>
                </c:pt>
                <c:pt idx="5">
                  <c:v>2016</c:v>
                </c:pt>
                <c:pt idx="6">
                  <c:v>2017</c:v>
                </c:pt>
                <c:pt idx="7">
                  <c:v>2018</c:v>
                </c:pt>
                <c:pt idx="8">
                  <c:v>2019</c:v>
                </c:pt>
                <c:pt idx="9">
                  <c:v>2020</c:v>
                </c:pt>
                <c:pt idx="10">
                  <c:v>Ene-Abr. 2021</c:v>
                </c:pt>
              </c:strCache>
            </c:strRef>
          </c:cat>
          <c:val>
            <c:numRef>
              <c:extLst>
                <c:ext xmlns:c15="http://schemas.microsoft.com/office/drawing/2012/chart" uri="{02D57815-91ED-43cb-92C2-25804820EDAC}">
                  <c15:fullRef>
                    <c15:sqref>'IV.1.3. Ingr y egr SDSS'!$G$5:$G$19</c15:sqref>
                  </c15:fullRef>
                </c:ext>
              </c:extLst>
              <c:f>'IV.1.3. Ingr y egr SDSS'!$G$9:$G$19</c:f>
              <c:numCache>
                <c:formatCode>#,##0.00_);[Red]\(#,##0.00\)</c:formatCode>
                <c:ptCount val="11"/>
                <c:pt idx="0">
                  <c:v>54549494495.069992</c:v>
                </c:pt>
                <c:pt idx="1">
                  <c:v>60742865824.650002</c:v>
                </c:pt>
                <c:pt idx="2">
                  <c:v>67694940459.490005</c:v>
                </c:pt>
                <c:pt idx="3">
                  <c:v>77611284130.220001</c:v>
                </c:pt>
                <c:pt idx="4">
                  <c:v>86884766331.37999</c:v>
                </c:pt>
                <c:pt idx="5">
                  <c:v>98602561905.37999</c:v>
                </c:pt>
                <c:pt idx="6">
                  <c:v>109761671437.35001</c:v>
                </c:pt>
                <c:pt idx="7">
                  <c:v>123691157117.06</c:v>
                </c:pt>
                <c:pt idx="8">
                  <c:v>134631839843.52</c:v>
                </c:pt>
                <c:pt idx="9">
                  <c:v>133060957506.44002</c:v>
                </c:pt>
                <c:pt idx="10">
                  <c:v>48359046095.009995</c:v>
                </c:pt>
              </c:numCache>
            </c:numRef>
          </c:val>
          <c:extLst>
            <c:ext xmlns:c16="http://schemas.microsoft.com/office/drawing/2014/chart" uri="{C3380CC4-5D6E-409C-BE32-E72D297353CC}">
              <c16:uniqueId val="{00000000-035C-4E02-8C81-955B2A4F6364}"/>
            </c:ext>
          </c:extLst>
        </c:ser>
        <c:ser>
          <c:idx val="1"/>
          <c:order val="1"/>
          <c:tx>
            <c:strRef>
              <c:f>'IV.1.3. Ingr y egr SDSS'!$K$4</c:f>
              <c:strCache>
                <c:ptCount val="1"/>
                <c:pt idx="0">
                  <c:v>Egresos SDSS</c:v>
                </c:pt>
              </c:strCache>
            </c:strRef>
          </c:tx>
          <c:spPr>
            <a:solidFill>
              <a:srgbClr val="0070C0"/>
            </a:solidFill>
          </c:spPr>
          <c:invertIfNegative val="0"/>
          <c:dLbls>
            <c:spPr>
              <a:noFill/>
              <a:ln>
                <a:noFill/>
              </a:ln>
              <a:effectLst/>
            </c:spPr>
            <c:txPr>
              <a:bodyPr rot="-5400000" vert="horz"/>
              <a:lstStyle/>
              <a:p>
                <a:pPr>
                  <a:defRPr sz="1800"/>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'IV.1.3. Ingr y egr SDSS'!$A$5:$A$19</c15:sqref>
                  </c15:fullRef>
                </c:ext>
              </c:extLst>
              <c:f>'IV.1.3. Ingr y egr SDSS'!$A$9:$A$19</c:f>
              <c:strCache>
                <c:ptCount val="11"/>
                <c:pt idx="0">
                  <c:v>2011</c:v>
                </c:pt>
                <c:pt idx="1">
                  <c:v>2012</c:v>
                </c:pt>
                <c:pt idx="2">
                  <c:v>2013</c:v>
                </c:pt>
                <c:pt idx="3">
                  <c:v>2014</c:v>
                </c:pt>
                <c:pt idx="4">
                  <c:v>2015</c:v>
                </c:pt>
                <c:pt idx="5">
                  <c:v>2016</c:v>
                </c:pt>
                <c:pt idx="6">
                  <c:v>2017</c:v>
                </c:pt>
                <c:pt idx="7">
                  <c:v>2018</c:v>
                </c:pt>
                <c:pt idx="8">
                  <c:v>2019</c:v>
                </c:pt>
                <c:pt idx="9">
                  <c:v>2020</c:v>
                </c:pt>
                <c:pt idx="10">
                  <c:v>Ene-Abr. 2021</c:v>
                </c:pt>
              </c:strCache>
            </c:strRef>
          </c:cat>
          <c:val>
            <c:numRef>
              <c:extLst>
                <c:ext xmlns:c15="http://schemas.microsoft.com/office/drawing/2012/chart" uri="{02D57815-91ED-43cb-92C2-25804820EDAC}">
                  <c15:fullRef>
                    <c15:sqref>'IV.1.3. Ingr y egr SDSS'!$K$5:$K$18</c15:sqref>
                  </c15:fullRef>
                </c:ext>
              </c:extLst>
              <c:f>'IV.1.3. Ingr y egr SDSS'!$K$9:$K$18</c:f>
              <c:numCache>
                <c:formatCode>#,##0.00_);[Red]\(#,##0.00\)</c:formatCode>
                <c:ptCount val="10"/>
                <c:pt idx="0">
                  <c:v>54342847242.37001</c:v>
                </c:pt>
                <c:pt idx="1">
                  <c:v>61089518822.399994</c:v>
                </c:pt>
                <c:pt idx="2">
                  <c:v>67697663532.259995</c:v>
                </c:pt>
                <c:pt idx="3">
                  <c:v>77919978415.960007</c:v>
                </c:pt>
                <c:pt idx="4">
                  <c:v>85765652637.12001</c:v>
                </c:pt>
                <c:pt idx="5">
                  <c:v>97587315108.51001</c:v>
                </c:pt>
                <c:pt idx="6">
                  <c:v>108387838045.39999</c:v>
                </c:pt>
                <c:pt idx="7">
                  <c:v>123371232676.84001</c:v>
                </c:pt>
                <c:pt idx="8">
                  <c:v>133999996223.83</c:v>
                </c:pt>
                <c:pt idx="9">
                  <c:v>140667569950.54999</c:v>
                </c:pt>
              </c:numCache>
            </c:numRef>
          </c:val>
          <c:extLst>
            <c:ext xmlns:c16="http://schemas.microsoft.com/office/drawing/2014/chart" uri="{C3380CC4-5D6E-409C-BE32-E72D297353CC}">
              <c16:uniqueId val="{00000001-035C-4E02-8C81-955B2A4F6364}"/>
            </c:ext>
          </c:extLst>
        </c:ser>
        <c:ser>
          <c:idx val="2"/>
          <c:order val="2"/>
          <c:tx>
            <c:strRef>
              <c:f>'IV.1.3. Ingr y egr SDSS'!$M$3:$M$4</c:f>
              <c:strCache>
                <c:ptCount val="2"/>
                <c:pt idx="0">
                  <c:v>Egreso del SDSS</c:v>
                </c:pt>
                <c:pt idx="1">
                  <c:v>Saldo  (Ingresos - Egresos SDSS)</c:v>
                </c:pt>
              </c:strCache>
            </c:strRef>
          </c:tx>
          <c:spPr>
            <a:solidFill>
              <a:schemeClr val="accent6">
                <a:lumMod val="50000"/>
              </a:schemeClr>
            </a:solidFill>
            <a:ln w="47625">
              <a:gradFill>
                <a:gsLst>
                  <a:gs pos="0">
                    <a:srgbClr val="D6B19C"/>
                  </a:gs>
                  <a:gs pos="30000">
                    <a:srgbClr val="D49E6C"/>
                  </a:gs>
                  <a:gs pos="70000">
                    <a:srgbClr val="A65528"/>
                  </a:gs>
                  <a:gs pos="100000">
                    <a:srgbClr val="663012"/>
                  </a:gs>
                </a:gsLst>
                <a:lin ang="5400000" scaled="0"/>
              </a:gradFill>
            </a:ln>
          </c:spPr>
          <c:invertIfNegative val="0"/>
          <c:dPt>
            <c:idx val="0"/>
            <c:invertIfNegative val="0"/>
            <c:bubble3D val="0"/>
            <c:extLst>
              <c:ext xmlns:c16="http://schemas.microsoft.com/office/drawing/2014/chart" uri="{C3380CC4-5D6E-409C-BE32-E72D297353CC}">
                <c16:uniqueId val="{00000006-035C-4E02-8C81-955B2A4F6364}"/>
              </c:ext>
            </c:extLst>
          </c:dPt>
          <c:dPt>
            <c:idx val="1"/>
            <c:invertIfNegative val="0"/>
            <c:bubble3D val="0"/>
            <c:extLst>
              <c:ext xmlns:c16="http://schemas.microsoft.com/office/drawing/2014/chart" uri="{C3380CC4-5D6E-409C-BE32-E72D297353CC}">
                <c16:uniqueId val="{00000007-035C-4E02-8C81-955B2A4F6364}"/>
              </c:ext>
            </c:extLst>
          </c:dPt>
          <c:dPt>
            <c:idx val="2"/>
            <c:invertIfNegative val="0"/>
            <c:bubble3D val="0"/>
            <c:extLst>
              <c:ext xmlns:c16="http://schemas.microsoft.com/office/drawing/2014/chart" uri="{C3380CC4-5D6E-409C-BE32-E72D297353CC}">
                <c16:uniqueId val="{00000008-035C-4E02-8C81-955B2A4F6364}"/>
              </c:ext>
            </c:extLst>
          </c:dPt>
          <c:dPt>
            <c:idx val="3"/>
            <c:invertIfNegative val="0"/>
            <c:bubble3D val="0"/>
            <c:extLst>
              <c:ext xmlns:c16="http://schemas.microsoft.com/office/drawing/2014/chart" uri="{C3380CC4-5D6E-409C-BE32-E72D297353CC}">
                <c16:uniqueId val="{00000009-035C-4E02-8C81-955B2A4F6364}"/>
              </c:ext>
            </c:extLst>
          </c:dPt>
          <c:dPt>
            <c:idx val="4"/>
            <c:invertIfNegative val="0"/>
            <c:bubble3D val="0"/>
            <c:extLst>
              <c:ext xmlns:c16="http://schemas.microsoft.com/office/drawing/2014/chart" uri="{C3380CC4-5D6E-409C-BE32-E72D297353CC}">
                <c16:uniqueId val="{0000000A-035C-4E02-8C81-955B2A4F6364}"/>
              </c:ext>
            </c:extLst>
          </c:dPt>
          <c:dPt>
            <c:idx val="5"/>
            <c:invertIfNegative val="0"/>
            <c:bubble3D val="0"/>
            <c:extLst>
              <c:ext xmlns:c16="http://schemas.microsoft.com/office/drawing/2014/chart" uri="{C3380CC4-5D6E-409C-BE32-E72D297353CC}">
                <c16:uniqueId val="{0000000B-035C-4E02-8C81-955B2A4F6364}"/>
              </c:ext>
            </c:extLst>
          </c:dPt>
          <c:dLbls>
            <c:dLbl>
              <c:idx val="0"/>
              <c:layout>
                <c:manualLayout>
                  <c:x val="3.6835936502689062E-4"/>
                  <c:y val="-4.636559022016111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035C-4E02-8C81-955B2A4F6364}"/>
                </c:ext>
              </c:extLst>
            </c:dLbl>
            <c:dLbl>
              <c:idx val="1"/>
              <c:layout>
                <c:manualLayout>
                  <c:x val="9.1776185253395013E-4"/>
                  <c:y val="-4.636559022016024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035C-4E02-8C81-955B2A4F6364}"/>
                </c:ext>
              </c:extLst>
            </c:dLbl>
            <c:dLbl>
              <c:idx val="2"/>
              <c:layout>
                <c:manualLayout>
                  <c:x val="-1.9648464879783769E-4"/>
                  <c:y val="-1.088172015371041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035C-4E02-8C81-955B2A4F6364}"/>
                </c:ext>
              </c:extLst>
            </c:dLbl>
            <c:dLbl>
              <c:idx val="3"/>
              <c:layout>
                <c:manualLayout>
                  <c:x val="2.235424142317529E-3"/>
                  <c:y val="-7.203132489972081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035C-4E02-8C81-955B2A4F6364}"/>
                </c:ext>
              </c:extLst>
            </c:dLbl>
            <c:dLbl>
              <c:idx val="4"/>
              <c:layout>
                <c:manualLayout>
                  <c:x val="-1.6644386123437281E-3"/>
                  <c:y val="-1.0626534316487995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035C-4E02-8C81-955B2A4F6364}"/>
                </c:ext>
              </c:extLst>
            </c:dLbl>
            <c:dLbl>
              <c:idx val="6"/>
              <c:layout>
                <c:manualLayout>
                  <c:x val="5.4400672689021066E-4"/>
                  <c:y val="-1.193422203198149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035C-4E02-8C81-955B2A4F6364}"/>
                </c:ext>
              </c:extLst>
            </c:dLbl>
            <c:spPr>
              <a:noFill/>
              <a:ln>
                <a:noFill/>
              </a:ln>
              <a:effectLst/>
            </c:spPr>
            <c:txPr>
              <a:bodyPr rot="-5400000" vert="horz"/>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'IV.1.3. Ingr y egr SDSS'!$A$5:$A$19</c15:sqref>
                  </c15:fullRef>
                </c:ext>
              </c:extLst>
              <c:f>'IV.1.3. Ingr y egr SDSS'!$A$9:$A$19</c:f>
              <c:strCache>
                <c:ptCount val="11"/>
                <c:pt idx="0">
                  <c:v>2011</c:v>
                </c:pt>
                <c:pt idx="1">
                  <c:v>2012</c:v>
                </c:pt>
                <c:pt idx="2">
                  <c:v>2013</c:v>
                </c:pt>
                <c:pt idx="3">
                  <c:v>2014</c:v>
                </c:pt>
                <c:pt idx="4">
                  <c:v>2015</c:v>
                </c:pt>
                <c:pt idx="5">
                  <c:v>2016</c:v>
                </c:pt>
                <c:pt idx="6">
                  <c:v>2017</c:v>
                </c:pt>
                <c:pt idx="7">
                  <c:v>2018</c:v>
                </c:pt>
                <c:pt idx="8">
                  <c:v>2019</c:v>
                </c:pt>
                <c:pt idx="9">
                  <c:v>2020</c:v>
                </c:pt>
                <c:pt idx="10">
                  <c:v>Ene-Abr. 2021</c:v>
                </c:pt>
              </c:strCache>
            </c:strRef>
          </c:cat>
          <c:val>
            <c:numRef>
              <c:extLst>
                <c:ext xmlns:c15="http://schemas.microsoft.com/office/drawing/2012/chart" uri="{02D57815-91ED-43cb-92C2-25804820EDAC}">
                  <c15:fullRef>
                    <c15:sqref>'IV.1.3. Ingr y egr SDSS'!$M$5:$M$19</c15:sqref>
                  </c15:fullRef>
                </c:ext>
              </c:extLst>
              <c:f>'IV.1.3. Ingr y egr SDSS'!$M$9:$M$19</c:f>
              <c:numCache>
                <c:formatCode>#,##0.00_);[Red]\(#,##0.00\)</c:formatCode>
                <c:ptCount val="11"/>
                <c:pt idx="0">
                  <c:v>206647252.69998169</c:v>
                </c:pt>
                <c:pt idx="1">
                  <c:v>-346652997.74999237</c:v>
                </c:pt>
                <c:pt idx="2">
                  <c:v>-2723072.7699890137</c:v>
                </c:pt>
                <c:pt idx="3">
                  <c:v>-308694285.74000549</c:v>
                </c:pt>
                <c:pt idx="4">
                  <c:v>1119113694.2599792</c:v>
                </c:pt>
                <c:pt idx="5">
                  <c:v>1015246796.8699799</c:v>
                </c:pt>
                <c:pt idx="6">
                  <c:v>1373833391.9500122</c:v>
                </c:pt>
                <c:pt idx="7">
                  <c:v>319924440.21998596</c:v>
                </c:pt>
                <c:pt idx="8">
                  <c:v>631843619.69000244</c:v>
                </c:pt>
                <c:pt idx="9">
                  <c:v>-7606612444.1099701</c:v>
                </c:pt>
                <c:pt idx="10">
                  <c:v>162559378.86999512</c:v>
                </c:pt>
              </c:numCache>
            </c:numRef>
          </c:val>
          <c:extLst>
            <c:ext xmlns:c16="http://schemas.microsoft.com/office/drawing/2014/chart" uri="{C3380CC4-5D6E-409C-BE32-E72D297353CC}">
              <c16:uniqueId val="{0000000D-035C-4E02-8C81-955B2A4F6364}"/>
            </c:ext>
          </c:extLst>
        </c:ser>
        <c:dLbls>
          <c:showLegendKey val="0"/>
          <c:showVal val="0"/>
          <c:showCatName val="0"/>
          <c:showSerName val="0"/>
          <c:showPercent val="0"/>
          <c:showBubbleSize val="0"/>
        </c:dLbls>
        <c:gapWidth val="39"/>
        <c:axId val="409621016"/>
        <c:axId val="409621408"/>
      </c:barChart>
      <c:catAx>
        <c:axId val="409621016"/>
        <c:scaling>
          <c:orientation val="minMax"/>
        </c:scaling>
        <c:delete val="0"/>
        <c:axPos val="b"/>
        <c:numFmt formatCode="General" sourceLinked="1"/>
        <c:majorTickMark val="none"/>
        <c:minorTickMark val="none"/>
        <c:tickLblPos val="low"/>
        <c:txPr>
          <a:bodyPr rot="-2700000" vert="horz"/>
          <a:lstStyle/>
          <a:p>
            <a:pPr>
              <a:defRPr sz="1800"/>
            </a:pPr>
            <a:endParaRPr lang="en-US"/>
          </a:p>
        </c:txPr>
        <c:crossAx val="409621408"/>
        <c:crosses val="autoZero"/>
        <c:auto val="1"/>
        <c:lblAlgn val="ctr"/>
        <c:lblOffset val="100"/>
        <c:noMultiLvlLbl val="0"/>
      </c:catAx>
      <c:valAx>
        <c:axId val="409621408"/>
        <c:scaling>
          <c:orientation val="minMax"/>
        </c:scaling>
        <c:delete val="0"/>
        <c:axPos val="l"/>
        <c:numFmt formatCode="#,##0.00_);[Red]\(#,##0.00\)" sourceLinked="1"/>
        <c:majorTickMark val="none"/>
        <c:minorTickMark val="none"/>
        <c:tickLblPos val="none"/>
        <c:spPr>
          <a:ln>
            <a:solidFill>
              <a:schemeClr val="bg1"/>
            </a:solidFill>
          </a:ln>
        </c:spPr>
        <c:crossAx val="409621016"/>
        <c:crosses val="autoZero"/>
        <c:crossBetween val="between"/>
        <c:dispUnits>
          <c:builtInUnit val="millions"/>
          <c:dispUnitsLbl>
            <c:layout>
              <c:manualLayout>
                <c:xMode val="edge"/>
                <c:yMode val="edge"/>
                <c:x val="7.6274863796122246E-3"/>
                <c:y val="0.44578457085209094"/>
              </c:manualLayout>
            </c:layout>
            <c:txPr>
              <a:bodyPr/>
              <a:lstStyle/>
              <a:p>
                <a:pPr>
                  <a:defRPr sz="2000" b="1"/>
                </a:pPr>
                <a:endParaRPr lang="en-US"/>
              </a:p>
            </c:txPr>
          </c:dispUnitsLbl>
        </c:dispUnits>
      </c:valAx>
    </c:plotArea>
    <c:legend>
      <c:legendPos val="b"/>
      <c:layout>
        <c:manualLayout>
          <c:xMode val="edge"/>
          <c:yMode val="edge"/>
          <c:x val="0.25580668230136289"/>
          <c:y val="2.0736477763342202E-2"/>
          <c:w val="0.49977318286563688"/>
          <c:h val="3.615628835645103E-2"/>
        </c:manualLayout>
      </c:layout>
      <c:overlay val="0"/>
      <c:txPr>
        <a:bodyPr/>
        <a:lstStyle/>
        <a:p>
          <a:pPr>
            <a:defRPr sz="1600" b="1"/>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autoTitleDeleted val="0"/>
    <c:plotArea>
      <c:layout>
        <c:manualLayout>
          <c:layoutTarget val="inner"/>
          <c:xMode val="edge"/>
          <c:yMode val="edge"/>
          <c:x val="4.3199534151995581E-2"/>
          <c:y val="0.1368153980752406"/>
          <c:w val="0.92524325246340777"/>
          <c:h val="0.73068790630801839"/>
        </c:manualLayout>
      </c:layout>
      <c:barChart>
        <c:barDir val="col"/>
        <c:grouping val="stacked"/>
        <c:varyColors val="0"/>
        <c:ser>
          <c:idx val="0"/>
          <c:order val="0"/>
          <c:tx>
            <c:strRef>
              <c:f>'IV.1.4. Recaudo x sector'!$B$3</c:f>
              <c:strCache>
                <c:ptCount val="1"/>
                <c:pt idx="0">
                  <c:v>Sector  Público</c:v>
                </c:pt>
              </c:strCache>
            </c:strRef>
          </c:tx>
          <c:spPr>
            <a:solidFill>
              <a:schemeClr val="accent3">
                <a:lumMod val="75000"/>
              </a:schemeClr>
            </a:solidFill>
          </c:spPr>
          <c:invertIfNegative val="0"/>
          <c:dLbls>
            <c:spPr>
              <a:noFill/>
              <a:ln>
                <a:noFill/>
              </a:ln>
              <a:effectLst/>
            </c:spPr>
            <c:txPr>
              <a:bodyPr/>
              <a:lstStyle/>
              <a:p>
                <a:pPr>
                  <a:defRPr sz="1600" b="1">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'IV.1.4. Recaudo x sector'!$A$4:$A$18</c:f>
              <c:strCache>
                <c:ptCount val="15"/>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Ene-Abr. 2021</c:v>
                </c:pt>
              </c:strCache>
            </c:strRef>
          </c:cat>
          <c:val>
            <c:numRef>
              <c:f>'IV.1.4. Recaudo x sector'!$B$4:$B$18</c:f>
              <c:numCache>
                <c:formatCode>_(* #,##0.00_);_(* \(#,##0.00\);_(* "-"??_);_(@_)</c:formatCode>
                <c:ptCount val="15"/>
                <c:pt idx="0">
                  <c:v>7440643704.1800003</c:v>
                </c:pt>
                <c:pt idx="1">
                  <c:v>10090935314.219999</c:v>
                </c:pt>
                <c:pt idx="2">
                  <c:v>12419428715.15</c:v>
                </c:pt>
                <c:pt idx="3">
                  <c:v>13982932933.34</c:v>
                </c:pt>
                <c:pt idx="4">
                  <c:v>15631836986.009998</c:v>
                </c:pt>
                <c:pt idx="5">
                  <c:v>17595724643.350403</c:v>
                </c:pt>
                <c:pt idx="6">
                  <c:v>20873289030.960003</c:v>
                </c:pt>
                <c:pt idx="7">
                  <c:v>24657599719.139999</c:v>
                </c:pt>
                <c:pt idx="8">
                  <c:v>29250900435.389999</c:v>
                </c:pt>
                <c:pt idx="9">
                  <c:v>33197918782.480003</c:v>
                </c:pt>
                <c:pt idx="10">
                  <c:v>37563341220.540001</c:v>
                </c:pt>
                <c:pt idx="11">
                  <c:v>42779387567.769997</c:v>
                </c:pt>
                <c:pt idx="12">
                  <c:v>46529847103.790001</c:v>
                </c:pt>
                <c:pt idx="13">
                  <c:v>51494714927.979996</c:v>
                </c:pt>
                <c:pt idx="14">
                  <c:v>16876248240.500002</c:v>
                </c:pt>
              </c:numCache>
            </c:numRef>
          </c:val>
          <c:extLst>
            <c:ext xmlns:c16="http://schemas.microsoft.com/office/drawing/2014/chart" uri="{C3380CC4-5D6E-409C-BE32-E72D297353CC}">
              <c16:uniqueId val="{00000000-43B6-4A1A-B484-9D9BAC59B1A1}"/>
            </c:ext>
          </c:extLst>
        </c:ser>
        <c:ser>
          <c:idx val="1"/>
          <c:order val="1"/>
          <c:tx>
            <c:strRef>
              <c:f>'IV.1.4. Recaudo x sector'!$C$3</c:f>
              <c:strCache>
                <c:ptCount val="1"/>
                <c:pt idx="0">
                  <c:v>Sector Privado</c:v>
                </c:pt>
              </c:strCache>
            </c:strRef>
          </c:tx>
          <c:spPr>
            <a:solidFill>
              <a:srgbClr val="0070C0"/>
            </a:solidFill>
          </c:spPr>
          <c:invertIfNegative val="0"/>
          <c:dLbls>
            <c:spPr>
              <a:noFill/>
              <a:ln>
                <a:noFill/>
              </a:ln>
              <a:effectLst/>
            </c:spPr>
            <c:txPr>
              <a:bodyPr/>
              <a:lstStyle/>
              <a:p>
                <a:pPr>
                  <a:defRPr sz="1400" b="1">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'IV.1.4. Recaudo x sector'!$A$4:$A$18</c:f>
              <c:strCache>
                <c:ptCount val="15"/>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Ene-Abr. 2021</c:v>
                </c:pt>
              </c:strCache>
            </c:strRef>
          </c:cat>
          <c:val>
            <c:numRef>
              <c:f>'IV.1.4. Recaudo x sector'!$C$4:$C$18</c:f>
              <c:numCache>
                <c:formatCode>_(* #,##0.00_);_(* \(#,##0.00\);_(* "-"??_);_(@_)</c:formatCode>
                <c:ptCount val="15"/>
                <c:pt idx="0">
                  <c:v>13755990830.42</c:v>
                </c:pt>
                <c:pt idx="1">
                  <c:v>22987229737.049999</c:v>
                </c:pt>
                <c:pt idx="2">
                  <c:v>25453341929.369999</c:v>
                </c:pt>
                <c:pt idx="3">
                  <c:v>29622073160.660004</c:v>
                </c:pt>
                <c:pt idx="4">
                  <c:v>33784047829.830002</c:v>
                </c:pt>
                <c:pt idx="5">
                  <c:v>37469807664.639603</c:v>
                </c:pt>
                <c:pt idx="6">
                  <c:v>40609714567.439995</c:v>
                </c:pt>
                <c:pt idx="7">
                  <c:v>45263293195.400002</c:v>
                </c:pt>
                <c:pt idx="8">
                  <c:v>49801471613.939987</c:v>
                </c:pt>
                <c:pt idx="9">
                  <c:v>55851245438.969994</c:v>
                </c:pt>
                <c:pt idx="10">
                  <c:v>62094410132.149994</c:v>
                </c:pt>
                <c:pt idx="11">
                  <c:v>70074621814.729996</c:v>
                </c:pt>
                <c:pt idx="12">
                  <c:v>76380977283.079987</c:v>
                </c:pt>
                <c:pt idx="13">
                  <c:v>69903275637.529999</c:v>
                </c:pt>
                <c:pt idx="14">
                  <c:v>25893525483.700001</c:v>
                </c:pt>
              </c:numCache>
            </c:numRef>
          </c:val>
          <c:extLst>
            <c:ext xmlns:c16="http://schemas.microsoft.com/office/drawing/2014/chart" uri="{C3380CC4-5D6E-409C-BE32-E72D297353CC}">
              <c16:uniqueId val="{00000001-43B6-4A1A-B484-9D9BAC59B1A1}"/>
            </c:ext>
          </c:extLst>
        </c:ser>
        <c:dLbls>
          <c:showLegendKey val="0"/>
          <c:showVal val="0"/>
          <c:showCatName val="0"/>
          <c:showSerName val="0"/>
          <c:showPercent val="0"/>
          <c:showBubbleSize val="0"/>
        </c:dLbls>
        <c:gapWidth val="24"/>
        <c:overlap val="87"/>
        <c:axId val="409622192"/>
        <c:axId val="409622584"/>
      </c:barChart>
      <c:catAx>
        <c:axId val="409622192"/>
        <c:scaling>
          <c:orientation val="minMax"/>
        </c:scaling>
        <c:delete val="0"/>
        <c:axPos val="b"/>
        <c:numFmt formatCode="General" sourceLinked="1"/>
        <c:majorTickMark val="out"/>
        <c:minorTickMark val="none"/>
        <c:tickLblPos val="nextTo"/>
        <c:txPr>
          <a:bodyPr/>
          <a:lstStyle/>
          <a:p>
            <a:pPr>
              <a:defRPr sz="1100"/>
            </a:pPr>
            <a:endParaRPr lang="en-US"/>
          </a:p>
        </c:txPr>
        <c:crossAx val="409622584"/>
        <c:crosses val="autoZero"/>
        <c:auto val="1"/>
        <c:lblAlgn val="ctr"/>
        <c:lblOffset val="100"/>
        <c:noMultiLvlLbl val="0"/>
      </c:catAx>
      <c:valAx>
        <c:axId val="409622584"/>
        <c:scaling>
          <c:orientation val="minMax"/>
        </c:scaling>
        <c:delete val="0"/>
        <c:axPos val="l"/>
        <c:numFmt formatCode="_(* #,##0.00_);_(* \(#,##0.00\);_(* &quot;-&quot;??_);_(@_)" sourceLinked="1"/>
        <c:majorTickMark val="out"/>
        <c:minorTickMark val="none"/>
        <c:tickLblPos val="nextTo"/>
        <c:spPr>
          <a:ln>
            <a:solidFill>
              <a:schemeClr val="bg1"/>
            </a:solidFill>
          </a:ln>
        </c:spPr>
        <c:txPr>
          <a:bodyPr/>
          <a:lstStyle/>
          <a:p>
            <a:pPr>
              <a:defRPr>
                <a:solidFill>
                  <a:schemeClr val="bg1"/>
                </a:solidFill>
              </a:defRPr>
            </a:pPr>
            <a:endParaRPr lang="en-US"/>
          </a:p>
        </c:txPr>
        <c:crossAx val="409622192"/>
        <c:crosses val="autoZero"/>
        <c:crossBetween val="between"/>
        <c:dispUnits>
          <c:builtInUnit val="billions"/>
          <c:dispUnitsLbl>
            <c:layout>
              <c:manualLayout>
                <c:xMode val="edge"/>
                <c:yMode val="edge"/>
                <c:x val="1.773791638020232E-2"/>
                <c:y val="0.31417470485533894"/>
              </c:manualLayout>
            </c:layout>
            <c:txPr>
              <a:bodyPr/>
              <a:lstStyle/>
              <a:p>
                <a:pPr>
                  <a:defRPr sz="1800" b="0"/>
                </a:pPr>
                <a:endParaRPr lang="en-US"/>
              </a:p>
            </c:txPr>
          </c:dispUnitsLbl>
        </c:dispUnits>
      </c:valAx>
    </c:plotArea>
    <c:legend>
      <c:legendPos val="r"/>
      <c:layout>
        <c:manualLayout>
          <c:xMode val="edge"/>
          <c:yMode val="edge"/>
          <c:x val="0.29621954080820739"/>
          <c:y val="5.3994478249445775E-2"/>
          <c:w val="0.42926758418570254"/>
          <c:h val="4.3842090433761242E-2"/>
        </c:manualLayout>
      </c:layout>
      <c:overlay val="0"/>
      <c:txPr>
        <a:bodyPr/>
        <a:lstStyle/>
        <a:p>
          <a:pPr>
            <a:defRPr sz="1600" b="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1"/>
    <c:plotArea>
      <c:layout>
        <c:manualLayout>
          <c:layoutTarget val="inner"/>
          <c:xMode val="edge"/>
          <c:yMode val="edge"/>
          <c:x val="7.0385607672724324E-2"/>
          <c:y val="0.30308245534408867"/>
          <c:w val="0.87742717429251105"/>
          <c:h val="0.55560690240371424"/>
        </c:manualLayout>
      </c:layout>
      <c:barChart>
        <c:barDir val="col"/>
        <c:grouping val="clustered"/>
        <c:varyColors val="0"/>
        <c:ser>
          <c:idx val="0"/>
          <c:order val="0"/>
          <c:tx>
            <c:strRef>
              <c:f>III.1.3.Afil.SFSPob.Nac.!$C$3</c:f>
              <c:strCache>
                <c:ptCount val="1"/>
                <c:pt idx="0">
                  <c:v>Población Nacional Total</c:v>
                </c:pt>
              </c:strCache>
            </c:strRef>
          </c:tx>
          <c:spPr>
            <a:solidFill>
              <a:schemeClr val="accent3">
                <a:lumMod val="50000"/>
              </a:schemeClr>
            </a:solidFill>
          </c:spPr>
          <c:invertIfNegative val="0"/>
          <c:dPt>
            <c:idx val="5"/>
            <c:invertIfNegative val="0"/>
            <c:bubble3D val="0"/>
            <c:extLst>
              <c:ext xmlns:c16="http://schemas.microsoft.com/office/drawing/2014/chart" uri="{C3380CC4-5D6E-409C-BE32-E72D297353CC}">
                <c16:uniqueId val="{0000000B-DCCF-4DF9-8FF7-EB0BF5DD2B86}"/>
              </c:ext>
            </c:extLst>
          </c:dPt>
          <c:dPt>
            <c:idx val="6"/>
            <c:invertIfNegative val="0"/>
            <c:bubble3D val="0"/>
            <c:extLst>
              <c:ext xmlns:c16="http://schemas.microsoft.com/office/drawing/2014/chart" uri="{C3380CC4-5D6E-409C-BE32-E72D297353CC}">
                <c16:uniqueId val="{0000000C-DCCF-4DF9-8FF7-EB0BF5DD2B86}"/>
              </c:ext>
            </c:extLst>
          </c:dPt>
          <c:dPt>
            <c:idx val="7"/>
            <c:invertIfNegative val="0"/>
            <c:bubble3D val="0"/>
            <c:extLst>
              <c:ext xmlns:c16="http://schemas.microsoft.com/office/drawing/2014/chart" uri="{C3380CC4-5D6E-409C-BE32-E72D297353CC}">
                <c16:uniqueId val="{0000000D-DCCF-4DF9-8FF7-EB0BF5DD2B86}"/>
              </c:ext>
            </c:extLst>
          </c:dPt>
          <c:dPt>
            <c:idx val="15"/>
            <c:invertIfNegative val="0"/>
            <c:bubble3D val="0"/>
            <c:extLst>
              <c:ext xmlns:c16="http://schemas.microsoft.com/office/drawing/2014/chart" uri="{C3380CC4-5D6E-409C-BE32-E72D297353CC}">
                <c16:uniqueId val="{00000005-DCCF-4DF9-8FF7-EB0BF5DD2B86}"/>
              </c:ext>
            </c:extLst>
          </c:dPt>
          <c:dPt>
            <c:idx val="16"/>
            <c:invertIfNegative val="0"/>
            <c:bubble3D val="0"/>
            <c:extLst>
              <c:ext xmlns:c16="http://schemas.microsoft.com/office/drawing/2014/chart" uri="{C3380CC4-5D6E-409C-BE32-E72D297353CC}">
                <c16:uniqueId val="{00000006-DCCF-4DF9-8FF7-EB0BF5DD2B86}"/>
              </c:ext>
            </c:extLst>
          </c:dPt>
          <c:dPt>
            <c:idx val="17"/>
            <c:invertIfNegative val="0"/>
            <c:bubble3D val="0"/>
            <c:extLst>
              <c:ext xmlns:c16="http://schemas.microsoft.com/office/drawing/2014/chart" uri="{C3380CC4-5D6E-409C-BE32-E72D297353CC}">
                <c16:uniqueId val="{00000007-DCCF-4DF9-8FF7-EB0BF5DD2B86}"/>
              </c:ext>
            </c:extLst>
          </c:dPt>
          <c:dLbls>
            <c:spPr>
              <a:noFill/>
              <a:ln>
                <a:noFill/>
              </a:ln>
              <a:effectLst/>
            </c:spPr>
            <c:txPr>
              <a:bodyPr rot="-5400000" vert="horz"/>
              <a:lstStyle/>
              <a:p>
                <a:pPr>
                  <a:defRPr sz="3200" b="1">
                    <a:solidFill>
                      <a:srgbClr val="00206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III.1.3.Afil.SFSPob.Nac.!$A$4:$A$20</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Abr.2021</c:v>
                </c:pt>
              </c:strCache>
            </c:strRef>
          </c:cat>
          <c:val>
            <c:numRef>
              <c:f>III.1.3.Afil.SFSPob.Nac.!$C$4:$C$20</c:f>
              <c:numCache>
                <c:formatCode>#,##0_);[Red]\(#,##0\)</c:formatCode>
                <c:ptCount val="17"/>
                <c:pt idx="0">
                  <c:v>9020226</c:v>
                </c:pt>
                <c:pt idx="1">
                  <c:v>9123786.5</c:v>
                </c:pt>
                <c:pt idx="2">
                  <c:v>9226223</c:v>
                </c:pt>
                <c:pt idx="3">
                  <c:v>9327818</c:v>
                </c:pt>
                <c:pt idx="4">
                  <c:v>9428533.4999999963</c:v>
                </c:pt>
                <c:pt idx="5">
                  <c:v>9529297.5000000037</c:v>
                </c:pt>
                <c:pt idx="6">
                  <c:v>9630258.5</c:v>
                </c:pt>
                <c:pt idx="7">
                  <c:v>9730638.5</c:v>
                </c:pt>
                <c:pt idx="8">
                  <c:v>9830624</c:v>
                </c:pt>
                <c:pt idx="9">
                  <c:v>9930374</c:v>
                </c:pt>
                <c:pt idx="10">
                  <c:v>10028012</c:v>
                </c:pt>
                <c:pt idx="11">
                  <c:v>10123139</c:v>
                </c:pt>
                <c:pt idx="12">
                  <c:v>10217441</c:v>
                </c:pt>
                <c:pt idx="13">
                  <c:v>10310703</c:v>
                </c:pt>
                <c:pt idx="14">
                  <c:v>10402759</c:v>
                </c:pt>
                <c:pt idx="15">
                  <c:v>10492017</c:v>
                </c:pt>
                <c:pt idx="16">
                  <c:v>10521029</c:v>
                </c:pt>
              </c:numCache>
            </c:numRef>
          </c:val>
          <c:extLst>
            <c:ext xmlns:c16="http://schemas.microsoft.com/office/drawing/2014/chart" uri="{C3380CC4-5D6E-409C-BE32-E72D297353CC}">
              <c16:uniqueId val="{00000000-6CE1-4D84-A290-9A7664D1250A}"/>
            </c:ext>
          </c:extLst>
        </c:ser>
        <c:dLbls>
          <c:showLegendKey val="0"/>
          <c:showVal val="0"/>
          <c:showCatName val="0"/>
          <c:showSerName val="0"/>
          <c:showPercent val="0"/>
          <c:showBubbleSize val="0"/>
        </c:dLbls>
        <c:gapWidth val="39"/>
        <c:axId val="401191904"/>
        <c:axId val="401191512"/>
      </c:barChart>
      <c:lineChart>
        <c:grouping val="standard"/>
        <c:varyColors val="0"/>
        <c:ser>
          <c:idx val="1"/>
          <c:order val="1"/>
          <c:tx>
            <c:strRef>
              <c:f>III.1.3.Afil.SFSPob.Nac.!$D$3</c:f>
              <c:strCache>
                <c:ptCount val="1"/>
                <c:pt idx="0">
                  <c:v>% Población Total Afiliada al  SFS</c:v>
                </c:pt>
              </c:strCache>
            </c:strRef>
          </c:tx>
          <c:spPr>
            <a:ln>
              <a:noFill/>
            </a:ln>
            <a:effectLst>
              <a:glow rad="228600">
                <a:schemeClr val="accent2">
                  <a:satMod val="175000"/>
                  <a:alpha val="40000"/>
                </a:schemeClr>
              </a:glow>
            </a:effectLst>
          </c:spPr>
          <c:marker>
            <c:symbol val="circle"/>
            <c:size val="13"/>
            <c:spPr>
              <a:gradFill>
                <a:gsLst>
                  <a:gs pos="0">
                    <a:srgbClr val="FFF200"/>
                  </a:gs>
                  <a:gs pos="45000">
                    <a:srgbClr val="FF7A00"/>
                  </a:gs>
                  <a:gs pos="70000">
                    <a:srgbClr val="FF0300"/>
                  </a:gs>
                  <a:gs pos="100000">
                    <a:srgbClr val="4D0808"/>
                  </a:gs>
                </a:gsLst>
                <a:lin ang="5400000" scaled="0"/>
              </a:gradFill>
              <a:ln>
                <a:noFill/>
              </a:ln>
              <a:effectLst>
                <a:glow rad="228600">
                  <a:schemeClr val="accent2">
                    <a:satMod val="175000"/>
                    <a:alpha val="40000"/>
                  </a:schemeClr>
                </a:glow>
              </a:effectLst>
            </c:spPr>
          </c:marker>
          <c:dLbls>
            <c:dLbl>
              <c:idx val="0"/>
              <c:layout>
                <c:manualLayout>
                  <c:x val="-1.853747157895588E-2"/>
                  <c:y val="-3.710526362998695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DCCF-4DF9-8FF7-EB0BF5DD2B86}"/>
                </c:ext>
              </c:extLst>
            </c:dLbl>
            <c:dLbl>
              <c:idx val="1"/>
              <c:layout>
                <c:manualLayout>
                  <c:x val="-1.9373751477252493E-2"/>
                  <c:y val="-3.504195153104717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DCCF-4DF9-8FF7-EB0BF5DD2B86}"/>
                </c:ext>
              </c:extLst>
            </c:dLbl>
            <c:dLbl>
              <c:idx val="2"/>
              <c:layout>
                <c:manualLayout>
                  <c:x val="-1.8113280198506269E-2"/>
                  <c:y val="2.917008329602931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DCCF-4DF9-8FF7-EB0BF5DD2B86}"/>
                </c:ext>
              </c:extLst>
            </c:dLbl>
            <c:dLbl>
              <c:idx val="3"/>
              <c:layout>
                <c:manualLayout>
                  <c:x val="-2.259083866255825E-2"/>
                  <c:y val="3.470729007640426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7A8E-41C8-B2ED-D63900295447}"/>
                </c:ext>
              </c:extLst>
            </c:dLbl>
            <c:dLbl>
              <c:idx val="4"/>
              <c:layout>
                <c:manualLayout>
                  <c:x val="-2.511178684873603E-2"/>
                  <c:y val="3.926392419483027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7A8E-41C8-B2ED-D63900295447}"/>
                </c:ext>
              </c:extLst>
            </c:dLbl>
            <c:dLbl>
              <c:idx val="5"/>
              <c:layout>
                <c:manualLayout>
                  <c:x val="-2.2020614739501027E-2"/>
                  <c:y val="3.24182093145493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0291-40DF-9806-3941186177DD}"/>
                </c:ext>
              </c:extLst>
            </c:dLbl>
            <c:dLbl>
              <c:idx val="6"/>
              <c:layout>
                <c:manualLayout>
                  <c:x val="-2.1925070141578702E-2"/>
                  <c:y val="2.666016658623780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0291-40DF-9806-3941186177DD}"/>
                </c:ext>
              </c:extLst>
            </c:dLbl>
            <c:dLbl>
              <c:idx val="7"/>
              <c:layout>
                <c:manualLayout>
                  <c:x val="-2.2536317368452987E-2"/>
                  <c:y val="2.881380408984813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0291-40DF-9806-3941186177DD}"/>
                </c:ext>
              </c:extLst>
            </c:dLbl>
            <c:dLbl>
              <c:idx val="8"/>
              <c:layout>
                <c:manualLayout>
                  <c:x val="-2.244077277053072E-2"/>
                  <c:y val="3.444734665760123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0291-40DF-9806-3941186177DD}"/>
                </c:ext>
              </c:extLst>
            </c:dLbl>
            <c:dLbl>
              <c:idx val="9"/>
              <c:layout>
                <c:manualLayout>
                  <c:x val="-2.3854389503433479E-2"/>
                  <c:y val="3.539957555132573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0291-40DF-9806-3941186177DD}"/>
                </c:ext>
              </c:extLst>
            </c:dLbl>
            <c:dLbl>
              <c:idx val="10"/>
              <c:layout>
                <c:manualLayout>
                  <c:x val="-2.1791578987625584E-2"/>
                  <c:y val="3.33704382082740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0291-40DF-9806-3941186177DD}"/>
                </c:ext>
              </c:extLst>
            </c:dLbl>
            <c:dLbl>
              <c:idx val="11"/>
              <c:layout>
                <c:manualLayout>
                  <c:x val="-2.2822984245529501E-2"/>
                  <c:y val="4.051699857739730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0291-40DF-9806-3941186177DD}"/>
                </c:ext>
              </c:extLst>
            </c:dLbl>
            <c:dLbl>
              <c:idx val="12"/>
              <c:layout>
                <c:manualLayout>
                  <c:x val="-2.1504922247233715E-2"/>
                  <c:y val="2.945450944141429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0291-40DF-9806-3941186177DD}"/>
                </c:ext>
              </c:extLst>
            </c:dLbl>
            <c:dLbl>
              <c:idx val="13"/>
              <c:layout>
                <c:manualLayout>
                  <c:x val="-2.1084754079519562E-2"/>
                  <c:y val="3.41980772439180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0291-40DF-9806-3941186177DD}"/>
                </c:ext>
              </c:extLst>
            </c:dLbl>
            <c:dLbl>
              <c:idx val="14"/>
              <c:layout>
                <c:manualLayout>
                  <c:x val="-2.1504912110549071E-2"/>
                  <c:y val="4.832175936307574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0291-40DF-9806-3941186177DD}"/>
                </c:ext>
              </c:extLst>
            </c:dLbl>
            <c:dLbl>
              <c:idx val="15"/>
              <c:layout>
                <c:manualLayout>
                  <c:x val="-2.090709670734392E-2"/>
                  <c:y val="4.634724781093197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0291-40DF-9806-3941186177DD}"/>
                </c:ext>
              </c:extLst>
            </c:dLbl>
            <c:dLbl>
              <c:idx val="16"/>
              <c:layout>
                <c:manualLayout>
                  <c:x val="-2.3045998835070629E-2"/>
                  <c:y val="4.045896428065278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ACE8-468C-A554-F836075C98F1}"/>
                </c:ext>
              </c:extLst>
            </c:dLbl>
            <c:spPr>
              <a:noFill/>
              <a:ln>
                <a:noFill/>
              </a:ln>
              <a:effectLst/>
            </c:spPr>
            <c:txPr>
              <a:bodyPr/>
              <a:lstStyle/>
              <a:p>
                <a:pPr>
                  <a:defRPr sz="3200" b="1">
                    <a:solidFill>
                      <a:schemeClr val="bg1"/>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III.1.3.Afil.SFSPob.Nac.!$A$4:$A$20</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Abr.2021</c:v>
                </c:pt>
              </c:strCache>
            </c:strRef>
          </c:cat>
          <c:val>
            <c:numRef>
              <c:f>III.1.3.Afil.SFSPob.Nac.!$D$4:$D$20</c:f>
              <c:numCache>
                <c:formatCode>0.0%</c:formatCode>
                <c:ptCount val="17"/>
                <c:pt idx="0">
                  <c:v>2.8089540106866501E-2</c:v>
                </c:pt>
                <c:pt idx="1">
                  <c:v>5.6340643218689958E-2</c:v>
                </c:pt>
                <c:pt idx="2">
                  <c:v>0.27737428414639448</c:v>
                </c:pt>
                <c:pt idx="3">
                  <c:v>0.31273734114452062</c:v>
                </c:pt>
                <c:pt idx="4">
                  <c:v>0.37275213584381933</c:v>
                </c:pt>
                <c:pt idx="5">
                  <c:v>0.46225590081535373</c:v>
                </c:pt>
                <c:pt idx="6">
                  <c:v>0.47252895651762616</c:v>
                </c:pt>
                <c:pt idx="7">
                  <c:v>0.51614958257877941</c:v>
                </c:pt>
                <c:pt idx="8">
                  <c:v>0.57354772189435788</c:v>
                </c:pt>
                <c:pt idx="9">
                  <c:v>0.62309989533123322</c:v>
                </c:pt>
                <c:pt idx="10">
                  <c:v>0.66690905435693537</c:v>
                </c:pt>
                <c:pt idx="11">
                  <c:v>0.68963431204491021</c:v>
                </c:pt>
                <c:pt idx="12">
                  <c:v>0.73638751620880416</c:v>
                </c:pt>
                <c:pt idx="13">
                  <c:v>0.76309365132522966</c:v>
                </c:pt>
                <c:pt idx="14">
                  <c:v>0.78092590629082148</c:v>
                </c:pt>
                <c:pt idx="15">
                  <c:v>0.9586018589180707</c:v>
                </c:pt>
                <c:pt idx="16">
                  <c:v>0.9358725272974725</c:v>
                </c:pt>
              </c:numCache>
            </c:numRef>
          </c:val>
          <c:smooth val="0"/>
          <c:extLst>
            <c:ext xmlns:c16="http://schemas.microsoft.com/office/drawing/2014/chart" uri="{C3380CC4-5D6E-409C-BE32-E72D297353CC}">
              <c16:uniqueId val="{00000001-6CE1-4D84-A290-9A7664D1250A}"/>
            </c:ext>
          </c:extLst>
        </c:ser>
        <c:dLbls>
          <c:showLegendKey val="0"/>
          <c:showVal val="0"/>
          <c:showCatName val="0"/>
          <c:showSerName val="0"/>
          <c:showPercent val="0"/>
          <c:showBubbleSize val="0"/>
        </c:dLbls>
        <c:marker val="1"/>
        <c:smooth val="0"/>
        <c:axId val="401190728"/>
        <c:axId val="401191120"/>
      </c:lineChart>
      <c:catAx>
        <c:axId val="401191904"/>
        <c:scaling>
          <c:orientation val="minMax"/>
        </c:scaling>
        <c:delete val="0"/>
        <c:axPos val="b"/>
        <c:numFmt formatCode="General" sourceLinked="0"/>
        <c:majorTickMark val="none"/>
        <c:minorTickMark val="none"/>
        <c:tickLblPos val="nextTo"/>
        <c:txPr>
          <a:bodyPr rot="-2700000" vert="horz"/>
          <a:lstStyle/>
          <a:p>
            <a:pPr>
              <a:defRPr sz="2000"/>
            </a:pPr>
            <a:endParaRPr lang="en-US"/>
          </a:p>
        </c:txPr>
        <c:crossAx val="401191512"/>
        <c:crosses val="autoZero"/>
        <c:auto val="1"/>
        <c:lblAlgn val="ctr"/>
        <c:lblOffset val="100"/>
        <c:noMultiLvlLbl val="0"/>
      </c:catAx>
      <c:valAx>
        <c:axId val="401191512"/>
        <c:scaling>
          <c:orientation val="minMax"/>
        </c:scaling>
        <c:delete val="0"/>
        <c:axPos val="l"/>
        <c:numFmt formatCode="#,##0_);[Red]\(#,##0\)" sourceLinked="1"/>
        <c:majorTickMark val="none"/>
        <c:minorTickMark val="none"/>
        <c:tickLblPos val="nextTo"/>
        <c:txPr>
          <a:bodyPr/>
          <a:lstStyle/>
          <a:p>
            <a:pPr>
              <a:defRPr sz="1200"/>
            </a:pPr>
            <a:endParaRPr lang="en-US"/>
          </a:p>
        </c:txPr>
        <c:crossAx val="401191904"/>
        <c:crosses val="autoZero"/>
        <c:crossBetween val="between"/>
      </c:valAx>
      <c:valAx>
        <c:axId val="401191120"/>
        <c:scaling>
          <c:orientation val="minMax"/>
          <c:max val="1.4"/>
        </c:scaling>
        <c:delete val="0"/>
        <c:axPos val="r"/>
        <c:numFmt formatCode="0.0%" sourceLinked="1"/>
        <c:majorTickMark val="out"/>
        <c:minorTickMark val="none"/>
        <c:tickLblPos val="nextTo"/>
        <c:txPr>
          <a:bodyPr/>
          <a:lstStyle/>
          <a:p>
            <a:pPr>
              <a:defRPr sz="1200"/>
            </a:pPr>
            <a:endParaRPr lang="en-US"/>
          </a:p>
        </c:txPr>
        <c:crossAx val="401190728"/>
        <c:crosses val="max"/>
        <c:crossBetween val="between"/>
      </c:valAx>
      <c:catAx>
        <c:axId val="401190728"/>
        <c:scaling>
          <c:orientation val="minMax"/>
        </c:scaling>
        <c:delete val="1"/>
        <c:axPos val="b"/>
        <c:numFmt formatCode="General" sourceLinked="1"/>
        <c:majorTickMark val="out"/>
        <c:minorTickMark val="none"/>
        <c:tickLblPos val="nextTo"/>
        <c:crossAx val="401191120"/>
        <c:crosses val="autoZero"/>
        <c:auto val="1"/>
        <c:lblAlgn val="ctr"/>
        <c:lblOffset val="100"/>
        <c:noMultiLvlLbl val="0"/>
      </c:catAx>
    </c:plotArea>
    <c:legend>
      <c:legendPos val="t"/>
      <c:layout>
        <c:manualLayout>
          <c:xMode val="edge"/>
          <c:yMode val="edge"/>
          <c:x val="0.30326955445432952"/>
          <c:y val="6.9746002816944958E-2"/>
          <c:w val="0.50825966976033499"/>
          <c:h val="4.960764577857274E-2"/>
        </c:manualLayout>
      </c:layout>
      <c:overlay val="0"/>
      <c:txPr>
        <a:bodyPr/>
        <a:lstStyle/>
        <a:p>
          <a:pPr>
            <a:defRPr sz="28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Recaudo del Régimen Contributivo del SDSS por Origen de los Aportes                                                 </a:t>
            </a:r>
          </a:p>
        </c:rich>
      </c:tx>
      <c:layout>
        <c:manualLayout>
          <c:xMode val="edge"/>
          <c:yMode val="edge"/>
          <c:x val="0.27201911257065042"/>
          <c:y val="2.0662462086697378E-2"/>
        </c:manualLayout>
      </c:layout>
      <c:overlay val="0"/>
      <c:spPr>
        <a:ln>
          <a:noFill/>
        </a:ln>
      </c:spPr>
    </c:title>
    <c:autoTitleDeleted val="0"/>
    <c:view3D>
      <c:rotX val="15"/>
      <c:rotY val="0"/>
      <c:rAngAx val="0"/>
    </c:view3D>
    <c:floor>
      <c:thickness val="0"/>
    </c:floor>
    <c:sideWall>
      <c:thickness val="0"/>
    </c:sideWall>
    <c:backWall>
      <c:thickness val="0"/>
    </c:backWall>
    <c:plotArea>
      <c:layout>
        <c:manualLayout>
          <c:layoutTarget val="inner"/>
          <c:xMode val="edge"/>
          <c:yMode val="edge"/>
          <c:x val="1.0963042891826275E-2"/>
          <c:y val="0.13038524897172774"/>
          <c:w val="0.96798036328581605"/>
          <c:h val="0.75383373814538346"/>
        </c:manualLayout>
      </c:layout>
      <c:bar3DChart>
        <c:barDir val="col"/>
        <c:grouping val="standard"/>
        <c:varyColors val="0"/>
        <c:ser>
          <c:idx val="0"/>
          <c:order val="0"/>
          <c:tx>
            <c:strRef>
              <c:f>'IV.1.5 Rec. x origen'!$B$3</c:f>
              <c:strCache>
                <c:ptCount val="1"/>
                <c:pt idx="0">
                  <c:v>Trabajador Sector Público</c:v>
                </c:pt>
              </c:strCache>
            </c:strRef>
          </c:tx>
          <c:invertIfNegative val="0"/>
          <c:cat>
            <c:strRef>
              <c:f>'IV.1.5 Rec. x origen'!$A$4:$A$22</c:f>
              <c:strCache>
                <c:ptCount val="19"/>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Ene-Abr. 2021</c:v>
                </c:pt>
              </c:strCache>
            </c:strRef>
          </c:cat>
          <c:val>
            <c:numRef>
              <c:f>'IV.1.5 Rec. x origen'!$B$4:$B$22</c:f>
              <c:numCache>
                <c:formatCode>_(* #,##0.00_);_(* \(#,##0.00\);_(* "-"??_);_(@_)</c:formatCode>
                <c:ptCount val="19"/>
                <c:pt idx="0">
                  <c:v>63456668.409345008</c:v>
                </c:pt>
                <c:pt idx="1">
                  <c:v>542678227.51684356</c:v>
                </c:pt>
                <c:pt idx="2">
                  <c:v>712430952.32140017</c:v>
                </c:pt>
                <c:pt idx="3">
                  <c:v>696689268.80370843</c:v>
                </c:pt>
                <c:pt idx="4">
                  <c:v>2008973800.1286001</c:v>
                </c:pt>
                <c:pt idx="5">
                  <c:v>2875916564.5526996</c:v>
                </c:pt>
                <c:pt idx="6">
                  <c:v>3539537183.8177495</c:v>
                </c:pt>
                <c:pt idx="7">
                  <c:v>3985135886.0018997</c:v>
                </c:pt>
                <c:pt idx="8">
                  <c:v>4455073541.0128489</c:v>
                </c:pt>
                <c:pt idx="9">
                  <c:v>5014781523.3548641</c:v>
                </c:pt>
                <c:pt idx="10">
                  <c:v>5948887373.8236008</c:v>
                </c:pt>
                <c:pt idx="11">
                  <c:v>7027415919.9548988</c:v>
                </c:pt>
                <c:pt idx="12">
                  <c:v>8336506624.0861492</c:v>
                </c:pt>
                <c:pt idx="13">
                  <c:v>9461406853.0067997</c:v>
                </c:pt>
                <c:pt idx="14">
                  <c:v>10705552247.853899</c:v>
                </c:pt>
                <c:pt idx="15">
                  <c:v>12192125456.814447</c:v>
                </c:pt>
                <c:pt idx="16">
                  <c:v>13261006424.580149</c:v>
                </c:pt>
                <c:pt idx="17">
                  <c:v>14675993754.4743</c:v>
                </c:pt>
                <c:pt idx="18">
                  <c:v>4809730748.5425005</c:v>
                </c:pt>
              </c:numCache>
            </c:numRef>
          </c:val>
          <c:extLst>
            <c:ext xmlns:c16="http://schemas.microsoft.com/office/drawing/2014/chart" uri="{C3380CC4-5D6E-409C-BE32-E72D297353CC}">
              <c16:uniqueId val="{00000000-6147-4820-B25A-7F621268FBD9}"/>
            </c:ext>
          </c:extLst>
        </c:ser>
        <c:ser>
          <c:idx val="1"/>
          <c:order val="1"/>
          <c:tx>
            <c:strRef>
              <c:f>'IV.1.5 Rec. x origen'!$C$3</c:f>
              <c:strCache>
                <c:ptCount val="1"/>
                <c:pt idx="0">
                  <c:v>Trabajador Sector Privado</c:v>
                </c:pt>
              </c:strCache>
            </c:strRef>
          </c:tx>
          <c:invertIfNegative val="0"/>
          <c:cat>
            <c:strRef>
              <c:f>'IV.1.5 Rec. x origen'!$A$4:$A$22</c:f>
              <c:strCache>
                <c:ptCount val="19"/>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Ene-Abr. 2021</c:v>
                </c:pt>
              </c:strCache>
            </c:strRef>
          </c:cat>
          <c:val>
            <c:numRef>
              <c:f>'IV.1.5 Rec. x origen'!$C$4:$C$22</c:f>
              <c:numCache>
                <c:formatCode>_(* #,##0.00_);_(* \(#,##0.00\);_(* "-"??_);_(@_)</c:formatCode>
                <c:ptCount val="19"/>
                <c:pt idx="0">
                  <c:v>488340448.19365501</c:v>
                </c:pt>
                <c:pt idx="1">
                  <c:v>1370115716.8873563</c:v>
                </c:pt>
                <c:pt idx="2">
                  <c:v>1798695424.7990003</c:v>
                </c:pt>
                <c:pt idx="3">
                  <c:v>2182056839.7410917</c:v>
                </c:pt>
                <c:pt idx="4">
                  <c:v>3714117524.2134004</c:v>
                </c:pt>
                <c:pt idx="5">
                  <c:v>6551360475.0592489</c:v>
                </c:pt>
                <c:pt idx="6">
                  <c:v>7254202449.8704491</c:v>
                </c:pt>
                <c:pt idx="7">
                  <c:v>8442290850.7881002</c:v>
                </c:pt>
                <c:pt idx="8">
                  <c:v>9628453631.5015488</c:v>
                </c:pt>
                <c:pt idx="9">
                  <c:v>10678895184.422285</c:v>
                </c:pt>
                <c:pt idx="10">
                  <c:v>11573768651.720398</c:v>
                </c:pt>
                <c:pt idx="11">
                  <c:v>12900038560.688999</c:v>
                </c:pt>
                <c:pt idx="12">
                  <c:v>14193419409.972895</c:v>
                </c:pt>
                <c:pt idx="13">
                  <c:v>15917604950.106447</c:v>
                </c:pt>
                <c:pt idx="14">
                  <c:v>17696906887.662746</c:v>
                </c:pt>
                <c:pt idx="15">
                  <c:v>19971267217.198051</c:v>
                </c:pt>
                <c:pt idx="16">
                  <c:v>21768578525.677795</c:v>
                </c:pt>
                <c:pt idx="17">
                  <c:v>19922433556.696049</c:v>
                </c:pt>
                <c:pt idx="18">
                  <c:v>7379654762.8544998</c:v>
                </c:pt>
              </c:numCache>
            </c:numRef>
          </c:val>
          <c:extLst>
            <c:ext xmlns:c16="http://schemas.microsoft.com/office/drawing/2014/chart" uri="{C3380CC4-5D6E-409C-BE32-E72D297353CC}">
              <c16:uniqueId val="{00000001-6147-4820-B25A-7F621268FBD9}"/>
            </c:ext>
          </c:extLst>
        </c:ser>
        <c:ser>
          <c:idx val="2"/>
          <c:order val="2"/>
          <c:tx>
            <c:strRef>
              <c:f>'IV.1.5 Rec. x origen'!$D$3</c:f>
              <c:strCache>
                <c:ptCount val="1"/>
                <c:pt idx="0">
                  <c:v> Empleador Sector Público</c:v>
                </c:pt>
              </c:strCache>
            </c:strRef>
          </c:tx>
          <c:invertIfNegative val="0"/>
          <c:cat>
            <c:strRef>
              <c:f>'IV.1.5 Rec. x origen'!$A$4:$A$22</c:f>
              <c:strCache>
                <c:ptCount val="19"/>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Ene-Abr. 2021</c:v>
                </c:pt>
              </c:strCache>
            </c:strRef>
          </c:cat>
          <c:val>
            <c:numRef>
              <c:f>'IV.1.5 Rec. x origen'!$D$4:$D$22</c:f>
              <c:numCache>
                <c:formatCode>_(* #,##0.00_);_(* \(#,##0.00\);_(* "-"??_);_(@_)</c:formatCode>
                <c:ptCount val="19"/>
                <c:pt idx="0">
                  <c:v>148065559.62180501</c:v>
                </c:pt>
                <c:pt idx="1">
                  <c:v>1544545724.4710164</c:v>
                </c:pt>
                <c:pt idx="2">
                  <c:v>2027688095.0686002</c:v>
                </c:pt>
                <c:pt idx="3">
                  <c:v>1982884841.9797854</c:v>
                </c:pt>
                <c:pt idx="4">
                  <c:v>5431669904.0514002</c:v>
                </c:pt>
                <c:pt idx="5">
                  <c:v>7215018749.6672993</c:v>
                </c:pt>
                <c:pt idx="6">
                  <c:v>8879891531.3322487</c:v>
                </c:pt>
                <c:pt idx="7">
                  <c:v>9997797047.3381004</c:v>
                </c:pt>
                <c:pt idx="8">
                  <c:v>11176763444.997149</c:v>
                </c:pt>
                <c:pt idx="9">
                  <c:v>12580943119.995537</c:v>
                </c:pt>
                <c:pt idx="10">
                  <c:v>14924401657.136402</c:v>
                </c:pt>
                <c:pt idx="11">
                  <c:v>17630183799.185101</c:v>
                </c:pt>
                <c:pt idx="12">
                  <c:v>20914393811.303848</c:v>
                </c:pt>
                <c:pt idx="13">
                  <c:v>23736511929.473202</c:v>
                </c:pt>
                <c:pt idx="14">
                  <c:v>26857788972.6861</c:v>
                </c:pt>
                <c:pt idx="15">
                  <c:v>30587262110.955547</c:v>
                </c:pt>
                <c:pt idx="16">
                  <c:v>33268840679.20985</c:v>
                </c:pt>
                <c:pt idx="17">
                  <c:v>36818721173.505692</c:v>
                </c:pt>
                <c:pt idx="18">
                  <c:v>12066517491.9575</c:v>
                </c:pt>
              </c:numCache>
            </c:numRef>
          </c:val>
          <c:extLst>
            <c:ext xmlns:c16="http://schemas.microsoft.com/office/drawing/2014/chart" uri="{C3380CC4-5D6E-409C-BE32-E72D297353CC}">
              <c16:uniqueId val="{00000002-6147-4820-B25A-7F621268FBD9}"/>
            </c:ext>
          </c:extLst>
        </c:ser>
        <c:ser>
          <c:idx val="3"/>
          <c:order val="3"/>
          <c:tx>
            <c:strRef>
              <c:f>'IV.1.5 Rec. x origen'!$E$3</c:f>
              <c:strCache>
                <c:ptCount val="1"/>
                <c:pt idx="0">
                  <c:v>Empleador  Sector Privado</c:v>
                </c:pt>
              </c:strCache>
            </c:strRef>
          </c:tx>
          <c:invertIfNegative val="0"/>
          <c:cat>
            <c:strRef>
              <c:f>'IV.1.5 Rec. x origen'!$A$4:$A$22</c:f>
              <c:strCache>
                <c:ptCount val="19"/>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Ene-Abr. 2021</c:v>
                </c:pt>
              </c:strCache>
            </c:strRef>
          </c:cat>
          <c:val>
            <c:numRef>
              <c:f>'IV.1.5 Rec. x origen'!$E$4:$E$22</c:f>
              <c:numCache>
                <c:formatCode>_(* #,##0.00_);_(* \(#,##0.00\);_(* "-"??_);_(@_)</c:formatCode>
                <c:ptCount val="19"/>
                <c:pt idx="0">
                  <c:v>1139461045.7851951</c:v>
                </c:pt>
                <c:pt idx="1">
                  <c:v>3899560117.2947831</c:v>
                </c:pt>
                <c:pt idx="2">
                  <c:v>5119363901.3510008</c:v>
                </c:pt>
                <c:pt idx="3">
                  <c:v>6210469466.9554148</c:v>
                </c:pt>
                <c:pt idx="4">
                  <c:v>10041873306.2066</c:v>
                </c:pt>
                <c:pt idx="5">
                  <c:v>16435869261.990749</c:v>
                </c:pt>
                <c:pt idx="6">
                  <c:v>18199139479.49955</c:v>
                </c:pt>
                <c:pt idx="7">
                  <c:v>21179782309.871902</c:v>
                </c:pt>
                <c:pt idx="8">
                  <c:v>24155594198.328449</c:v>
                </c:pt>
                <c:pt idx="9">
                  <c:v>26790912480.217316</c:v>
                </c:pt>
                <c:pt idx="10">
                  <c:v>29035945915.719597</c:v>
                </c:pt>
                <c:pt idx="11">
                  <c:v>32363254634.710999</c:v>
                </c:pt>
                <c:pt idx="12">
                  <c:v>35608052203.967087</c:v>
                </c:pt>
                <c:pt idx="13">
                  <c:v>39933640488.863541</c:v>
                </c:pt>
                <c:pt idx="14">
                  <c:v>44397503244.487244</c:v>
                </c:pt>
                <c:pt idx="15">
                  <c:v>50103354597.531952</c:v>
                </c:pt>
                <c:pt idx="16">
                  <c:v>54612398757.402191</c:v>
                </c:pt>
                <c:pt idx="17">
                  <c:v>49980842080.833946</c:v>
                </c:pt>
                <c:pt idx="18">
                  <c:v>18513870720.845501</c:v>
                </c:pt>
              </c:numCache>
            </c:numRef>
          </c:val>
          <c:extLst>
            <c:ext xmlns:c16="http://schemas.microsoft.com/office/drawing/2014/chart" uri="{C3380CC4-5D6E-409C-BE32-E72D297353CC}">
              <c16:uniqueId val="{00000003-6147-4820-B25A-7F621268FBD9}"/>
            </c:ext>
          </c:extLst>
        </c:ser>
        <c:ser>
          <c:idx val="4"/>
          <c:order val="4"/>
          <c:tx>
            <c:strRef>
              <c:f>'IV.1.5 Rec. x origen'!$F$3</c:f>
              <c:strCache>
                <c:ptCount val="1"/>
                <c:pt idx="0">
                  <c:v>Total Recaudo</c:v>
                </c:pt>
              </c:strCache>
            </c:strRef>
          </c:tx>
          <c:invertIfNegative val="0"/>
          <c:dLbls>
            <c:dLbl>
              <c:idx val="0"/>
              <c:layout>
                <c:manualLayout>
                  <c:x val="0"/>
                  <c:y val="-2.01760620630385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6147-4820-B25A-7F621268FBD9}"/>
                </c:ext>
              </c:extLst>
            </c:dLbl>
            <c:dLbl>
              <c:idx val="1"/>
              <c:layout>
                <c:manualLayout>
                  <c:x val="1.4710192965007734E-3"/>
                  <c:y val="1.606708470570174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6147-4820-B25A-7F621268FBD9}"/>
                </c:ext>
              </c:extLst>
            </c:dLbl>
            <c:dLbl>
              <c:idx val="2"/>
              <c:layout>
                <c:manualLayout>
                  <c:x val="0"/>
                  <c:y val="-6.911944115301156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6147-4820-B25A-7F621268FBD9}"/>
                </c:ext>
              </c:extLst>
            </c:dLbl>
            <c:dLbl>
              <c:idx val="3"/>
              <c:layout>
                <c:manualLayout>
                  <c:x val="-4.2708194978681663E-17"/>
                  <c:y val="-7.026500266713216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6147-4820-B25A-7F621268FBD9}"/>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'IV.1.5 Rec. x origen'!$A$4:$A$22</c:f>
              <c:strCache>
                <c:ptCount val="19"/>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Ene-Abr. 2021</c:v>
                </c:pt>
              </c:strCache>
            </c:strRef>
          </c:cat>
          <c:val>
            <c:numRef>
              <c:f>'IV.1.5 Rec. x origen'!$F$4:$F$22</c:f>
              <c:numCache>
                <c:formatCode>_(* #,##0.00_);_(* \(#,##0.00\);_(* "-"??_);_(@_)</c:formatCode>
                <c:ptCount val="19"/>
                <c:pt idx="0">
                  <c:v>1839323722.0100002</c:v>
                </c:pt>
                <c:pt idx="1">
                  <c:v>7356899786.1700001</c:v>
                </c:pt>
                <c:pt idx="2">
                  <c:v>9658178373.5400009</c:v>
                </c:pt>
                <c:pt idx="3">
                  <c:v>11072100417.48</c:v>
                </c:pt>
                <c:pt idx="4">
                  <c:v>21196634534.600002</c:v>
                </c:pt>
                <c:pt idx="5">
                  <c:v>33078165051.269997</c:v>
                </c:pt>
                <c:pt idx="6">
                  <c:v>37872770644.519997</c:v>
                </c:pt>
                <c:pt idx="7">
                  <c:v>43605006094</c:v>
                </c:pt>
                <c:pt idx="8">
                  <c:v>49415884815.839996</c:v>
                </c:pt>
                <c:pt idx="9">
                  <c:v>55065532307.990005</c:v>
                </c:pt>
                <c:pt idx="10">
                  <c:v>61483003598.399994</c:v>
                </c:pt>
                <c:pt idx="11">
                  <c:v>69920892914.539993</c:v>
                </c:pt>
                <c:pt idx="12">
                  <c:v>79052372049.329987</c:v>
                </c:pt>
                <c:pt idx="13">
                  <c:v>89049164221.449982</c:v>
                </c:pt>
                <c:pt idx="14">
                  <c:v>99657751352.689987</c:v>
                </c:pt>
                <c:pt idx="15">
                  <c:v>112854009382.5</c:v>
                </c:pt>
                <c:pt idx="16">
                  <c:v>122910824386.86998</c:v>
                </c:pt>
                <c:pt idx="17">
                  <c:v>121397990565.50998</c:v>
                </c:pt>
                <c:pt idx="18">
                  <c:v>42769773724.199997</c:v>
                </c:pt>
              </c:numCache>
            </c:numRef>
          </c:val>
          <c:extLst>
            <c:ext xmlns:c16="http://schemas.microsoft.com/office/drawing/2014/chart" uri="{C3380CC4-5D6E-409C-BE32-E72D297353CC}">
              <c16:uniqueId val="{00000008-6147-4820-B25A-7F621268FBD9}"/>
            </c:ext>
          </c:extLst>
        </c:ser>
        <c:dLbls>
          <c:showLegendKey val="0"/>
          <c:showVal val="0"/>
          <c:showCatName val="0"/>
          <c:showSerName val="0"/>
          <c:showPercent val="0"/>
          <c:showBubbleSize val="0"/>
        </c:dLbls>
        <c:gapWidth val="75"/>
        <c:shape val="cylinder"/>
        <c:axId val="409623368"/>
        <c:axId val="409623760"/>
        <c:axId val="431714712"/>
      </c:bar3DChart>
      <c:catAx>
        <c:axId val="409623368"/>
        <c:scaling>
          <c:orientation val="minMax"/>
        </c:scaling>
        <c:delete val="0"/>
        <c:axPos val="b"/>
        <c:numFmt formatCode="General" sourceLinked="1"/>
        <c:majorTickMark val="none"/>
        <c:minorTickMark val="none"/>
        <c:tickLblPos val="nextTo"/>
        <c:txPr>
          <a:bodyPr/>
          <a:lstStyle/>
          <a:p>
            <a:pPr>
              <a:defRPr sz="1400"/>
            </a:pPr>
            <a:endParaRPr lang="en-US"/>
          </a:p>
        </c:txPr>
        <c:crossAx val="409623760"/>
        <c:crosses val="autoZero"/>
        <c:auto val="1"/>
        <c:lblAlgn val="ctr"/>
        <c:lblOffset val="600"/>
        <c:tickLblSkip val="1"/>
        <c:noMultiLvlLbl val="0"/>
      </c:catAx>
      <c:valAx>
        <c:axId val="409623760"/>
        <c:scaling>
          <c:orientation val="minMax"/>
        </c:scaling>
        <c:delete val="1"/>
        <c:axPos val="l"/>
        <c:numFmt formatCode="_(* #,##0.00_);_(* \(#,##0.00\);_(* &quot;-&quot;??_);_(@_)" sourceLinked="1"/>
        <c:majorTickMark val="none"/>
        <c:minorTickMark val="none"/>
        <c:tickLblPos val="nextTo"/>
        <c:crossAx val="409623368"/>
        <c:crosses val="autoZero"/>
        <c:crossBetween val="between"/>
        <c:dispUnits>
          <c:builtInUnit val="billions"/>
          <c:dispUnitsLbl>
            <c:layout/>
          </c:dispUnitsLbl>
        </c:dispUnits>
      </c:valAx>
      <c:serAx>
        <c:axId val="431714712"/>
        <c:scaling>
          <c:orientation val="minMax"/>
        </c:scaling>
        <c:delete val="1"/>
        <c:axPos val="b"/>
        <c:majorTickMark val="out"/>
        <c:minorTickMark val="none"/>
        <c:tickLblPos val="nextTo"/>
        <c:crossAx val="409623760"/>
        <c:crosses val="autoZero"/>
      </c:serAx>
    </c:plotArea>
    <c:legend>
      <c:legendPos val="l"/>
      <c:layout>
        <c:manualLayout>
          <c:xMode val="edge"/>
          <c:yMode val="edge"/>
          <c:x val="8.226261609803423E-2"/>
          <c:y val="5.8286446392674614E-2"/>
          <c:w val="0.82289735069919512"/>
          <c:h val="4.3659279614929138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s-DO" sz="1800"/>
              <a:t>Aportes del Gobierno a la Seguridad Social</a:t>
            </a:r>
          </a:p>
        </c:rich>
      </c:tx>
      <c:layout>
        <c:manualLayout>
          <c:xMode val="edge"/>
          <c:yMode val="edge"/>
          <c:x val="0.35504444327784118"/>
          <c:y val="2.7434395627566142E-2"/>
        </c:manualLayout>
      </c:layout>
      <c:overlay val="1"/>
    </c:title>
    <c:autoTitleDeleted val="0"/>
    <c:view3D>
      <c:rotX val="15"/>
      <c:rotY val="0"/>
      <c:rAngAx val="0"/>
    </c:view3D>
    <c:floor>
      <c:thickness val="0"/>
    </c:floor>
    <c:sideWall>
      <c:thickness val="0"/>
    </c:sideWall>
    <c:backWall>
      <c:thickness val="0"/>
    </c:backWall>
    <c:plotArea>
      <c:layout>
        <c:manualLayout>
          <c:layoutTarget val="inner"/>
          <c:xMode val="edge"/>
          <c:yMode val="edge"/>
          <c:x val="1.3871094862974554E-4"/>
          <c:y val="0.10557321600776715"/>
          <c:w val="0.97724046723383473"/>
          <c:h val="0.79813138604831546"/>
        </c:manualLayout>
      </c:layout>
      <c:bar3DChart>
        <c:barDir val="col"/>
        <c:grouping val="standard"/>
        <c:varyColors val="0"/>
        <c:ser>
          <c:idx val="0"/>
          <c:order val="0"/>
          <c:tx>
            <c:strRef>
              <c:f>'IV.1.6 Aport.Gob.SS'!$B$4</c:f>
              <c:strCache>
                <c:ptCount val="1"/>
                <c:pt idx="0">
                  <c:v>Salud Pensionados
 (RET, PN, FFAA, SS,Etc.)</c:v>
                </c:pt>
              </c:strCache>
            </c:strRef>
          </c:tx>
          <c:spPr>
            <a:solidFill>
              <a:schemeClr val="accent6">
                <a:lumMod val="75000"/>
              </a:schemeClr>
            </a:solidFill>
          </c:spPr>
          <c:invertIfNegative val="0"/>
          <c:cat>
            <c:strRef>
              <c:f>'IV.1.6 Aport.Gob.SS'!$A$5:$A$19</c:f>
              <c:strCache>
                <c:ptCount val="15"/>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Ene-Abr. 2021</c:v>
                </c:pt>
              </c:strCache>
            </c:strRef>
          </c:cat>
          <c:val>
            <c:numRef>
              <c:f>'IV.1.6 Aport.Gob.SS'!$B$5:$B$19</c:f>
              <c:numCache>
                <c:formatCode>_(* #,##0.00_);_(* \(#,##0.00\);_(* "-"??_);_(@_)</c:formatCode>
                <c:ptCount val="15"/>
                <c:pt idx="0">
                  <c:v>0</c:v>
                </c:pt>
                <c:pt idx="1">
                  <c:v>0</c:v>
                </c:pt>
                <c:pt idx="2">
                  <c:v>178872817.62</c:v>
                </c:pt>
                <c:pt idx="3">
                  <c:v>95767340.060000002</c:v>
                </c:pt>
                <c:pt idx="4">
                  <c:v>320281085.42000002</c:v>
                </c:pt>
                <c:pt idx="5">
                  <c:v>349151178.95999998</c:v>
                </c:pt>
                <c:pt idx="6">
                  <c:v>362641633.79000002</c:v>
                </c:pt>
                <c:pt idx="7">
                  <c:v>332071916.05000001</c:v>
                </c:pt>
                <c:pt idx="8">
                  <c:v>355290192.04999995</c:v>
                </c:pt>
                <c:pt idx="9">
                  <c:v>371308008.60000002</c:v>
                </c:pt>
                <c:pt idx="10">
                  <c:v>666539596.8900001</c:v>
                </c:pt>
                <c:pt idx="11">
                  <c:v>793166886.71000004</c:v>
                </c:pt>
                <c:pt idx="12">
                  <c:v>910105888.26999998</c:v>
                </c:pt>
                <c:pt idx="13">
                  <c:v>1093851359.3600001</c:v>
                </c:pt>
                <c:pt idx="14">
                  <c:v>364430996.67000008</c:v>
                </c:pt>
              </c:numCache>
            </c:numRef>
          </c:val>
          <c:extLst>
            <c:ext xmlns:c16="http://schemas.microsoft.com/office/drawing/2014/chart" uri="{C3380CC4-5D6E-409C-BE32-E72D297353CC}">
              <c16:uniqueId val="{00000000-EA67-4959-B6D6-9F15CFACD114}"/>
            </c:ext>
          </c:extLst>
        </c:ser>
        <c:ser>
          <c:idx val="1"/>
          <c:order val="1"/>
          <c:tx>
            <c:strRef>
              <c:f>'IV.1.6 Aport.Gob.SS'!$C$4</c:f>
              <c:strCache>
                <c:ptCount val="1"/>
                <c:pt idx="0">
                  <c:v> FONAMAT</c:v>
                </c:pt>
              </c:strCache>
            </c:strRef>
          </c:tx>
          <c:spPr>
            <a:solidFill>
              <a:schemeClr val="accent4">
                <a:lumMod val="75000"/>
              </a:schemeClr>
            </a:solidFill>
          </c:spPr>
          <c:invertIfNegative val="0"/>
          <c:cat>
            <c:strRef>
              <c:f>'IV.1.6 Aport.Gob.SS'!$A$5:$A$19</c:f>
              <c:strCache>
                <c:ptCount val="15"/>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Ene-Abr. 2021</c:v>
                </c:pt>
              </c:strCache>
            </c:strRef>
          </c:cat>
          <c:val>
            <c:numRef>
              <c:f>'IV.1.6 Aport.Gob.SS'!$C$5:$C$19</c:f>
              <c:numCache>
                <c:formatCode>_(* #,##0.00_);_(* \(#,##0.00\);_(* "-"??_);_(@_)</c:formatCode>
                <c:ptCount val="15"/>
                <c:pt idx="0">
                  <c:v>125000000</c:v>
                </c:pt>
                <c:pt idx="1">
                  <c:v>256250000</c:v>
                </c:pt>
                <c:pt idx="2">
                  <c:v>18750000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1-EA67-4959-B6D6-9F15CFACD114}"/>
            </c:ext>
          </c:extLst>
        </c:ser>
        <c:ser>
          <c:idx val="2"/>
          <c:order val="2"/>
          <c:tx>
            <c:strRef>
              <c:f>'IV.1.6 Aport.Gob.SS'!$D$4</c:f>
              <c:strCache>
                <c:ptCount val="1"/>
                <c:pt idx="0">
                  <c:v>Aportes del Gob. 
(SFS RS)</c:v>
                </c:pt>
              </c:strCache>
            </c:strRef>
          </c:tx>
          <c:spPr>
            <a:solidFill>
              <a:schemeClr val="accent2"/>
            </a:solidFill>
          </c:spPr>
          <c:invertIfNegative val="0"/>
          <c:cat>
            <c:strRef>
              <c:f>'IV.1.6 Aport.Gob.SS'!$A$5:$A$19</c:f>
              <c:strCache>
                <c:ptCount val="15"/>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Ene-Abr. 2021</c:v>
                </c:pt>
              </c:strCache>
            </c:strRef>
          </c:cat>
          <c:val>
            <c:numRef>
              <c:f>'IV.1.6 Aport.Gob.SS'!$D$5:$D$19</c:f>
              <c:numCache>
                <c:formatCode>_(* #,##0.00_);_(* \(#,##0.00\);_(* "-"??_);_(@_)</c:formatCode>
                <c:ptCount val="15"/>
                <c:pt idx="0">
                  <c:v>1566425499.9599998</c:v>
                </c:pt>
                <c:pt idx="1">
                  <c:v>2203369531</c:v>
                </c:pt>
                <c:pt idx="2">
                  <c:v>3190675855.0100002</c:v>
                </c:pt>
                <c:pt idx="3">
                  <c:v>3736675849.46</c:v>
                </c:pt>
                <c:pt idx="4">
                  <c:v>4134675852</c:v>
                </c:pt>
                <c:pt idx="5">
                  <c:v>4599999999.96</c:v>
                </c:pt>
                <c:pt idx="6">
                  <c:v>5302610000</c:v>
                </c:pt>
                <c:pt idx="7">
                  <c:v>6839999499</c:v>
                </c:pt>
                <c:pt idx="8">
                  <c:v>6922811271.25</c:v>
                </c:pt>
                <c:pt idx="9">
                  <c:v>8498167479</c:v>
                </c:pt>
                <c:pt idx="10">
                  <c:v>8861365332.7000008</c:v>
                </c:pt>
                <c:pt idx="11">
                  <c:v>9303031999.3699989</c:v>
                </c:pt>
                <c:pt idx="12">
                  <c:v>10073865331.690001</c:v>
                </c:pt>
                <c:pt idx="13">
                  <c:v>9955487666.2999992</c:v>
                </c:pt>
                <c:pt idx="14">
                  <c:v>5120177333.3199997</c:v>
                </c:pt>
              </c:numCache>
            </c:numRef>
          </c:val>
          <c:extLst>
            <c:ext xmlns:c16="http://schemas.microsoft.com/office/drawing/2014/chart" uri="{C3380CC4-5D6E-409C-BE32-E72D297353CC}">
              <c16:uniqueId val="{00000002-EA67-4959-B6D6-9F15CFACD114}"/>
            </c:ext>
          </c:extLst>
        </c:ser>
        <c:ser>
          <c:idx val="3"/>
          <c:order val="3"/>
          <c:tx>
            <c:strRef>
              <c:f>'IV.1.6 Aport.Gob.SS'!$E$4</c:f>
              <c:strCache>
                <c:ptCount val="1"/>
                <c:pt idx="0">
                  <c:v>RC (Empleador)</c:v>
                </c:pt>
              </c:strCache>
            </c:strRef>
          </c:tx>
          <c:invertIfNegative val="0"/>
          <c:cat>
            <c:strRef>
              <c:f>'IV.1.6 Aport.Gob.SS'!$A$5:$A$19</c:f>
              <c:strCache>
                <c:ptCount val="15"/>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Ene-Abr. 2021</c:v>
                </c:pt>
              </c:strCache>
            </c:strRef>
          </c:cat>
          <c:val>
            <c:numRef>
              <c:f>'IV.1.6 Aport.Gob.SS'!$E$5:$E$19</c:f>
              <c:numCache>
                <c:formatCode>_(* #,##0.00_);_(* \(#,##0.00\);_(* "-"??_);_(@_)</c:formatCode>
                <c:ptCount val="15"/>
                <c:pt idx="0">
                  <c:v>5431669904.0514002</c:v>
                </c:pt>
                <c:pt idx="1">
                  <c:v>7215018749.6672993</c:v>
                </c:pt>
                <c:pt idx="2">
                  <c:v>8879891531.3322487</c:v>
                </c:pt>
                <c:pt idx="3">
                  <c:v>9997797047.3381004</c:v>
                </c:pt>
                <c:pt idx="4">
                  <c:v>11176763444.997149</c:v>
                </c:pt>
                <c:pt idx="5">
                  <c:v>12580943119.995537</c:v>
                </c:pt>
                <c:pt idx="6">
                  <c:v>14924401657.136402</c:v>
                </c:pt>
                <c:pt idx="7">
                  <c:v>17630183799.185101</c:v>
                </c:pt>
                <c:pt idx="8">
                  <c:v>20914393811.303848</c:v>
                </c:pt>
                <c:pt idx="9">
                  <c:v>23736511929.473202</c:v>
                </c:pt>
                <c:pt idx="10">
                  <c:v>26857788972.6861</c:v>
                </c:pt>
                <c:pt idx="11">
                  <c:v>30587262110.955547</c:v>
                </c:pt>
                <c:pt idx="12">
                  <c:v>33268840679.20985</c:v>
                </c:pt>
                <c:pt idx="13">
                  <c:v>36818721173.505699</c:v>
                </c:pt>
                <c:pt idx="14">
                  <c:v>12066517491.9575</c:v>
                </c:pt>
              </c:numCache>
            </c:numRef>
          </c:val>
          <c:extLst>
            <c:ext xmlns:c16="http://schemas.microsoft.com/office/drawing/2014/chart" uri="{C3380CC4-5D6E-409C-BE32-E72D297353CC}">
              <c16:uniqueId val="{00000003-EA67-4959-B6D6-9F15CFACD114}"/>
            </c:ext>
          </c:extLst>
        </c:ser>
        <c:ser>
          <c:idx val="4"/>
          <c:order val="4"/>
          <c:tx>
            <c:strRef>
              <c:f>'IV.1.6 Aport.Gob.SS'!$F$4</c:f>
              <c:strCache>
                <c:ptCount val="1"/>
                <c:pt idx="0">
                  <c:v>Total</c:v>
                </c:pt>
              </c:strCache>
            </c:strRef>
          </c:tx>
          <c:invertIfNegative val="0"/>
          <c:dLbls>
            <c:dLbl>
              <c:idx val="0"/>
              <c:layout>
                <c:manualLayout>
                  <c:x val="-8.2918750462745387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EA67-4959-B6D6-9F15CFACD114}"/>
                </c:ext>
              </c:extLst>
            </c:dLbl>
            <c:dLbl>
              <c:idx val="1"/>
              <c:layout>
                <c:manualLayout>
                  <c:x val="-9.9502500555294464E-3"/>
                  <c:y val="-1.199849877050816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EA67-4959-B6D6-9F15CFACD114}"/>
                </c:ext>
              </c:extLst>
            </c:dLbl>
            <c:spPr>
              <a:noFill/>
              <a:ln>
                <a:noFill/>
              </a:ln>
              <a:effectLst/>
            </c:spPr>
            <c:txPr>
              <a:bodyPr wrap="square" lIns="38100" tIns="19050" rIns="38100" bIns="19050" anchor="ctr">
                <a:spAutoFit/>
              </a:bodyPr>
              <a:lstStyle/>
              <a:p>
                <a:pPr>
                  <a:defRPr sz="16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'IV.1.6 Aport.Gob.SS'!$A$5:$A$19</c:f>
              <c:strCache>
                <c:ptCount val="15"/>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Ene-Abr. 2021</c:v>
                </c:pt>
              </c:strCache>
            </c:strRef>
          </c:cat>
          <c:val>
            <c:numRef>
              <c:f>'IV.1.6 Aport.Gob.SS'!$F$5:$F$19</c:f>
              <c:numCache>
                <c:formatCode>_(* #,##0.00_);_(* \(#,##0.00\);_(* "-"??_);_(@_)</c:formatCode>
                <c:ptCount val="15"/>
                <c:pt idx="0">
                  <c:v>7123095404.0114002</c:v>
                </c:pt>
                <c:pt idx="1">
                  <c:v>9674638280.6672993</c:v>
                </c:pt>
                <c:pt idx="2">
                  <c:v>12268190203.96225</c:v>
                </c:pt>
                <c:pt idx="3">
                  <c:v>13830240236.858101</c:v>
                </c:pt>
                <c:pt idx="4">
                  <c:v>15631720382.417149</c:v>
                </c:pt>
                <c:pt idx="5">
                  <c:v>17530094298.915535</c:v>
                </c:pt>
                <c:pt idx="6">
                  <c:v>20589653290.926403</c:v>
                </c:pt>
                <c:pt idx="7">
                  <c:v>24802255214.2351</c:v>
                </c:pt>
                <c:pt idx="8">
                  <c:v>28192495274.603848</c:v>
                </c:pt>
                <c:pt idx="9">
                  <c:v>32605987417.073204</c:v>
                </c:pt>
                <c:pt idx="10">
                  <c:v>36385693902.2761</c:v>
                </c:pt>
                <c:pt idx="11">
                  <c:v>40683460997.035545</c:v>
                </c:pt>
                <c:pt idx="12">
                  <c:v>44252811899.169853</c:v>
                </c:pt>
                <c:pt idx="13">
                  <c:v>47868060199.165695</c:v>
                </c:pt>
                <c:pt idx="14">
                  <c:v>17551125821.947502</c:v>
                </c:pt>
              </c:numCache>
            </c:numRef>
          </c:val>
          <c:extLst>
            <c:ext xmlns:c16="http://schemas.microsoft.com/office/drawing/2014/chart" uri="{C3380CC4-5D6E-409C-BE32-E72D297353CC}">
              <c16:uniqueId val="{00000006-EA67-4959-B6D6-9F15CFACD114}"/>
            </c:ext>
          </c:extLst>
        </c:ser>
        <c:dLbls>
          <c:showLegendKey val="0"/>
          <c:showVal val="0"/>
          <c:showCatName val="0"/>
          <c:showSerName val="0"/>
          <c:showPercent val="0"/>
          <c:showBubbleSize val="0"/>
        </c:dLbls>
        <c:gapWidth val="75"/>
        <c:shape val="cylinder"/>
        <c:axId val="409624544"/>
        <c:axId val="409624936"/>
        <c:axId val="431717256"/>
      </c:bar3DChart>
      <c:catAx>
        <c:axId val="409624544"/>
        <c:scaling>
          <c:orientation val="minMax"/>
        </c:scaling>
        <c:delete val="0"/>
        <c:axPos val="b"/>
        <c:numFmt formatCode="General" sourceLinked="1"/>
        <c:majorTickMark val="none"/>
        <c:minorTickMark val="none"/>
        <c:tickLblPos val="nextTo"/>
        <c:txPr>
          <a:bodyPr/>
          <a:lstStyle/>
          <a:p>
            <a:pPr>
              <a:defRPr sz="1400" b="1"/>
            </a:pPr>
            <a:endParaRPr lang="en-US"/>
          </a:p>
        </c:txPr>
        <c:crossAx val="409624936"/>
        <c:crosses val="autoZero"/>
        <c:auto val="1"/>
        <c:lblAlgn val="ctr"/>
        <c:lblOffset val="600"/>
        <c:noMultiLvlLbl val="0"/>
      </c:catAx>
      <c:valAx>
        <c:axId val="409624936"/>
        <c:scaling>
          <c:orientation val="minMax"/>
        </c:scaling>
        <c:delete val="1"/>
        <c:axPos val="l"/>
        <c:numFmt formatCode="_(* #,##0.00_);_(* \(#,##0.00\);_(* &quot;-&quot;??_);_(@_)" sourceLinked="1"/>
        <c:majorTickMark val="none"/>
        <c:minorTickMark val="none"/>
        <c:tickLblPos val="nextTo"/>
        <c:crossAx val="409624544"/>
        <c:crosses val="autoZero"/>
        <c:crossBetween val="between"/>
        <c:dispUnits>
          <c:builtInUnit val="billions"/>
          <c:dispUnitsLbl>
            <c:layout/>
          </c:dispUnitsLbl>
        </c:dispUnits>
      </c:valAx>
      <c:serAx>
        <c:axId val="431717256"/>
        <c:scaling>
          <c:orientation val="minMax"/>
        </c:scaling>
        <c:delete val="1"/>
        <c:axPos val="b"/>
        <c:majorTickMark val="out"/>
        <c:minorTickMark val="none"/>
        <c:tickLblPos val="nextTo"/>
        <c:crossAx val="409624936"/>
        <c:crosses val="autoZero"/>
      </c:serAx>
    </c:plotArea>
    <c:legend>
      <c:legendPos val="l"/>
      <c:layout>
        <c:manualLayout>
          <c:xMode val="edge"/>
          <c:yMode val="edge"/>
          <c:x val="0.16864024637988687"/>
          <c:y val="8.151278589342234E-2"/>
          <c:w val="0.63423879953074702"/>
          <c:h val="9.0453003371820995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289288838895138"/>
          <c:y val="0.19823270156834985"/>
          <c:w val="0.83220517435320585"/>
          <c:h val="0.63683440279184955"/>
        </c:manualLayout>
      </c:layout>
      <c:barChart>
        <c:barDir val="bar"/>
        <c:grouping val="clustered"/>
        <c:varyColors val="0"/>
        <c:ser>
          <c:idx val="0"/>
          <c:order val="0"/>
          <c:tx>
            <c:strRef>
              <c:f>'IV.2.2. Pagos SFS A'!$J$2</c:f>
              <c:strCache>
                <c:ptCount val="1"/>
                <c:pt idx="0">
                  <c:v>Total</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Pt>
            <c:idx val="1"/>
            <c:invertIfNegative val="0"/>
            <c:bubble3D val="0"/>
            <c:spPr>
              <a:solidFill>
                <a:schemeClr val="accent3">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DC6E-4DD3-A58A-3ADDFA7C733E}"/>
              </c:ext>
            </c:extLst>
          </c:dPt>
          <c:dPt>
            <c:idx val="2"/>
            <c:invertIfNegative val="0"/>
            <c:bubble3D val="0"/>
            <c:spPr>
              <a:solidFill>
                <a:schemeClr val="accent5">
                  <a:lumMod val="60000"/>
                  <a:lumOff val="4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DC6E-4DD3-A58A-3ADDFA7C733E}"/>
              </c:ext>
            </c:extLst>
          </c:dPt>
          <c:dPt>
            <c:idx val="3"/>
            <c:invertIfNegative val="0"/>
            <c:bubble3D val="0"/>
            <c:spPr>
              <a:solidFill>
                <a:schemeClr val="accent6">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5-DC6E-4DD3-A58A-3ADDFA7C733E}"/>
              </c:ext>
            </c:extLst>
          </c:dPt>
          <c:dPt>
            <c:idx val="4"/>
            <c:invertIfNegative val="0"/>
            <c:bubble3D val="0"/>
            <c:spPr>
              <a:solidFill>
                <a:srgbClr val="FF000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7-DC6E-4DD3-A58A-3ADDFA7C733E}"/>
              </c:ext>
            </c:extLst>
          </c:dPt>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'IV.2.2. Pagos SFS A'!$A$3:$A$8</c:f>
              <c:strCache>
                <c:ptCount val="6"/>
                <c:pt idx="0">
                  <c:v>Cuidado de la Salud + ADA</c:v>
                </c:pt>
                <c:pt idx="1">
                  <c:v>FONAMAT </c:v>
                </c:pt>
                <c:pt idx="2">
                  <c:v>Subsidios </c:v>
                </c:pt>
                <c:pt idx="3">
                  <c:v>Comisión SISALRIL</c:v>
                </c:pt>
                <c:pt idx="4">
                  <c:v>Estancias Infantiles (EI)</c:v>
                </c:pt>
                <c:pt idx="5">
                  <c:v>Pago de CONDEI</c:v>
                </c:pt>
              </c:strCache>
            </c:strRef>
          </c:cat>
          <c:val>
            <c:numRef>
              <c:f>'IV.2.2. Pagos SFS A'!$J$3:$J$8</c:f>
              <c:numCache>
                <c:formatCode>_(* #,##0.00_);_(* \(#,##0.00\);_(* "-"??_);_(@_)</c:formatCode>
                <c:ptCount val="6"/>
                <c:pt idx="0">
                  <c:v>457716288222.13007</c:v>
                </c:pt>
                <c:pt idx="1">
                  <c:v>6094280170.5100002</c:v>
                </c:pt>
                <c:pt idx="2">
                  <c:v>21399144305.73</c:v>
                </c:pt>
                <c:pt idx="3">
                  <c:v>3108057781.3099999</c:v>
                </c:pt>
                <c:pt idx="4">
                  <c:v>2862504035.2600002</c:v>
                </c:pt>
                <c:pt idx="5">
                  <c:v>3402850</c:v>
                </c:pt>
              </c:numCache>
            </c:numRef>
          </c:val>
          <c:extLst>
            <c:ext xmlns:c16="http://schemas.microsoft.com/office/drawing/2014/chart" uri="{C3380CC4-5D6E-409C-BE32-E72D297353CC}">
              <c16:uniqueId val="{00000008-DC6E-4DD3-A58A-3ADDFA7C733E}"/>
            </c:ext>
          </c:extLst>
        </c:ser>
        <c:dLbls>
          <c:showLegendKey val="0"/>
          <c:showVal val="0"/>
          <c:showCatName val="0"/>
          <c:showSerName val="0"/>
          <c:showPercent val="0"/>
          <c:showBubbleSize val="0"/>
        </c:dLbls>
        <c:gapWidth val="50"/>
        <c:overlap val="-20"/>
        <c:axId val="409625720"/>
        <c:axId val="409626112"/>
      </c:barChart>
      <c:catAx>
        <c:axId val="409625720"/>
        <c:scaling>
          <c:orientation val="minMax"/>
        </c:scaling>
        <c:delete val="0"/>
        <c:axPos val="l"/>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en-US"/>
          </a:p>
        </c:txPr>
        <c:crossAx val="409626112"/>
        <c:crosses val="autoZero"/>
        <c:auto val="1"/>
        <c:lblAlgn val="ctr"/>
        <c:lblOffset val="100"/>
        <c:noMultiLvlLbl val="0"/>
      </c:catAx>
      <c:valAx>
        <c:axId val="409626112"/>
        <c:scaling>
          <c:orientation val="minMax"/>
        </c:scaling>
        <c:delete val="0"/>
        <c:axPos val="b"/>
        <c:numFmt formatCode="_(* #,##0.00_);_(* \(#,##0.00\);_(* &quot;-&quot;??_);_(@_)" sourceLinked="1"/>
        <c:majorTickMark val="none"/>
        <c:minorTickMark val="none"/>
        <c:tickLblPos val="nextTo"/>
        <c:spPr>
          <a:noFill/>
          <a:ln>
            <a:noFill/>
          </a:ln>
          <a:effectLst/>
        </c:spPr>
        <c:txPr>
          <a:bodyPr rot="-2700000" spcFirstLastPara="1" vertOverflow="ellipsis"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409625720"/>
        <c:crosses val="autoZero"/>
        <c:crossBetween val="between"/>
        <c:dispUnits>
          <c:builtInUnit val="millions"/>
          <c:dispUnitsLbl>
            <c:layout>
              <c:manualLayout>
                <c:xMode val="edge"/>
                <c:yMode val="edge"/>
                <c:x val="0.47232569488413917"/>
                <c:y val="0.13410503660897544"/>
              </c:manualLayout>
            </c:layout>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mn-lt"/>
                    <a:ea typeface="+mn-ea"/>
                    <a:cs typeface="+mn-cs"/>
                  </a:defRPr>
                </a:pPr>
                <a:endParaRPr lang="en-US"/>
              </a:p>
            </c:txPr>
          </c:dispUnitsLbl>
        </c:dispUnits>
      </c:valAx>
      <c:spPr>
        <a:noFill/>
        <a:ln>
          <a:noFill/>
        </a:ln>
        <a:effectLst/>
      </c:spPr>
    </c:plotArea>
    <c:legend>
      <c:legendPos val="b"/>
      <c:layout>
        <c:manualLayout>
          <c:xMode val="edge"/>
          <c:yMode val="edge"/>
          <c:x val="9.4697289436973989E-2"/>
          <c:y val="5.2219239162859345E-2"/>
          <c:w val="0.78420173948844629"/>
          <c:h val="3.7860911665822519E-2"/>
        </c:manualLayout>
      </c:layout>
      <c:overlay val="0"/>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ysClr val="windowText" lastClr="000000"/>
                </a:solidFill>
                <a:latin typeface="+mn-lt"/>
                <a:ea typeface="+mn-ea"/>
                <a:cs typeface="+mn-cs"/>
              </a:defRPr>
            </a:pPr>
            <a:r>
              <a:rPr lang="es-DO" sz="1800" b="1">
                <a:solidFill>
                  <a:sysClr val="windowText" lastClr="000000"/>
                </a:solidFill>
              </a:rPr>
              <a:t>Fondos Pagados Mensualmente por Cuentas al SFS del RC</a:t>
            </a:r>
            <a:endParaRPr lang="es-ES" sz="1800" b="1">
              <a:solidFill>
                <a:sysClr val="windowText" lastClr="000000"/>
              </a:solidFill>
            </a:endParaRPr>
          </a:p>
        </c:rich>
      </c:tx>
      <c:layout>
        <c:manualLayout>
          <c:xMode val="edge"/>
          <c:yMode val="edge"/>
          <c:x val="0.29787566390184078"/>
          <c:y val="9.9180167278556941E-3"/>
        </c:manualLayout>
      </c:layout>
      <c:overlay val="0"/>
      <c:spPr>
        <a:noFill/>
        <a:ln>
          <a:noFill/>
        </a:ln>
        <a:effectLst/>
      </c:spPr>
      <c:txPr>
        <a:bodyPr rot="0" spcFirstLastPara="1" vertOverflow="ellipsis" vert="horz" wrap="square" anchor="ctr" anchorCtr="1"/>
        <a:lstStyle/>
        <a:p>
          <a:pPr>
            <a:defRPr sz="1800" b="1" i="0" u="none" strike="noStrike" kern="1200" spc="0" baseline="0">
              <a:solidFill>
                <a:sysClr val="windowText" lastClr="000000"/>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7.1377395297687551E-2"/>
          <c:y val="0.21630738617407025"/>
          <c:w val="0.89600061743417825"/>
          <c:h val="0.62887684993724002"/>
        </c:manualLayout>
      </c:layout>
      <c:bar3DChart>
        <c:barDir val="col"/>
        <c:grouping val="clustered"/>
        <c:varyColors val="0"/>
        <c:ser>
          <c:idx val="0"/>
          <c:order val="0"/>
          <c:tx>
            <c:strRef>
              <c:f>'IV.2.3.Pagos_SFS M'!$B$3</c:f>
              <c:strCache>
                <c:ptCount val="1"/>
                <c:pt idx="0">
                  <c:v> Cuidado de la Salud </c:v>
                </c:pt>
              </c:strCache>
            </c:strRef>
          </c:tx>
          <c:spPr>
            <a:solidFill>
              <a:schemeClr val="accent1"/>
            </a:solidFill>
            <a:ln>
              <a:noFill/>
            </a:ln>
            <a:effectLst/>
            <a:sp3d/>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'IV.2.3.Pagos_SFS M'!$A$4:$A$16</c:f>
              <c:numCache>
                <c:formatCode>mmm-yy</c:formatCode>
                <c:ptCount val="13"/>
                <c:pt idx="0">
                  <c:v>43940</c:v>
                </c:pt>
                <c:pt idx="1">
                  <c:v>43970</c:v>
                </c:pt>
                <c:pt idx="2">
                  <c:v>44001</c:v>
                </c:pt>
                <c:pt idx="3">
                  <c:v>44031</c:v>
                </c:pt>
                <c:pt idx="4">
                  <c:v>44062</c:v>
                </c:pt>
                <c:pt idx="5">
                  <c:v>44093</c:v>
                </c:pt>
                <c:pt idx="6">
                  <c:v>44123</c:v>
                </c:pt>
                <c:pt idx="7">
                  <c:v>44154</c:v>
                </c:pt>
                <c:pt idx="8">
                  <c:v>44184</c:v>
                </c:pt>
                <c:pt idx="9">
                  <c:v>44216</c:v>
                </c:pt>
                <c:pt idx="10">
                  <c:v>44247</c:v>
                </c:pt>
                <c:pt idx="11">
                  <c:v>44275</c:v>
                </c:pt>
                <c:pt idx="12">
                  <c:v>44306</c:v>
                </c:pt>
              </c:numCache>
            </c:numRef>
          </c:cat>
          <c:val>
            <c:numRef>
              <c:f>'IV.2.3.Pagos_SFS M'!$B$4:$B$16</c:f>
              <c:numCache>
                <c:formatCode>_(* #,##0.00_);_(* \(#,##0.00\);_(* "-"??_);_(@_)</c:formatCode>
                <c:ptCount val="13"/>
                <c:pt idx="0">
                  <c:v>4750098812.0199995</c:v>
                </c:pt>
                <c:pt idx="1">
                  <c:v>5030739015.4199991</c:v>
                </c:pt>
                <c:pt idx="2">
                  <c:v>5054940206.7200003</c:v>
                </c:pt>
                <c:pt idx="3">
                  <c:v>5003054956.1500006</c:v>
                </c:pt>
                <c:pt idx="4">
                  <c:v>4972341693.0199995</c:v>
                </c:pt>
                <c:pt idx="5">
                  <c:v>5011460872.4300003</c:v>
                </c:pt>
                <c:pt idx="6">
                  <c:v>5017555029.9300003</c:v>
                </c:pt>
                <c:pt idx="7">
                  <c:v>4964422644.6200008</c:v>
                </c:pt>
                <c:pt idx="8">
                  <c:v>5074829130.46</c:v>
                </c:pt>
                <c:pt idx="9">
                  <c:v>4888470582.4200001</c:v>
                </c:pt>
                <c:pt idx="10">
                  <c:v>4753491023.1400003</c:v>
                </c:pt>
                <c:pt idx="11">
                  <c:v>4809281332.3099995</c:v>
                </c:pt>
                <c:pt idx="12">
                  <c:v>4794198382.2200003</c:v>
                </c:pt>
              </c:numCache>
            </c:numRef>
          </c:val>
          <c:extLst>
            <c:ext xmlns:c16="http://schemas.microsoft.com/office/drawing/2014/chart" uri="{C3380CC4-5D6E-409C-BE32-E72D297353CC}">
              <c16:uniqueId val="{00000000-35A0-44D8-A872-518664AB33A9}"/>
            </c:ext>
          </c:extLst>
        </c:ser>
        <c:ser>
          <c:idx val="1"/>
          <c:order val="1"/>
          <c:tx>
            <c:strRef>
              <c:f>'IV.2.3.Pagos_SFS M'!$C$3</c:f>
              <c:strCache>
                <c:ptCount val="1"/>
                <c:pt idx="0">
                  <c:v> FONAMAT </c:v>
                </c:pt>
              </c:strCache>
            </c:strRef>
          </c:tx>
          <c:spPr>
            <a:solidFill>
              <a:schemeClr val="accent2"/>
            </a:solidFill>
            <a:ln>
              <a:noFill/>
            </a:ln>
            <a:effectLst/>
            <a:sp3d/>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1-35A0-44D8-A872-518664AB33A9}"/>
                </c:ext>
              </c:extLst>
            </c:dLbl>
            <c:dLbl>
              <c:idx val="1"/>
              <c:delete val="1"/>
              <c:extLst>
                <c:ext xmlns:c15="http://schemas.microsoft.com/office/drawing/2012/chart" uri="{CE6537A1-D6FC-4f65-9D91-7224C49458BB}"/>
                <c:ext xmlns:c16="http://schemas.microsoft.com/office/drawing/2014/chart" uri="{C3380CC4-5D6E-409C-BE32-E72D297353CC}">
                  <c16:uniqueId val="{00000002-35A0-44D8-A872-518664AB33A9}"/>
                </c:ext>
              </c:extLst>
            </c:dLbl>
            <c:dLbl>
              <c:idx val="2"/>
              <c:delete val="1"/>
              <c:extLst>
                <c:ext xmlns:c15="http://schemas.microsoft.com/office/drawing/2012/chart" uri="{CE6537A1-D6FC-4f65-9D91-7224C49458BB}"/>
                <c:ext xmlns:c16="http://schemas.microsoft.com/office/drawing/2014/chart" uri="{C3380CC4-5D6E-409C-BE32-E72D297353CC}">
                  <c16:uniqueId val="{00000003-35A0-44D8-A872-518664AB33A9}"/>
                </c:ext>
              </c:extLst>
            </c:dLbl>
            <c:dLbl>
              <c:idx val="12"/>
              <c:layout>
                <c:manualLayout>
                  <c:x val="1.1466010726588461E-3"/>
                  <c:y val="1.023391671493529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35A0-44D8-A872-518664AB33A9}"/>
                </c:ext>
              </c:extLst>
            </c:dLbl>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'IV.2.3.Pagos_SFS M'!$A$4:$A$16</c:f>
              <c:numCache>
                <c:formatCode>mmm-yy</c:formatCode>
                <c:ptCount val="13"/>
                <c:pt idx="0">
                  <c:v>43940</c:v>
                </c:pt>
                <c:pt idx="1">
                  <c:v>43970</c:v>
                </c:pt>
                <c:pt idx="2">
                  <c:v>44001</c:v>
                </c:pt>
                <c:pt idx="3">
                  <c:v>44031</c:v>
                </c:pt>
                <c:pt idx="4">
                  <c:v>44062</c:v>
                </c:pt>
                <c:pt idx="5">
                  <c:v>44093</c:v>
                </c:pt>
                <c:pt idx="6">
                  <c:v>44123</c:v>
                </c:pt>
                <c:pt idx="7">
                  <c:v>44154</c:v>
                </c:pt>
                <c:pt idx="8">
                  <c:v>44184</c:v>
                </c:pt>
                <c:pt idx="9">
                  <c:v>44216</c:v>
                </c:pt>
                <c:pt idx="10">
                  <c:v>44247</c:v>
                </c:pt>
                <c:pt idx="11">
                  <c:v>44275</c:v>
                </c:pt>
                <c:pt idx="12">
                  <c:v>44306</c:v>
                </c:pt>
              </c:numCache>
            </c:numRef>
          </c:cat>
          <c:val>
            <c:numRef>
              <c:f>'IV.2.3.Pagos_SFS M'!$C$4:$C$16</c:f>
              <c:numCache>
                <c:formatCode>_(* #,##0.00_);_(* \(#,##0.00\);_(* "-"??_);_(@_)</c:formatCode>
                <c:ptCount val="13"/>
                <c:pt idx="0">
                  <c:v>75145218.650000006</c:v>
                </c:pt>
                <c:pt idx="1">
                  <c:v>72784810.989999995</c:v>
                </c:pt>
                <c:pt idx="2">
                  <c:v>73625609</c:v>
                </c:pt>
                <c:pt idx="3">
                  <c:v>81743991.599999994</c:v>
                </c:pt>
                <c:pt idx="4">
                  <c:v>80442425.439999998</c:v>
                </c:pt>
                <c:pt idx="5">
                  <c:v>77013854.560000002</c:v>
                </c:pt>
                <c:pt idx="6">
                  <c:v>82675558.609999999</c:v>
                </c:pt>
                <c:pt idx="7">
                  <c:v>81863978.329999998</c:v>
                </c:pt>
                <c:pt idx="8">
                  <c:v>83309538.810000002</c:v>
                </c:pt>
                <c:pt idx="9">
                  <c:v>85702538.310000002</c:v>
                </c:pt>
                <c:pt idx="10">
                  <c:v>82185683.459999993</c:v>
                </c:pt>
                <c:pt idx="11">
                  <c:v>83907261.989999995</c:v>
                </c:pt>
                <c:pt idx="12">
                  <c:v>85039163.900000006</c:v>
                </c:pt>
              </c:numCache>
            </c:numRef>
          </c:val>
          <c:extLst>
            <c:ext xmlns:c16="http://schemas.microsoft.com/office/drawing/2014/chart" uri="{C3380CC4-5D6E-409C-BE32-E72D297353CC}">
              <c16:uniqueId val="{00000005-35A0-44D8-A872-518664AB33A9}"/>
            </c:ext>
          </c:extLst>
        </c:ser>
        <c:ser>
          <c:idx val="2"/>
          <c:order val="2"/>
          <c:tx>
            <c:strRef>
              <c:f>'IV.2.3.Pagos_SFS M'!$D$3</c:f>
              <c:strCache>
                <c:ptCount val="1"/>
                <c:pt idx="0">
                  <c:v> Subsidios  </c:v>
                </c:pt>
              </c:strCache>
            </c:strRef>
          </c:tx>
          <c:spPr>
            <a:solidFill>
              <a:schemeClr val="accent3"/>
            </a:solidFill>
            <a:ln>
              <a:noFill/>
            </a:ln>
            <a:effectLst/>
            <a:sp3d/>
          </c:spPr>
          <c:invertIfNegative val="0"/>
          <c:dLbls>
            <c:dLbl>
              <c:idx val="4"/>
              <c:layout>
                <c:manualLayout>
                  <c:x val="3.8408780477064879E-3"/>
                  <c:y val="1.981598903785727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35A0-44D8-A872-518664AB33A9}"/>
                </c:ext>
              </c:extLst>
            </c:dLbl>
            <c:dLbl>
              <c:idx val="12"/>
              <c:layout>
                <c:manualLayout>
                  <c:x val="2.2932021453176922E-3"/>
                  <c:y val="1.432748340090941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35A0-44D8-A872-518664AB33A9}"/>
                </c:ext>
              </c:extLst>
            </c:dLbl>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'IV.2.3.Pagos_SFS M'!$A$4:$A$16</c:f>
              <c:numCache>
                <c:formatCode>mmm-yy</c:formatCode>
                <c:ptCount val="13"/>
                <c:pt idx="0">
                  <c:v>43940</c:v>
                </c:pt>
                <c:pt idx="1">
                  <c:v>43970</c:v>
                </c:pt>
                <c:pt idx="2">
                  <c:v>44001</c:v>
                </c:pt>
                <c:pt idx="3">
                  <c:v>44031</c:v>
                </c:pt>
                <c:pt idx="4">
                  <c:v>44062</c:v>
                </c:pt>
                <c:pt idx="5">
                  <c:v>44093</c:v>
                </c:pt>
                <c:pt idx="6">
                  <c:v>44123</c:v>
                </c:pt>
                <c:pt idx="7">
                  <c:v>44154</c:v>
                </c:pt>
                <c:pt idx="8">
                  <c:v>44184</c:v>
                </c:pt>
                <c:pt idx="9">
                  <c:v>44216</c:v>
                </c:pt>
                <c:pt idx="10">
                  <c:v>44247</c:v>
                </c:pt>
                <c:pt idx="11">
                  <c:v>44275</c:v>
                </c:pt>
                <c:pt idx="12">
                  <c:v>44306</c:v>
                </c:pt>
              </c:numCache>
            </c:numRef>
          </c:cat>
          <c:val>
            <c:numRef>
              <c:f>'IV.2.3.Pagos_SFS M'!$D$4:$D$16</c:f>
              <c:numCache>
                <c:formatCode>_(* #,##0.00_);_(* \(#,##0.00\);_(* "-"??_);_(@_)</c:formatCode>
                <c:ptCount val="13"/>
                <c:pt idx="0">
                  <c:v>202363148.09</c:v>
                </c:pt>
                <c:pt idx="1">
                  <c:v>204574598.44999999</c:v>
                </c:pt>
                <c:pt idx="2">
                  <c:v>192274596.16999999</c:v>
                </c:pt>
                <c:pt idx="3">
                  <c:v>207919577.56</c:v>
                </c:pt>
                <c:pt idx="4">
                  <c:v>214107501.15000001</c:v>
                </c:pt>
                <c:pt idx="5">
                  <c:v>214905254.72999999</c:v>
                </c:pt>
                <c:pt idx="6">
                  <c:v>217265889.74000001</c:v>
                </c:pt>
                <c:pt idx="7">
                  <c:v>217177607.16</c:v>
                </c:pt>
                <c:pt idx="8">
                  <c:v>231518268.97999999</c:v>
                </c:pt>
                <c:pt idx="9">
                  <c:v>219625541.47999999</c:v>
                </c:pt>
                <c:pt idx="10">
                  <c:v>231882546.53</c:v>
                </c:pt>
                <c:pt idx="11">
                  <c:v>242989426.90000001</c:v>
                </c:pt>
                <c:pt idx="12">
                  <c:v>238182007.31</c:v>
                </c:pt>
              </c:numCache>
            </c:numRef>
          </c:val>
          <c:extLst>
            <c:ext xmlns:c16="http://schemas.microsoft.com/office/drawing/2014/chart" uri="{C3380CC4-5D6E-409C-BE32-E72D297353CC}">
              <c16:uniqueId val="{00000008-35A0-44D8-A872-518664AB33A9}"/>
            </c:ext>
          </c:extLst>
        </c:ser>
        <c:ser>
          <c:idx val="3"/>
          <c:order val="3"/>
          <c:tx>
            <c:strRef>
              <c:f>'IV.2.3.Pagos_SFS M'!$E$3</c:f>
              <c:strCache>
                <c:ptCount val="1"/>
                <c:pt idx="0">
                  <c:v> Comisión SISALRIL </c:v>
                </c:pt>
              </c:strCache>
            </c:strRef>
          </c:tx>
          <c:spPr>
            <a:solidFill>
              <a:schemeClr val="accent4"/>
            </a:solidFill>
            <a:ln>
              <a:noFill/>
            </a:ln>
            <a:effectLst/>
            <a:sp3d/>
          </c:spPr>
          <c:invertIfNegative val="0"/>
          <c:dLbls>
            <c:dLbl>
              <c:idx val="4"/>
              <c:layout>
                <c:manualLayout>
                  <c:x val="6.9135804858716779E-3"/>
                  <c:y val="-1.981598903785873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35A0-44D8-A872-518664AB33A9}"/>
                </c:ext>
              </c:extLst>
            </c:dLbl>
            <c:dLbl>
              <c:idx val="12"/>
              <c:layout>
                <c:manualLayout>
                  <c:x val="5.73300536329423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35A0-44D8-A872-518664AB33A9}"/>
                </c:ext>
              </c:extLst>
            </c:dLbl>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'IV.2.3.Pagos_SFS M'!$A$4:$A$16</c:f>
              <c:numCache>
                <c:formatCode>mmm-yy</c:formatCode>
                <c:ptCount val="13"/>
                <c:pt idx="0">
                  <c:v>43940</c:v>
                </c:pt>
                <c:pt idx="1">
                  <c:v>43970</c:v>
                </c:pt>
                <c:pt idx="2">
                  <c:v>44001</c:v>
                </c:pt>
                <c:pt idx="3">
                  <c:v>44031</c:v>
                </c:pt>
                <c:pt idx="4">
                  <c:v>44062</c:v>
                </c:pt>
                <c:pt idx="5">
                  <c:v>44093</c:v>
                </c:pt>
                <c:pt idx="6">
                  <c:v>44123</c:v>
                </c:pt>
                <c:pt idx="7">
                  <c:v>44154</c:v>
                </c:pt>
                <c:pt idx="8">
                  <c:v>44184</c:v>
                </c:pt>
                <c:pt idx="9">
                  <c:v>44216</c:v>
                </c:pt>
                <c:pt idx="10">
                  <c:v>44247</c:v>
                </c:pt>
                <c:pt idx="11">
                  <c:v>44275</c:v>
                </c:pt>
                <c:pt idx="12">
                  <c:v>44306</c:v>
                </c:pt>
              </c:numCache>
            </c:numRef>
          </c:cat>
          <c:val>
            <c:numRef>
              <c:f>'IV.2.3.Pagos_SFS M'!$E$4:$E$16</c:f>
              <c:numCache>
                <c:formatCode>_(* #,##0.00_);_(* \(#,##0.00\);_(* "-"??_);_(@_)</c:formatCode>
                <c:ptCount val="13"/>
                <c:pt idx="0">
                  <c:v>29415917.93</c:v>
                </c:pt>
                <c:pt idx="1">
                  <c:v>29825472.84</c:v>
                </c:pt>
                <c:pt idx="2">
                  <c:v>28034838.129999999</c:v>
                </c:pt>
                <c:pt idx="3">
                  <c:v>30319127.739999998</c:v>
                </c:pt>
                <c:pt idx="4">
                  <c:v>30635487.640000001</c:v>
                </c:pt>
                <c:pt idx="5">
                  <c:v>30723324.109999999</c:v>
                </c:pt>
                <c:pt idx="6">
                  <c:v>31146652.530000001</c:v>
                </c:pt>
                <c:pt idx="7">
                  <c:v>31196058.199999999</c:v>
                </c:pt>
                <c:pt idx="8">
                  <c:v>33076549.289999999</c:v>
                </c:pt>
                <c:pt idx="9">
                  <c:v>31583720.57</c:v>
                </c:pt>
                <c:pt idx="10">
                  <c:v>33123541.190000001</c:v>
                </c:pt>
                <c:pt idx="11">
                  <c:v>34709125.490000002</c:v>
                </c:pt>
                <c:pt idx="12">
                  <c:v>33843551.140000001</c:v>
                </c:pt>
              </c:numCache>
            </c:numRef>
          </c:val>
          <c:extLst>
            <c:ext xmlns:c16="http://schemas.microsoft.com/office/drawing/2014/chart" uri="{C3380CC4-5D6E-409C-BE32-E72D297353CC}">
              <c16:uniqueId val="{0000000B-35A0-44D8-A872-518664AB33A9}"/>
            </c:ext>
          </c:extLst>
        </c:ser>
        <c:dLbls>
          <c:showLegendKey val="0"/>
          <c:showVal val="0"/>
          <c:showCatName val="0"/>
          <c:showSerName val="0"/>
          <c:showPercent val="0"/>
          <c:showBubbleSize val="0"/>
        </c:dLbls>
        <c:gapWidth val="150"/>
        <c:shape val="cylinder"/>
        <c:axId val="409626896"/>
        <c:axId val="409627288"/>
        <c:axId val="0"/>
        <c:extLst>
          <c:ext xmlns:c15="http://schemas.microsoft.com/office/drawing/2012/chart" uri="{02D57815-91ED-43cb-92C2-25804820EDAC}">
            <c15:filteredBarSeries>
              <c15:ser>
                <c:idx val="4"/>
                <c:order val="4"/>
                <c:tx>
                  <c:strRef>
                    <c:extLst>
                      <c:ext uri="{02D57815-91ED-43cb-92C2-25804820EDAC}">
                        <c15:formulaRef>
                          <c15:sqref>'IV.2.3.Pagos_SFS M'!#REF!</c15:sqref>
                        </c15:formulaRef>
                      </c:ext>
                    </c:extLst>
                    <c:strCache>
                      <c:ptCount val="1"/>
                      <c:pt idx="0">
                        <c:v>#REF!</c:v>
                      </c:pt>
                    </c:strCache>
                  </c:strRef>
                </c:tx>
                <c:spPr>
                  <a:solidFill>
                    <a:schemeClr val="accent5"/>
                  </a:solidFill>
                  <a:ln>
                    <a:noFill/>
                  </a:ln>
                  <a:effectLst/>
                  <a:sp3d/>
                </c:spPr>
                <c:invertIfNegative val="0"/>
                <c:dLbls>
                  <c:dLbl>
                    <c:idx val="4"/>
                    <c:layout>
                      <c:manualLayout>
                        <c:x val="1.3058985362202114E-2"/>
                        <c:y val="-3.9631978075714558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C-35A0-44D8-A872-518664AB33A9}"/>
                      </c:ext>
                    </c:extLst>
                  </c:dLbl>
                  <c:dLbl>
                    <c:idx val="12"/>
                    <c:layout>
                      <c:manualLayout>
                        <c:x val="9.1728085812707687E-3"/>
                        <c:y val="4.0935666859741194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D-35A0-44D8-A872-518664AB33A9}"/>
                      </c:ext>
                    </c:extLst>
                  </c:dLbl>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0"/>
                    </c:ext>
                  </c:extLst>
                </c:dLbls>
                <c:cat>
                  <c:numRef>
                    <c:extLst>
                      <c:ext uri="{02D57815-91ED-43cb-92C2-25804820EDAC}">
                        <c15:formulaRef>
                          <c15:sqref>'IV.2.3.Pagos_SFS M'!$A$4:$A$16</c15:sqref>
                        </c15:formulaRef>
                      </c:ext>
                    </c:extLst>
                    <c:numCache>
                      <c:formatCode>mmm-yy</c:formatCode>
                      <c:ptCount val="13"/>
                      <c:pt idx="0">
                        <c:v>43940</c:v>
                      </c:pt>
                      <c:pt idx="1">
                        <c:v>43970</c:v>
                      </c:pt>
                      <c:pt idx="2">
                        <c:v>44001</c:v>
                      </c:pt>
                      <c:pt idx="3">
                        <c:v>44031</c:v>
                      </c:pt>
                      <c:pt idx="4">
                        <c:v>44062</c:v>
                      </c:pt>
                      <c:pt idx="5">
                        <c:v>44093</c:v>
                      </c:pt>
                      <c:pt idx="6">
                        <c:v>44123</c:v>
                      </c:pt>
                      <c:pt idx="7">
                        <c:v>44154</c:v>
                      </c:pt>
                      <c:pt idx="8">
                        <c:v>44184</c:v>
                      </c:pt>
                      <c:pt idx="9">
                        <c:v>44216</c:v>
                      </c:pt>
                      <c:pt idx="10">
                        <c:v>44247</c:v>
                      </c:pt>
                      <c:pt idx="11">
                        <c:v>44275</c:v>
                      </c:pt>
                      <c:pt idx="12">
                        <c:v>44306</c:v>
                      </c:pt>
                    </c:numCache>
                  </c:numRef>
                </c:cat>
                <c:val>
                  <c:numRef>
                    <c:extLst>
                      <c:ext uri="{02D57815-91ED-43cb-92C2-25804820EDAC}">
                        <c15:formulaRef>
                          <c15:sqref>'IV.2.3.Pagos_SFS M'!#REF!</c15:sqref>
                        </c15:formulaRef>
                      </c:ext>
                    </c:extLst>
                    <c:numCache>
                      <c:formatCode>General</c:formatCode>
                      <c:ptCount val="1"/>
                      <c:pt idx="0">
                        <c:v>1</c:v>
                      </c:pt>
                    </c:numCache>
                  </c:numRef>
                </c:val>
                <c:extLst>
                  <c:ext xmlns:c16="http://schemas.microsoft.com/office/drawing/2014/chart" uri="{C3380CC4-5D6E-409C-BE32-E72D297353CC}">
                    <c16:uniqueId val="{0000000E-35A0-44D8-A872-518664AB33A9}"/>
                  </c:ext>
                </c:extLst>
              </c15:ser>
            </c15:filteredBarSeries>
            <c15:filteredBarSeries>
              <c15:ser>
                <c:idx val="6"/>
                <c:order val="5"/>
                <c:tx>
                  <c:strRef>
                    <c:extLst xmlns:c15="http://schemas.microsoft.com/office/drawing/2012/chart">
                      <c:ext xmlns:c15="http://schemas.microsoft.com/office/drawing/2012/chart" uri="{02D57815-91ED-43cb-92C2-25804820EDAC}">
                        <c15:formulaRef>
                          <c15:sqref>'IV.2.3.Pagos_SFS M'!#REF!</c15:sqref>
                        </c15:formulaRef>
                      </c:ext>
                    </c:extLst>
                    <c:strCache>
                      <c:ptCount val="1"/>
                      <c:pt idx="0">
                        <c:v>#REF!</c:v>
                      </c:pt>
                    </c:strCache>
                  </c:strRef>
                </c:tx>
                <c:spPr>
                  <a:solidFill>
                    <a:schemeClr val="accent1">
                      <a:lumMod val="60000"/>
                    </a:schemeClr>
                  </a:solidFill>
                  <a:ln>
                    <a:noFill/>
                  </a:ln>
                  <a:effectLst/>
                  <a:sp3d/>
                </c:spPr>
                <c:invertIfNegative val="0"/>
                <c:dLbls>
                  <c:dLbl>
                    <c:idx val="12"/>
                    <c:layout>
                      <c:manualLayout>
                        <c:x val="1.2901234818727026E-2"/>
                        <c:y val="1.493333559097147E-3"/>
                      </c:manualLayout>
                    </c:layout>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1-D0FE-4378-9AEB-E97E30109D77}"/>
                      </c:ext>
                    </c:extLst>
                  </c:dLbl>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xmlns:c15="http://schemas.microsoft.com/office/drawing/2012/chart">
                      <c:ext xmlns:c15="http://schemas.microsoft.com/office/drawing/2012/chart" uri="{02D57815-91ED-43cb-92C2-25804820EDAC}">
                        <c15:formulaRef>
                          <c15:sqref>'IV.2.3.Pagos_SFS M'!$A$4:$A$16</c15:sqref>
                        </c15:formulaRef>
                      </c:ext>
                    </c:extLst>
                    <c:numCache>
                      <c:formatCode>mmm-yy</c:formatCode>
                      <c:ptCount val="13"/>
                      <c:pt idx="0">
                        <c:v>43940</c:v>
                      </c:pt>
                      <c:pt idx="1">
                        <c:v>43970</c:v>
                      </c:pt>
                      <c:pt idx="2">
                        <c:v>44001</c:v>
                      </c:pt>
                      <c:pt idx="3">
                        <c:v>44031</c:v>
                      </c:pt>
                      <c:pt idx="4">
                        <c:v>44062</c:v>
                      </c:pt>
                      <c:pt idx="5">
                        <c:v>44093</c:v>
                      </c:pt>
                      <c:pt idx="6">
                        <c:v>44123</c:v>
                      </c:pt>
                      <c:pt idx="7">
                        <c:v>44154</c:v>
                      </c:pt>
                      <c:pt idx="8">
                        <c:v>44184</c:v>
                      </c:pt>
                      <c:pt idx="9">
                        <c:v>44216</c:v>
                      </c:pt>
                      <c:pt idx="10">
                        <c:v>44247</c:v>
                      </c:pt>
                      <c:pt idx="11">
                        <c:v>44275</c:v>
                      </c:pt>
                      <c:pt idx="12">
                        <c:v>44306</c:v>
                      </c:pt>
                    </c:numCache>
                  </c:numRef>
                </c:cat>
                <c:val>
                  <c:numRef>
                    <c:extLst xmlns:c15="http://schemas.microsoft.com/office/drawing/2012/chart">
                      <c:ext xmlns:c15="http://schemas.microsoft.com/office/drawing/2012/chart" uri="{02D57815-91ED-43cb-92C2-25804820EDAC}">
                        <c15:formulaRef>
                          <c15:sqref>'IV.2.3.Pagos_SFS M'!#REF!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F-35A0-44D8-A872-518664AB33A9}"/>
                  </c:ext>
                </c:extLst>
              </c15:ser>
            </c15:filteredBarSeries>
            <c15:filteredBarSeries>
              <c15:ser>
                <c:idx val="5"/>
                <c:order val="6"/>
                <c:tx>
                  <c:strRef>
                    <c:extLst xmlns:c15="http://schemas.microsoft.com/office/drawing/2012/chart">
                      <c:ext xmlns:c15="http://schemas.microsoft.com/office/drawing/2012/chart" uri="{02D57815-91ED-43cb-92C2-25804820EDAC}">
                        <c15:formulaRef>
                          <c15:sqref>'IV.2.3.Pagos_SFS M'!#REF!</c15:sqref>
                        </c15:formulaRef>
                      </c:ext>
                    </c:extLst>
                    <c:strCache>
                      <c:ptCount val="1"/>
                      <c:pt idx="0">
                        <c:v>#REF!</c:v>
                      </c:pt>
                    </c:strCache>
                  </c:strRef>
                </c:tx>
                <c:spPr>
                  <a:solidFill>
                    <a:schemeClr val="accent6"/>
                  </a:solidFill>
                  <a:ln>
                    <a:noFill/>
                  </a:ln>
                  <a:effectLst/>
                  <a:sp3d/>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xmlns:c15="http://schemas.microsoft.com/office/drawing/2012/chart">
                      <c:ext xmlns:c15="http://schemas.microsoft.com/office/drawing/2012/chart" uri="{02D57815-91ED-43cb-92C2-25804820EDAC}">
                        <c15:formulaRef>
                          <c15:sqref>'IV.2.3.Pagos_SFS M'!$A$4:$A$16</c15:sqref>
                        </c15:formulaRef>
                      </c:ext>
                    </c:extLst>
                    <c:numCache>
                      <c:formatCode>mmm-yy</c:formatCode>
                      <c:ptCount val="13"/>
                      <c:pt idx="0">
                        <c:v>43940</c:v>
                      </c:pt>
                      <c:pt idx="1">
                        <c:v>43970</c:v>
                      </c:pt>
                      <c:pt idx="2">
                        <c:v>44001</c:v>
                      </c:pt>
                      <c:pt idx="3">
                        <c:v>44031</c:v>
                      </c:pt>
                      <c:pt idx="4">
                        <c:v>44062</c:v>
                      </c:pt>
                      <c:pt idx="5">
                        <c:v>44093</c:v>
                      </c:pt>
                      <c:pt idx="6">
                        <c:v>44123</c:v>
                      </c:pt>
                      <c:pt idx="7">
                        <c:v>44154</c:v>
                      </c:pt>
                      <c:pt idx="8">
                        <c:v>44184</c:v>
                      </c:pt>
                      <c:pt idx="9">
                        <c:v>44216</c:v>
                      </c:pt>
                      <c:pt idx="10">
                        <c:v>44247</c:v>
                      </c:pt>
                      <c:pt idx="11">
                        <c:v>44275</c:v>
                      </c:pt>
                      <c:pt idx="12">
                        <c:v>44306</c:v>
                      </c:pt>
                    </c:numCache>
                  </c:numRef>
                </c:cat>
                <c:val>
                  <c:numRef>
                    <c:extLst xmlns:c15="http://schemas.microsoft.com/office/drawing/2012/chart">
                      <c:ext xmlns:c15="http://schemas.microsoft.com/office/drawing/2012/chart" uri="{02D57815-91ED-43cb-92C2-25804820EDAC}">
                        <c15:formulaRef>
                          <c15:sqref>'IV.2.3.Pagos_SFS M'!#REF!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10-35A0-44D8-A872-518664AB33A9}"/>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'IV.2.3.Pagos_SFS M'!#REF!</c15:sqref>
                        </c15:formulaRef>
                      </c:ext>
                    </c:extLst>
                    <c:strCache>
                      <c:ptCount val="1"/>
                      <c:pt idx="0">
                        <c:v>#REF!</c:v>
                      </c:pt>
                    </c:strCache>
                  </c:strRef>
                </c:tx>
                <c:spPr>
                  <a:solidFill>
                    <a:schemeClr val="accent2">
                      <a:lumMod val="60000"/>
                    </a:schemeClr>
                  </a:solidFill>
                  <a:ln>
                    <a:noFill/>
                  </a:ln>
                  <a:effectLst/>
                  <a:sp3d/>
                </c:spPr>
                <c:invertIfNegative val="0"/>
                <c:dLbls>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xmlns:c15="http://schemas.microsoft.com/office/drawing/2012/chart">
                      <c:ext xmlns:c15="http://schemas.microsoft.com/office/drawing/2012/chart" uri="{02D57815-91ED-43cb-92C2-25804820EDAC}">
                        <c15:formulaRef>
                          <c15:sqref>'IV.2.3.Pagos_SFS M'!$A$4:$A$16</c15:sqref>
                        </c15:formulaRef>
                      </c:ext>
                    </c:extLst>
                    <c:numCache>
                      <c:formatCode>mmm-yy</c:formatCode>
                      <c:ptCount val="13"/>
                      <c:pt idx="0">
                        <c:v>43940</c:v>
                      </c:pt>
                      <c:pt idx="1">
                        <c:v>43970</c:v>
                      </c:pt>
                      <c:pt idx="2">
                        <c:v>44001</c:v>
                      </c:pt>
                      <c:pt idx="3">
                        <c:v>44031</c:v>
                      </c:pt>
                      <c:pt idx="4">
                        <c:v>44062</c:v>
                      </c:pt>
                      <c:pt idx="5">
                        <c:v>44093</c:v>
                      </c:pt>
                      <c:pt idx="6">
                        <c:v>44123</c:v>
                      </c:pt>
                      <c:pt idx="7">
                        <c:v>44154</c:v>
                      </c:pt>
                      <c:pt idx="8">
                        <c:v>44184</c:v>
                      </c:pt>
                      <c:pt idx="9">
                        <c:v>44216</c:v>
                      </c:pt>
                      <c:pt idx="10">
                        <c:v>44247</c:v>
                      </c:pt>
                      <c:pt idx="11">
                        <c:v>44275</c:v>
                      </c:pt>
                      <c:pt idx="12">
                        <c:v>44306</c:v>
                      </c:pt>
                    </c:numCache>
                  </c:numRef>
                </c:cat>
                <c:val>
                  <c:numRef>
                    <c:extLst xmlns:c15="http://schemas.microsoft.com/office/drawing/2012/chart">
                      <c:ext xmlns:c15="http://schemas.microsoft.com/office/drawing/2012/chart" uri="{02D57815-91ED-43cb-92C2-25804820EDAC}">
                        <c15:formulaRef>
                          <c15:sqref>'IV.2.3.Pagos_SFS M'!#REF!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0-D0FE-4378-9AEB-E97E30109D77}"/>
                  </c:ext>
                </c:extLst>
              </c15:ser>
            </c15:filteredBarSeries>
          </c:ext>
        </c:extLst>
      </c:bar3DChart>
      <c:dateAx>
        <c:axId val="409626896"/>
        <c:scaling>
          <c:orientation val="minMax"/>
        </c:scaling>
        <c:delete val="0"/>
        <c:axPos val="b"/>
        <c:numFmt formatCode="mmm\-yy" sourceLinked="0"/>
        <c:majorTickMark val="none"/>
        <c:minorTickMark val="none"/>
        <c:tickLblPos val="nextTo"/>
        <c:spPr>
          <a:noFill/>
          <a:ln>
            <a:noFill/>
          </a:ln>
          <a:effectLst/>
        </c:spPr>
        <c:txPr>
          <a:bodyPr rot="-270000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en-US"/>
          </a:p>
        </c:txPr>
        <c:crossAx val="409627288"/>
        <c:crosses val="autoZero"/>
        <c:auto val="1"/>
        <c:lblOffset val="100"/>
        <c:baseTimeUnit val="months"/>
      </c:dateAx>
      <c:valAx>
        <c:axId val="409627288"/>
        <c:scaling>
          <c:orientation val="minMax"/>
        </c:scaling>
        <c:delete val="0"/>
        <c:axPos val="l"/>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09626896"/>
        <c:crosses val="autoZero"/>
        <c:crossBetween val="between"/>
        <c:dispUnits>
          <c:builtInUnit val="millions"/>
          <c:dispUnitsLbl>
            <c:layout>
              <c:manualLayout>
                <c:xMode val="edge"/>
                <c:yMode val="edge"/>
                <c:x val="8.926372823294804E-3"/>
                <c:y val="0.54655139782843709"/>
              </c:manualLayout>
            </c:layout>
            <c:spPr>
              <a:noFill/>
              <a:ln>
                <a:noFill/>
              </a:ln>
              <a:effectLst/>
            </c:spPr>
            <c:txPr>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dispUnitsLbl>
        </c:dispUnits>
      </c:valAx>
      <c:spPr>
        <a:noFill/>
        <a:ln>
          <a:noFill/>
        </a:ln>
        <a:effectLst/>
      </c:spPr>
    </c:plotArea>
    <c:legend>
      <c:legendPos val="b"/>
      <c:layout>
        <c:manualLayout>
          <c:xMode val="edge"/>
          <c:yMode val="edge"/>
          <c:x val="4.2266960527847765E-2"/>
          <c:y val="0.11679209100147316"/>
          <c:w val="0.8899232890924671"/>
          <c:h val="6.0343373015986815E-2"/>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orientation="portrait"/>
  </c:printSettings>
  <c:userShapes r:id="rId3"/>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600"/>
            </a:pPr>
            <a:r>
              <a:rPr lang="es-DO" sz="1600"/>
              <a:t>Fondos Pagados a las  Administradora de Riesgos de Salud (ARS) del SFS del RC</a:t>
            </a:r>
          </a:p>
        </c:rich>
      </c:tx>
      <c:layout>
        <c:manualLayout>
          <c:xMode val="edge"/>
          <c:yMode val="edge"/>
          <c:x val="0.23039042174257737"/>
          <c:y val="1.5727411719803203E-2"/>
        </c:manualLayout>
      </c:layout>
      <c:overlay val="0"/>
    </c:title>
    <c:autoTitleDeleted val="0"/>
    <c:plotArea>
      <c:layout>
        <c:manualLayout>
          <c:layoutTarget val="inner"/>
          <c:xMode val="edge"/>
          <c:yMode val="edge"/>
          <c:x val="0.12973612863613965"/>
          <c:y val="0.17146693275389144"/>
          <c:w val="0.83783337842297256"/>
          <c:h val="0.68457184733624044"/>
        </c:manualLayout>
      </c:layout>
      <c:barChart>
        <c:barDir val="bar"/>
        <c:grouping val="clustered"/>
        <c:varyColors val="0"/>
        <c:ser>
          <c:idx val="0"/>
          <c:order val="0"/>
          <c:tx>
            <c:strRef>
              <c:f>'IV.2.4.Pagos x ARS'!$C$3</c:f>
              <c:strCache>
                <c:ptCount val="1"/>
                <c:pt idx="0">
                  <c:v>Total General</c:v>
                </c:pt>
              </c:strCache>
            </c:strRef>
          </c:tx>
          <c:invertIfNegative val="0"/>
          <c:dPt>
            <c:idx val="0"/>
            <c:invertIfNegative val="0"/>
            <c:bubble3D val="0"/>
            <c:spPr>
              <a:solidFill>
                <a:schemeClr val="tx2">
                  <a:lumMod val="60000"/>
                  <a:lumOff val="40000"/>
                </a:schemeClr>
              </a:solidFill>
            </c:spPr>
            <c:extLst>
              <c:ext xmlns:c16="http://schemas.microsoft.com/office/drawing/2014/chart" uri="{C3380CC4-5D6E-409C-BE32-E72D297353CC}">
                <c16:uniqueId val="{00000001-204E-4F63-8FE2-C01B4CDD26F7}"/>
              </c:ext>
            </c:extLst>
          </c:dPt>
          <c:dPt>
            <c:idx val="1"/>
            <c:invertIfNegative val="0"/>
            <c:bubble3D val="0"/>
            <c:spPr>
              <a:solidFill>
                <a:schemeClr val="tx2">
                  <a:lumMod val="60000"/>
                  <a:lumOff val="40000"/>
                </a:schemeClr>
              </a:solidFill>
            </c:spPr>
            <c:extLst>
              <c:ext xmlns:c16="http://schemas.microsoft.com/office/drawing/2014/chart" uri="{C3380CC4-5D6E-409C-BE32-E72D297353CC}">
                <c16:uniqueId val="{00000003-204E-4F63-8FE2-C01B4CDD26F7}"/>
              </c:ext>
            </c:extLst>
          </c:dPt>
          <c:dPt>
            <c:idx val="2"/>
            <c:invertIfNegative val="0"/>
            <c:bubble3D val="0"/>
            <c:spPr>
              <a:solidFill>
                <a:schemeClr val="accent5">
                  <a:lumMod val="50000"/>
                </a:schemeClr>
              </a:solidFill>
            </c:spPr>
            <c:extLst>
              <c:ext xmlns:c16="http://schemas.microsoft.com/office/drawing/2014/chart" uri="{C3380CC4-5D6E-409C-BE32-E72D297353CC}">
                <c16:uniqueId val="{00000005-204E-4F63-8FE2-C01B4CDD26F7}"/>
              </c:ext>
            </c:extLst>
          </c:dPt>
          <c:dPt>
            <c:idx val="3"/>
            <c:invertIfNegative val="0"/>
            <c:bubble3D val="0"/>
            <c:spPr>
              <a:solidFill>
                <a:schemeClr val="tx2">
                  <a:lumMod val="60000"/>
                  <a:lumOff val="40000"/>
                </a:schemeClr>
              </a:solidFill>
            </c:spPr>
            <c:extLst>
              <c:ext xmlns:c16="http://schemas.microsoft.com/office/drawing/2014/chart" uri="{C3380CC4-5D6E-409C-BE32-E72D297353CC}">
                <c16:uniqueId val="{00000007-204E-4F63-8FE2-C01B4CDD26F7}"/>
              </c:ext>
            </c:extLst>
          </c:dPt>
          <c:dPt>
            <c:idx val="4"/>
            <c:invertIfNegative val="0"/>
            <c:bubble3D val="0"/>
            <c:spPr>
              <a:solidFill>
                <a:srgbClr val="00B050"/>
              </a:solidFill>
            </c:spPr>
            <c:extLst>
              <c:ext xmlns:c16="http://schemas.microsoft.com/office/drawing/2014/chart" uri="{C3380CC4-5D6E-409C-BE32-E72D297353CC}">
                <c16:uniqueId val="{00000009-204E-4F63-8FE2-C01B4CDD26F7}"/>
              </c:ext>
            </c:extLst>
          </c:dPt>
          <c:dPt>
            <c:idx val="5"/>
            <c:invertIfNegative val="0"/>
            <c:bubble3D val="0"/>
            <c:spPr>
              <a:solidFill>
                <a:srgbClr val="00B050"/>
              </a:solidFill>
            </c:spPr>
            <c:extLst>
              <c:ext xmlns:c16="http://schemas.microsoft.com/office/drawing/2014/chart" uri="{C3380CC4-5D6E-409C-BE32-E72D297353CC}">
                <c16:uniqueId val="{0000000B-204E-4F63-8FE2-C01B4CDD26F7}"/>
              </c:ext>
            </c:extLst>
          </c:dPt>
          <c:dPt>
            <c:idx val="6"/>
            <c:invertIfNegative val="0"/>
            <c:bubble3D val="0"/>
            <c:spPr>
              <a:solidFill>
                <a:srgbClr val="FF0000"/>
              </a:solidFill>
            </c:spPr>
            <c:extLst>
              <c:ext xmlns:c16="http://schemas.microsoft.com/office/drawing/2014/chart" uri="{C3380CC4-5D6E-409C-BE32-E72D297353CC}">
                <c16:uniqueId val="{0000000D-204E-4F63-8FE2-C01B4CDD26F7}"/>
              </c:ext>
            </c:extLst>
          </c:dPt>
          <c:dPt>
            <c:idx val="7"/>
            <c:invertIfNegative val="0"/>
            <c:bubble3D val="0"/>
            <c:spPr>
              <a:solidFill>
                <a:schemeClr val="tx2">
                  <a:lumMod val="60000"/>
                  <a:lumOff val="40000"/>
                </a:schemeClr>
              </a:solidFill>
            </c:spPr>
            <c:extLst>
              <c:ext xmlns:c16="http://schemas.microsoft.com/office/drawing/2014/chart" uri="{C3380CC4-5D6E-409C-BE32-E72D297353CC}">
                <c16:uniqueId val="{0000000F-204E-4F63-8FE2-C01B4CDD26F7}"/>
              </c:ext>
            </c:extLst>
          </c:dPt>
          <c:dPt>
            <c:idx val="8"/>
            <c:invertIfNegative val="0"/>
            <c:bubble3D val="0"/>
            <c:spPr>
              <a:solidFill>
                <a:schemeClr val="tx2">
                  <a:lumMod val="60000"/>
                  <a:lumOff val="40000"/>
                </a:schemeClr>
              </a:solidFill>
            </c:spPr>
            <c:extLst>
              <c:ext xmlns:c16="http://schemas.microsoft.com/office/drawing/2014/chart" uri="{C3380CC4-5D6E-409C-BE32-E72D297353CC}">
                <c16:uniqueId val="{00000011-204E-4F63-8FE2-C01B4CDD26F7}"/>
              </c:ext>
            </c:extLst>
          </c:dPt>
          <c:dPt>
            <c:idx val="9"/>
            <c:invertIfNegative val="0"/>
            <c:bubble3D val="0"/>
            <c:spPr>
              <a:solidFill>
                <a:srgbClr val="FF0000"/>
              </a:solidFill>
            </c:spPr>
            <c:extLst>
              <c:ext xmlns:c16="http://schemas.microsoft.com/office/drawing/2014/chart" uri="{C3380CC4-5D6E-409C-BE32-E72D297353CC}">
                <c16:uniqueId val="{00000013-204E-4F63-8FE2-C01B4CDD26F7}"/>
              </c:ext>
            </c:extLst>
          </c:dPt>
          <c:dPt>
            <c:idx val="10"/>
            <c:invertIfNegative val="0"/>
            <c:bubble3D val="0"/>
            <c:spPr>
              <a:solidFill>
                <a:schemeClr val="tx2">
                  <a:lumMod val="60000"/>
                  <a:lumOff val="40000"/>
                </a:schemeClr>
              </a:solidFill>
            </c:spPr>
            <c:extLst>
              <c:ext xmlns:c16="http://schemas.microsoft.com/office/drawing/2014/chart" uri="{C3380CC4-5D6E-409C-BE32-E72D297353CC}">
                <c16:uniqueId val="{00000015-204E-4F63-8FE2-C01B4CDD26F7}"/>
              </c:ext>
            </c:extLst>
          </c:dPt>
          <c:dPt>
            <c:idx val="11"/>
            <c:invertIfNegative val="0"/>
            <c:bubble3D val="0"/>
            <c:spPr>
              <a:solidFill>
                <a:schemeClr val="tx2">
                  <a:lumMod val="60000"/>
                  <a:lumOff val="40000"/>
                </a:schemeClr>
              </a:solidFill>
            </c:spPr>
            <c:extLst>
              <c:ext xmlns:c16="http://schemas.microsoft.com/office/drawing/2014/chart" uri="{C3380CC4-5D6E-409C-BE32-E72D297353CC}">
                <c16:uniqueId val="{00000017-204E-4F63-8FE2-C01B4CDD26F7}"/>
              </c:ext>
            </c:extLst>
          </c:dPt>
          <c:dPt>
            <c:idx val="12"/>
            <c:invertIfNegative val="0"/>
            <c:bubble3D val="0"/>
            <c:spPr>
              <a:solidFill>
                <a:schemeClr val="tx2">
                  <a:lumMod val="60000"/>
                  <a:lumOff val="40000"/>
                </a:schemeClr>
              </a:solidFill>
            </c:spPr>
            <c:extLst>
              <c:ext xmlns:c16="http://schemas.microsoft.com/office/drawing/2014/chart" uri="{C3380CC4-5D6E-409C-BE32-E72D297353CC}">
                <c16:uniqueId val="{00000019-204E-4F63-8FE2-C01B4CDD26F7}"/>
              </c:ext>
            </c:extLst>
          </c:dPt>
          <c:dPt>
            <c:idx val="13"/>
            <c:invertIfNegative val="0"/>
            <c:bubble3D val="0"/>
            <c:spPr>
              <a:solidFill>
                <a:srgbClr val="00B050"/>
              </a:solidFill>
            </c:spPr>
            <c:extLst>
              <c:ext xmlns:c16="http://schemas.microsoft.com/office/drawing/2014/chart" uri="{C3380CC4-5D6E-409C-BE32-E72D297353CC}">
                <c16:uniqueId val="{0000001B-204E-4F63-8FE2-C01B4CDD26F7}"/>
              </c:ext>
            </c:extLst>
          </c:dPt>
          <c:dPt>
            <c:idx val="14"/>
            <c:invertIfNegative val="0"/>
            <c:bubble3D val="0"/>
            <c:spPr>
              <a:solidFill>
                <a:schemeClr val="tx2">
                  <a:lumMod val="60000"/>
                  <a:lumOff val="40000"/>
                </a:schemeClr>
              </a:solidFill>
            </c:spPr>
            <c:extLst>
              <c:ext xmlns:c16="http://schemas.microsoft.com/office/drawing/2014/chart" uri="{C3380CC4-5D6E-409C-BE32-E72D297353CC}">
                <c16:uniqueId val="{0000001D-204E-4F63-8FE2-C01B4CDD26F7}"/>
              </c:ext>
            </c:extLst>
          </c:dPt>
          <c:dPt>
            <c:idx val="15"/>
            <c:invertIfNegative val="0"/>
            <c:bubble3D val="0"/>
            <c:spPr>
              <a:solidFill>
                <a:srgbClr val="00B050"/>
              </a:solidFill>
            </c:spPr>
            <c:extLst>
              <c:ext xmlns:c16="http://schemas.microsoft.com/office/drawing/2014/chart" uri="{C3380CC4-5D6E-409C-BE32-E72D297353CC}">
                <c16:uniqueId val="{0000001F-204E-4F63-8FE2-C01B4CDD26F7}"/>
              </c:ext>
            </c:extLst>
          </c:dPt>
          <c:dPt>
            <c:idx val="16"/>
            <c:invertIfNegative val="0"/>
            <c:bubble3D val="0"/>
            <c:spPr>
              <a:solidFill>
                <a:schemeClr val="tx2">
                  <a:lumMod val="60000"/>
                  <a:lumOff val="40000"/>
                </a:schemeClr>
              </a:solidFill>
            </c:spPr>
            <c:extLst>
              <c:ext xmlns:c16="http://schemas.microsoft.com/office/drawing/2014/chart" uri="{C3380CC4-5D6E-409C-BE32-E72D297353CC}">
                <c16:uniqueId val="{00000021-204E-4F63-8FE2-C01B4CDD26F7}"/>
              </c:ext>
            </c:extLst>
          </c:dPt>
          <c:dPt>
            <c:idx val="17"/>
            <c:invertIfNegative val="0"/>
            <c:bubble3D val="0"/>
            <c:spPr>
              <a:solidFill>
                <a:schemeClr val="tx2">
                  <a:lumMod val="60000"/>
                  <a:lumOff val="40000"/>
                </a:schemeClr>
              </a:solidFill>
            </c:spPr>
            <c:extLst>
              <c:ext xmlns:c16="http://schemas.microsoft.com/office/drawing/2014/chart" uri="{C3380CC4-5D6E-409C-BE32-E72D297353CC}">
                <c16:uniqueId val="{00000023-204E-4F63-8FE2-C01B4CDD26F7}"/>
              </c:ext>
            </c:extLst>
          </c:dPt>
          <c:dPt>
            <c:idx val="18"/>
            <c:invertIfNegative val="0"/>
            <c:bubble3D val="0"/>
            <c:spPr>
              <a:solidFill>
                <a:schemeClr val="tx2">
                  <a:lumMod val="60000"/>
                  <a:lumOff val="40000"/>
                </a:schemeClr>
              </a:solidFill>
            </c:spPr>
            <c:extLst>
              <c:ext xmlns:c16="http://schemas.microsoft.com/office/drawing/2014/chart" uri="{C3380CC4-5D6E-409C-BE32-E72D297353CC}">
                <c16:uniqueId val="{00000025-204E-4F63-8FE2-C01B4CDD26F7}"/>
              </c:ext>
            </c:extLst>
          </c:dPt>
          <c:dPt>
            <c:idx val="19"/>
            <c:invertIfNegative val="0"/>
            <c:bubble3D val="0"/>
            <c:spPr>
              <a:solidFill>
                <a:schemeClr val="tx2">
                  <a:lumMod val="60000"/>
                  <a:lumOff val="40000"/>
                </a:schemeClr>
              </a:solidFill>
            </c:spPr>
            <c:extLst>
              <c:ext xmlns:c16="http://schemas.microsoft.com/office/drawing/2014/chart" uri="{C3380CC4-5D6E-409C-BE32-E72D297353CC}">
                <c16:uniqueId val="{00000027-204E-4F63-8FE2-C01B4CDD26F7}"/>
              </c:ext>
            </c:extLst>
          </c:dPt>
          <c:dPt>
            <c:idx val="20"/>
            <c:invertIfNegative val="0"/>
            <c:bubble3D val="0"/>
            <c:spPr>
              <a:solidFill>
                <a:srgbClr val="00B050"/>
              </a:solidFill>
            </c:spPr>
            <c:extLst>
              <c:ext xmlns:c16="http://schemas.microsoft.com/office/drawing/2014/chart" uri="{C3380CC4-5D6E-409C-BE32-E72D297353CC}">
                <c16:uniqueId val="{00000029-204E-4F63-8FE2-C01B4CDD26F7}"/>
              </c:ext>
            </c:extLst>
          </c:dPt>
          <c:dPt>
            <c:idx val="21"/>
            <c:invertIfNegative val="0"/>
            <c:bubble3D val="0"/>
            <c:spPr>
              <a:solidFill>
                <a:srgbClr val="00B050"/>
              </a:solidFill>
            </c:spPr>
            <c:extLst>
              <c:ext xmlns:c16="http://schemas.microsoft.com/office/drawing/2014/chart" uri="{C3380CC4-5D6E-409C-BE32-E72D297353CC}">
                <c16:uniqueId val="{0000002B-204E-4F63-8FE2-C01B4CDD26F7}"/>
              </c:ext>
            </c:extLst>
          </c:dPt>
          <c:dPt>
            <c:idx val="22"/>
            <c:invertIfNegative val="0"/>
            <c:bubble3D val="0"/>
            <c:spPr>
              <a:solidFill>
                <a:srgbClr val="FF0000"/>
              </a:solidFill>
            </c:spPr>
            <c:extLst>
              <c:ext xmlns:c16="http://schemas.microsoft.com/office/drawing/2014/chart" uri="{C3380CC4-5D6E-409C-BE32-E72D297353CC}">
                <c16:uniqueId val="{0000002D-204E-4F63-8FE2-C01B4CDD26F7}"/>
              </c:ext>
            </c:extLst>
          </c:dPt>
          <c:dPt>
            <c:idx val="23"/>
            <c:invertIfNegative val="0"/>
            <c:bubble3D val="0"/>
            <c:spPr>
              <a:solidFill>
                <a:srgbClr val="FF0000"/>
              </a:solidFill>
            </c:spPr>
            <c:extLst>
              <c:ext xmlns:c16="http://schemas.microsoft.com/office/drawing/2014/chart" uri="{C3380CC4-5D6E-409C-BE32-E72D297353CC}">
                <c16:uniqueId val="{0000002F-204E-4F63-8FE2-C01B4CDD26F7}"/>
              </c:ext>
            </c:extLst>
          </c:dPt>
          <c:dPt>
            <c:idx val="24"/>
            <c:invertIfNegative val="0"/>
            <c:bubble3D val="0"/>
            <c:spPr>
              <a:solidFill>
                <a:srgbClr val="00B050"/>
              </a:solidFill>
            </c:spPr>
            <c:extLst>
              <c:ext xmlns:c16="http://schemas.microsoft.com/office/drawing/2014/chart" uri="{C3380CC4-5D6E-409C-BE32-E72D297353CC}">
                <c16:uniqueId val="{00000031-204E-4F63-8FE2-C01B4CDD26F7}"/>
              </c:ext>
            </c:extLst>
          </c:dPt>
          <c:dPt>
            <c:idx val="25"/>
            <c:invertIfNegative val="0"/>
            <c:bubble3D val="0"/>
            <c:spPr>
              <a:solidFill>
                <a:srgbClr val="FF0000"/>
              </a:solidFill>
            </c:spPr>
            <c:extLst>
              <c:ext xmlns:c16="http://schemas.microsoft.com/office/drawing/2014/chart" uri="{C3380CC4-5D6E-409C-BE32-E72D297353CC}">
                <c16:uniqueId val="{00000033-204E-4F63-8FE2-C01B4CDD26F7}"/>
              </c:ext>
            </c:extLst>
          </c:dPt>
          <c:dPt>
            <c:idx val="26"/>
            <c:invertIfNegative val="0"/>
            <c:bubble3D val="0"/>
            <c:spPr>
              <a:solidFill>
                <a:srgbClr val="FF0000"/>
              </a:solidFill>
            </c:spPr>
            <c:extLst>
              <c:ext xmlns:c16="http://schemas.microsoft.com/office/drawing/2014/chart" uri="{C3380CC4-5D6E-409C-BE32-E72D297353CC}">
                <c16:uniqueId val="{00000035-204E-4F63-8FE2-C01B4CDD26F7}"/>
              </c:ext>
            </c:extLst>
          </c:dPt>
          <c:dPt>
            <c:idx val="27"/>
            <c:invertIfNegative val="0"/>
            <c:bubble3D val="0"/>
            <c:spPr>
              <a:solidFill>
                <a:srgbClr val="FF0000"/>
              </a:solidFill>
            </c:spPr>
            <c:extLst>
              <c:ext xmlns:c16="http://schemas.microsoft.com/office/drawing/2014/chart" uri="{C3380CC4-5D6E-409C-BE32-E72D297353CC}">
                <c16:uniqueId val="{00000037-204E-4F63-8FE2-C01B4CDD26F7}"/>
              </c:ext>
            </c:extLst>
          </c:dPt>
          <c:dPt>
            <c:idx val="28"/>
            <c:invertIfNegative val="0"/>
            <c:bubble3D val="0"/>
            <c:spPr>
              <a:solidFill>
                <a:srgbClr val="FF0000"/>
              </a:solidFill>
            </c:spPr>
            <c:extLst>
              <c:ext xmlns:c16="http://schemas.microsoft.com/office/drawing/2014/chart" uri="{C3380CC4-5D6E-409C-BE32-E72D297353CC}">
                <c16:uniqueId val="{00000039-204E-4F63-8FE2-C01B4CDD26F7}"/>
              </c:ext>
            </c:extLst>
          </c:dPt>
          <c:dLbls>
            <c:spPr>
              <a:noFill/>
              <a:ln>
                <a:noFill/>
              </a:ln>
              <a:effectLst/>
            </c:spPr>
            <c:txPr>
              <a:bodyPr/>
              <a:lstStyle/>
              <a:p>
                <a:pPr>
                  <a:defRPr sz="105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'IV.2.4.Pagos x ARS'!$B$4:$B$32</c:f>
              <c:strCache>
                <c:ptCount val="29"/>
                <c:pt idx="0">
                  <c:v>Primera ARS de Humano</c:v>
                </c:pt>
                <c:pt idx="1">
                  <c:v>SENASA RC</c:v>
                </c:pt>
                <c:pt idx="2">
                  <c:v>MAPFRE Salud ARS (Palic Salud)</c:v>
                </c:pt>
                <c:pt idx="3">
                  <c:v>Universal</c:v>
                </c:pt>
                <c:pt idx="4">
                  <c:v>Salud Segura</c:v>
                </c:pt>
                <c:pt idx="5">
                  <c:v>SEMMA</c:v>
                </c:pt>
                <c:pt idx="6">
                  <c:v>Futuro</c:v>
                </c:pt>
                <c:pt idx="7">
                  <c:v>Serv. de Igualas Méd. Dr. Abel G.</c:v>
                </c:pt>
                <c:pt idx="8">
                  <c:v>Dr. Yunen</c:v>
                </c:pt>
                <c:pt idx="9">
                  <c:v>Renacer</c:v>
                </c:pt>
                <c:pt idx="10">
                  <c:v>Grupo Med. Asociado</c:v>
                </c:pt>
                <c:pt idx="11">
                  <c:v>Asoc. de Profesionales de la Salud</c:v>
                </c:pt>
                <c:pt idx="12">
                  <c:v>Serv. Dominicano de Salud</c:v>
                </c:pt>
                <c:pt idx="13">
                  <c:v>Monumental </c:v>
                </c:pt>
                <c:pt idx="14">
                  <c:v>Reservas</c:v>
                </c:pt>
                <c:pt idx="15">
                  <c:v>Adm. Serv. Médicos Amor y Paz</c:v>
                </c:pt>
                <c:pt idx="16">
                  <c:v>METASALUD</c:v>
                </c:pt>
                <c:pt idx="17">
                  <c:v>La Colonial</c:v>
                </c:pt>
                <c:pt idx="18">
                  <c:v>CMD</c:v>
                </c:pt>
                <c:pt idx="19">
                  <c:v>ASISTANET (Constitución)</c:v>
                </c:pt>
                <c:pt idx="20">
                  <c:v>Plan Salud </c:v>
                </c:pt>
                <c:pt idx="21">
                  <c:v>FFAA</c:v>
                </c:pt>
                <c:pt idx="22">
                  <c:v>ISSPOL</c:v>
                </c:pt>
                <c:pt idx="23">
                  <c:v>IGMAM</c:v>
                </c:pt>
                <c:pt idx="24">
                  <c:v>SEMUNASED</c:v>
                </c:pt>
                <c:pt idx="25">
                  <c:v>Galeno</c:v>
                </c:pt>
                <c:pt idx="26">
                  <c:v>BMI </c:v>
                </c:pt>
                <c:pt idx="27">
                  <c:v>UCEMED</c:v>
                </c:pt>
                <c:pt idx="28">
                  <c:v>Plamedin</c:v>
                </c:pt>
              </c:strCache>
            </c:strRef>
          </c:cat>
          <c:val>
            <c:numRef>
              <c:f>'IV.2.4.Pagos x ARS'!$C$4:$C$32</c:f>
              <c:numCache>
                <c:formatCode>_(* #,##0.00_);_(* \(#,##0.00\);_(* "-"??_);_(@_)</c:formatCode>
                <c:ptCount val="29"/>
                <c:pt idx="0">
                  <c:v>150589626460.23001</c:v>
                </c:pt>
                <c:pt idx="1">
                  <c:v>89533711654.759995</c:v>
                </c:pt>
                <c:pt idx="2">
                  <c:v>67468240626.279991</c:v>
                </c:pt>
                <c:pt idx="3">
                  <c:v>47873359630.949997</c:v>
                </c:pt>
                <c:pt idx="4">
                  <c:v>15490633522.299999</c:v>
                </c:pt>
                <c:pt idx="5">
                  <c:v>17843634213.650002</c:v>
                </c:pt>
                <c:pt idx="6">
                  <c:v>16066304991.380001</c:v>
                </c:pt>
                <c:pt idx="7">
                  <c:v>8284123608.1599998</c:v>
                </c:pt>
                <c:pt idx="8">
                  <c:v>7338451346.6200008</c:v>
                </c:pt>
                <c:pt idx="9">
                  <c:v>6016891036.6300001</c:v>
                </c:pt>
                <c:pt idx="10">
                  <c:v>4551974175.3400002</c:v>
                </c:pt>
                <c:pt idx="11">
                  <c:v>4718993780.8700008</c:v>
                </c:pt>
                <c:pt idx="12">
                  <c:v>3119370268.7700005</c:v>
                </c:pt>
                <c:pt idx="13">
                  <c:v>4596011492.8499994</c:v>
                </c:pt>
                <c:pt idx="14">
                  <c:v>3843533113.0699997</c:v>
                </c:pt>
                <c:pt idx="15">
                  <c:v>3894229560.6700001</c:v>
                </c:pt>
                <c:pt idx="16">
                  <c:v>3313352104.0999999</c:v>
                </c:pt>
                <c:pt idx="17">
                  <c:v>2163231786.7200003</c:v>
                </c:pt>
                <c:pt idx="18">
                  <c:v>2651415968.23</c:v>
                </c:pt>
                <c:pt idx="19">
                  <c:v>1604309375.4899991</c:v>
                </c:pt>
                <c:pt idx="20">
                  <c:v>1074043955.1699998</c:v>
                </c:pt>
                <c:pt idx="21">
                  <c:v>582323149.63</c:v>
                </c:pt>
                <c:pt idx="22">
                  <c:v>387469499.47999996</c:v>
                </c:pt>
                <c:pt idx="23">
                  <c:v>260644027.95999998</c:v>
                </c:pt>
                <c:pt idx="24">
                  <c:v>248597782</c:v>
                </c:pt>
                <c:pt idx="25">
                  <c:v>114002984.84</c:v>
                </c:pt>
                <c:pt idx="26">
                  <c:v>75538660.520000011</c:v>
                </c:pt>
                <c:pt idx="27">
                  <c:v>65746073.510000005</c:v>
                </c:pt>
                <c:pt idx="28">
                  <c:v>40803540.200000003</c:v>
                </c:pt>
              </c:numCache>
            </c:numRef>
          </c:val>
          <c:extLst>
            <c:ext xmlns:c16="http://schemas.microsoft.com/office/drawing/2014/chart" uri="{C3380CC4-5D6E-409C-BE32-E72D297353CC}">
              <c16:uniqueId val="{0000003A-204E-4F63-8FE2-C01B4CDD26F7}"/>
            </c:ext>
          </c:extLst>
        </c:ser>
        <c:dLbls>
          <c:showLegendKey val="0"/>
          <c:showVal val="0"/>
          <c:showCatName val="0"/>
          <c:showSerName val="0"/>
          <c:showPercent val="0"/>
          <c:showBubbleSize val="0"/>
        </c:dLbls>
        <c:gapWidth val="20"/>
        <c:axId val="432547600"/>
        <c:axId val="432547992"/>
      </c:barChart>
      <c:catAx>
        <c:axId val="432547600"/>
        <c:scaling>
          <c:orientation val="minMax"/>
        </c:scaling>
        <c:delete val="0"/>
        <c:axPos val="l"/>
        <c:numFmt formatCode="General" sourceLinked="1"/>
        <c:majorTickMark val="out"/>
        <c:minorTickMark val="none"/>
        <c:tickLblPos val="nextTo"/>
        <c:txPr>
          <a:bodyPr rot="-2700000" vert="horz"/>
          <a:lstStyle/>
          <a:p>
            <a:pPr>
              <a:defRPr sz="1000"/>
            </a:pPr>
            <a:endParaRPr lang="en-US"/>
          </a:p>
        </c:txPr>
        <c:crossAx val="432547992"/>
        <c:crosses val="autoZero"/>
        <c:auto val="1"/>
        <c:lblAlgn val="ctr"/>
        <c:lblOffset val="100"/>
        <c:noMultiLvlLbl val="0"/>
      </c:catAx>
      <c:valAx>
        <c:axId val="432547992"/>
        <c:scaling>
          <c:orientation val="minMax"/>
        </c:scaling>
        <c:delete val="1"/>
        <c:axPos val="b"/>
        <c:numFmt formatCode="_(* #,##0.00_);_(* \(#,##0.00\);_(* &quot;-&quot;??_);_(@_)" sourceLinked="1"/>
        <c:majorTickMark val="out"/>
        <c:minorTickMark val="none"/>
        <c:tickLblPos val="nextTo"/>
        <c:crossAx val="432547600"/>
        <c:crosses val="autoZero"/>
        <c:crossBetween val="between"/>
      </c:valAx>
    </c:plotArea>
    <c:plotVisOnly val="1"/>
    <c:dispBlanksAs val="gap"/>
    <c:showDLblsOverMax val="0"/>
  </c:chart>
  <c:spPr>
    <a:ln>
      <a:noFill/>
    </a:ln>
  </c:spPr>
  <c:txPr>
    <a:bodyPr/>
    <a:lstStyle/>
    <a:p>
      <a:pPr>
        <a:defRPr sz="900"/>
      </a:pPr>
      <a:endParaRPr lang="en-US"/>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0"/>
      <c:rotY val="10"/>
      <c:depthPercent val="100"/>
      <c:rAngAx val="1"/>
    </c:view3D>
    <c:floor>
      <c:thickness val="0"/>
    </c:floor>
    <c:sideWall>
      <c:thickness val="0"/>
    </c:sideWall>
    <c:backWall>
      <c:thickness val="0"/>
    </c:backWall>
    <c:plotArea>
      <c:layout>
        <c:manualLayout>
          <c:layoutTarget val="inner"/>
          <c:xMode val="edge"/>
          <c:yMode val="edge"/>
          <c:x val="0.17776752582952285"/>
          <c:y val="6.7104883431356621E-2"/>
          <c:w val="0.72599817214875406"/>
          <c:h val="0.74937909623239152"/>
        </c:manualLayout>
      </c:layout>
      <c:bar3DChart>
        <c:barDir val="bar"/>
        <c:grouping val="clustered"/>
        <c:varyColors val="0"/>
        <c:ser>
          <c:idx val="0"/>
          <c:order val="0"/>
          <c:spPr>
            <a:solidFill>
              <a:schemeClr val="accent6">
                <a:lumMod val="50000"/>
              </a:schemeClr>
            </a:solidFill>
          </c:spPr>
          <c:invertIfNegative val="0"/>
          <c:dPt>
            <c:idx val="2"/>
            <c:invertIfNegative val="0"/>
            <c:bubble3D val="0"/>
            <c:extLst>
              <c:ext xmlns:c16="http://schemas.microsoft.com/office/drawing/2014/chart" uri="{C3380CC4-5D6E-409C-BE32-E72D297353CC}">
                <c16:uniqueId val="{00000001-F269-4647-8C7D-FB9361641073}"/>
              </c:ext>
            </c:extLst>
          </c:dPt>
          <c:dPt>
            <c:idx val="5"/>
            <c:invertIfNegative val="0"/>
            <c:bubble3D val="0"/>
            <c:extLst>
              <c:ext xmlns:c16="http://schemas.microsoft.com/office/drawing/2014/chart" uri="{C3380CC4-5D6E-409C-BE32-E72D297353CC}">
                <c16:uniqueId val="{00000003-F269-4647-8C7D-FB9361641073}"/>
              </c:ext>
            </c:extLst>
          </c:dPt>
          <c:dPt>
            <c:idx val="12"/>
            <c:invertIfNegative val="0"/>
            <c:bubble3D val="0"/>
            <c:extLst>
              <c:ext xmlns:c16="http://schemas.microsoft.com/office/drawing/2014/chart" uri="{C3380CC4-5D6E-409C-BE32-E72D297353CC}">
                <c16:uniqueId val="{00000005-F269-4647-8C7D-FB9361641073}"/>
              </c:ext>
            </c:extLst>
          </c:dPt>
          <c:dPt>
            <c:idx val="13"/>
            <c:invertIfNegative val="0"/>
            <c:bubble3D val="0"/>
            <c:extLst>
              <c:ext xmlns:c16="http://schemas.microsoft.com/office/drawing/2014/chart" uri="{C3380CC4-5D6E-409C-BE32-E72D297353CC}">
                <c16:uniqueId val="{00000007-F269-4647-8C7D-FB9361641073}"/>
              </c:ext>
            </c:extLst>
          </c:dPt>
          <c:dPt>
            <c:idx val="14"/>
            <c:invertIfNegative val="0"/>
            <c:bubble3D val="0"/>
            <c:extLst>
              <c:ext xmlns:c16="http://schemas.microsoft.com/office/drawing/2014/chart" uri="{C3380CC4-5D6E-409C-BE32-E72D297353CC}">
                <c16:uniqueId val="{00000009-F269-4647-8C7D-FB9361641073}"/>
              </c:ext>
            </c:extLst>
          </c:dPt>
          <c:dPt>
            <c:idx val="17"/>
            <c:invertIfNegative val="0"/>
            <c:bubble3D val="0"/>
            <c:extLst>
              <c:ext xmlns:c16="http://schemas.microsoft.com/office/drawing/2014/chart" uri="{C3380CC4-5D6E-409C-BE32-E72D297353CC}">
                <c16:uniqueId val="{0000000B-F269-4647-8C7D-FB9361641073}"/>
              </c:ext>
            </c:extLst>
          </c:dPt>
          <c:dPt>
            <c:idx val="18"/>
            <c:invertIfNegative val="0"/>
            <c:bubble3D val="0"/>
            <c:extLst>
              <c:ext xmlns:c16="http://schemas.microsoft.com/office/drawing/2014/chart" uri="{C3380CC4-5D6E-409C-BE32-E72D297353CC}">
                <c16:uniqueId val="{0000000D-F269-4647-8C7D-FB9361641073}"/>
              </c:ext>
            </c:extLst>
          </c:dPt>
          <c:dPt>
            <c:idx val="19"/>
            <c:invertIfNegative val="0"/>
            <c:bubble3D val="0"/>
            <c:extLst>
              <c:ext xmlns:c16="http://schemas.microsoft.com/office/drawing/2014/chart" uri="{C3380CC4-5D6E-409C-BE32-E72D297353CC}">
                <c16:uniqueId val="{0000000F-F269-4647-8C7D-FB9361641073}"/>
              </c:ext>
            </c:extLst>
          </c:dPt>
          <c:dPt>
            <c:idx val="20"/>
            <c:invertIfNegative val="0"/>
            <c:bubble3D val="0"/>
            <c:extLst>
              <c:ext xmlns:c16="http://schemas.microsoft.com/office/drawing/2014/chart" uri="{C3380CC4-5D6E-409C-BE32-E72D297353CC}">
                <c16:uniqueId val="{00000011-F269-4647-8C7D-FB9361641073}"/>
              </c:ext>
            </c:extLst>
          </c:dPt>
          <c:dPt>
            <c:idx val="21"/>
            <c:invertIfNegative val="0"/>
            <c:bubble3D val="0"/>
            <c:extLst>
              <c:ext xmlns:c16="http://schemas.microsoft.com/office/drawing/2014/chart" uri="{C3380CC4-5D6E-409C-BE32-E72D297353CC}">
                <c16:uniqueId val="{00000013-F269-4647-8C7D-FB9361641073}"/>
              </c:ext>
            </c:extLst>
          </c:dPt>
          <c:dPt>
            <c:idx val="22"/>
            <c:invertIfNegative val="0"/>
            <c:bubble3D val="0"/>
            <c:extLst>
              <c:ext xmlns:c16="http://schemas.microsoft.com/office/drawing/2014/chart" uri="{C3380CC4-5D6E-409C-BE32-E72D297353CC}">
                <c16:uniqueId val="{00000015-F269-4647-8C7D-FB9361641073}"/>
              </c:ext>
            </c:extLst>
          </c:dPt>
          <c:dPt>
            <c:idx val="24"/>
            <c:invertIfNegative val="0"/>
            <c:bubble3D val="0"/>
            <c:extLst>
              <c:ext xmlns:c16="http://schemas.microsoft.com/office/drawing/2014/chart" uri="{C3380CC4-5D6E-409C-BE32-E72D297353CC}">
                <c16:uniqueId val="{00000017-F269-4647-8C7D-FB9361641073}"/>
              </c:ext>
            </c:extLst>
          </c:dPt>
          <c:dLbls>
            <c:dLbl>
              <c:idx val="0"/>
              <c:layout>
                <c:manualLayout>
                  <c:x val="0"/>
                  <c:y val="-9.760712801820017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F269-4647-8C7D-FB9361641073}"/>
                </c:ext>
              </c:extLst>
            </c:dLbl>
            <c:dLbl>
              <c:idx val="1"/>
              <c:layout>
                <c:manualLayout>
                  <c:x val="5.5911133394591639E-3"/>
                  <c:y val="-3.883459217467114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F269-4647-8C7D-FB9361641073}"/>
                </c:ext>
              </c:extLst>
            </c:dLbl>
            <c:dLbl>
              <c:idx val="2"/>
              <c:layout>
                <c:manualLayout>
                  <c:x val="5.4001929187029304E-3"/>
                  <c:y val="1.294498381876927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F269-4647-8C7D-FB9361641073}"/>
                </c:ext>
              </c:extLst>
            </c:dLbl>
            <c:dLbl>
              <c:idx val="3"/>
              <c:layout>
                <c:manualLayout>
                  <c:x val="5.4001929187029304E-3"/>
                  <c:y val="1.294498381877117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F269-4647-8C7D-FB9361641073}"/>
                </c:ext>
              </c:extLst>
            </c:dLbl>
            <c:dLbl>
              <c:idx val="4"/>
              <c:layout>
                <c:manualLayout>
                  <c:x val="7.2002572249372405E-3"/>
                  <c:y val="-2.588996763754045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F269-4647-8C7D-FB9361641073}"/>
                </c:ext>
              </c:extLst>
            </c:dLbl>
            <c:dLbl>
              <c:idx val="5"/>
              <c:layout>
                <c:manualLayout>
                  <c:x val="4.5001607655857749E-3"/>
                  <c:y val="1.294498381876927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F269-4647-8C7D-FB9361641073}"/>
                </c:ext>
              </c:extLst>
            </c:dLbl>
            <c:dLbl>
              <c:idx val="6"/>
              <c:layout>
                <c:manualLayout>
                  <c:x val="8.1002893780543952E-3"/>
                  <c:y val="-9.492878471222674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F269-4647-8C7D-FB9361641073}"/>
                </c:ext>
              </c:extLst>
            </c:dLbl>
            <c:dLbl>
              <c:idx val="7"/>
              <c:layout>
                <c:manualLayout>
                  <c:x val="-9.4666190546690198E-17"/>
                  <c:y val="-6.102135456950694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F269-4647-8C7D-FB9361641073}"/>
                </c:ext>
              </c:extLst>
            </c:dLbl>
            <c:dLbl>
              <c:idx val="8"/>
              <c:layout>
                <c:manualLayout>
                  <c:x val="3.6001286124686203E-3"/>
                  <c:y val="3.883495145630972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E-F269-4647-8C7D-FB9361641073}"/>
                </c:ext>
              </c:extLst>
            </c:dLbl>
            <c:dLbl>
              <c:idx val="9"/>
              <c:layout>
                <c:manualLayout>
                  <c:x val="6.3002250718200521E-3"/>
                  <c:y val="1.294498381877022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F269-4647-8C7D-FB9361641073}"/>
                </c:ext>
              </c:extLst>
            </c:dLbl>
            <c:dLbl>
              <c:idx val="10"/>
              <c:layout>
                <c:manualLayout>
                  <c:x val="4.5001607655857749E-3"/>
                  <c:y val="1.294498381877022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F269-4647-8C7D-FB9361641073}"/>
                </c:ext>
              </c:extLst>
            </c:dLbl>
            <c:dLbl>
              <c:idx val="11"/>
              <c:layout>
                <c:manualLayout>
                  <c:x val="7.2002572249372076E-3"/>
                  <c:y val="2.588996763754045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1-F269-4647-8C7D-FB9361641073}"/>
                </c:ext>
              </c:extLst>
            </c:dLbl>
            <c:dLbl>
              <c:idx val="12"/>
              <c:layout>
                <c:manualLayout>
                  <c:x val="5.4001929187028975E-3"/>
                  <c:y val="2.588996763754045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F269-4647-8C7D-FB9361641073}"/>
                </c:ext>
              </c:extLst>
            </c:dLbl>
            <c:dLbl>
              <c:idx val="13"/>
              <c:layout>
                <c:manualLayout>
                  <c:x val="5.4001929187029304E-3"/>
                  <c:y val="-4.746439235611337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F269-4647-8C7D-FB9361641073}"/>
                </c:ext>
              </c:extLst>
            </c:dLbl>
            <c:dLbl>
              <c:idx val="14"/>
              <c:layout>
                <c:manualLayout>
                  <c:x val="4.5001607655857749E-3"/>
                  <c:y val="-4.746439235611337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F269-4647-8C7D-FB9361641073}"/>
                </c:ext>
              </c:extLst>
            </c:dLbl>
            <c:dLbl>
              <c:idx val="15"/>
              <c:layout>
                <c:manualLayout>
                  <c:x val="5.4001929187029304E-3"/>
                  <c:y val="1.294498381876975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2-F269-4647-8C7D-FB9361641073}"/>
                </c:ext>
              </c:extLst>
            </c:dLbl>
            <c:dLbl>
              <c:idx val="16"/>
              <c:layout>
                <c:manualLayout>
                  <c:x val="5.4001929187028975E-3"/>
                  <c:y val="3.883495145631020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3-F269-4647-8C7D-FB9361641073}"/>
                </c:ext>
              </c:extLst>
            </c:dLbl>
            <c:dLbl>
              <c:idx val="17"/>
              <c:layout>
                <c:manualLayout>
                  <c:x val="5.4001929187029304E-3"/>
                  <c:y val="2.588996763754045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F269-4647-8C7D-FB9361641073}"/>
                </c:ext>
              </c:extLst>
            </c:dLbl>
            <c:dLbl>
              <c:idx val="18"/>
              <c:layout>
                <c:manualLayout>
                  <c:x val="8.1002893780543622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F269-4647-8C7D-FB9361641073}"/>
                </c:ext>
              </c:extLst>
            </c:dLbl>
            <c:dLbl>
              <c:idx val="19"/>
              <c:layout>
                <c:manualLayout>
                  <c:x val="5.4001929187029304E-3"/>
                  <c:y val="-2.3732196178056685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F269-4647-8C7D-FB9361641073}"/>
                </c:ext>
              </c:extLst>
            </c:dLbl>
            <c:dLbl>
              <c:idx val="20"/>
              <c:layout>
                <c:manualLayout>
                  <c:x val="9.0003215311715498E-3"/>
                  <c:y val="1.294498381877022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F269-4647-8C7D-FB9361641073}"/>
                </c:ext>
              </c:extLst>
            </c:dLbl>
            <c:dLbl>
              <c:idx val="21"/>
              <c:layout>
                <c:manualLayout>
                  <c:x val="9.9003536842886732E-3"/>
                  <c:y val="2.588996763754045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F269-4647-8C7D-FB9361641073}"/>
                </c:ext>
              </c:extLst>
            </c:dLbl>
            <c:dLbl>
              <c:idx val="22"/>
              <c:layout>
                <c:manualLayout>
                  <c:x val="1.4400514449874448E-2"/>
                  <c:y val="3.883495145631067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F269-4647-8C7D-FB9361641073}"/>
                </c:ext>
              </c:extLst>
            </c:dLbl>
            <c:dLbl>
              <c:idx val="23"/>
              <c:layout>
                <c:manualLayout>
                  <c:x val="1.779070632010319E-2"/>
                  <c:y val="-2.539682793619076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F269-4647-8C7D-FB9361641073}"/>
                </c:ext>
              </c:extLst>
            </c:dLbl>
            <c:dLbl>
              <c:idx val="24"/>
              <c:layout>
                <c:manualLayout>
                  <c:x val="1.69619858968433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F269-4647-8C7D-FB9361641073}"/>
                </c:ext>
              </c:extLst>
            </c:dLbl>
            <c:dLbl>
              <c:idx val="25"/>
              <c:layout>
                <c:manualLayout>
                  <c:x val="0"/>
                  <c:y val="-2.197295319778290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F269-4647-8C7D-FB9361641073}"/>
                </c:ext>
              </c:extLst>
            </c:dLbl>
            <c:dLbl>
              <c:idx val="26"/>
              <c:layout>
                <c:manualLayout>
                  <c:x val="2.2651111933122972E-17"/>
                  <c:y val="-4.394590639556536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F269-4647-8C7D-FB9361641073}"/>
                </c:ext>
              </c:extLst>
            </c:dLbl>
            <c:spPr>
              <a:noFill/>
              <a:ln>
                <a:noFill/>
              </a:ln>
              <a:effectLst/>
            </c:spPr>
            <c:txPr>
              <a:bodyPr/>
              <a:lstStyle/>
              <a:p>
                <a:pPr>
                  <a:defRPr lang="en-US"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'IV.2.5.Pagos x ARS'!$I$4:$I$22</c:f>
              <c:strCache>
                <c:ptCount val="17"/>
                <c:pt idx="0">
                  <c:v>Primera ARS de Humano</c:v>
                </c:pt>
                <c:pt idx="1">
                  <c:v>SENASA RC</c:v>
                </c:pt>
                <c:pt idx="2">
                  <c:v>MAPFRE Salud ARS (Palic Salud)</c:v>
                </c:pt>
                <c:pt idx="3">
                  <c:v>Universal</c:v>
                </c:pt>
                <c:pt idx="4">
                  <c:v>Futuro</c:v>
                </c:pt>
                <c:pt idx="5">
                  <c:v>SEMMA</c:v>
                </c:pt>
                <c:pt idx="6">
                  <c:v>Dr. Yunen</c:v>
                </c:pt>
                <c:pt idx="7">
                  <c:v>Serv. de Igualas Méd. Dr. Abel</c:v>
                </c:pt>
                <c:pt idx="8">
                  <c:v>Monumental </c:v>
                </c:pt>
                <c:pt idx="9">
                  <c:v>Renacer</c:v>
                </c:pt>
                <c:pt idx="10">
                  <c:v>Asoc. de Profesionales de la Salud</c:v>
                </c:pt>
                <c:pt idx="11">
                  <c:v>Grupo Med. Asociado</c:v>
                </c:pt>
                <c:pt idx="12">
                  <c:v>METASALUD/SINATRAE</c:v>
                </c:pt>
                <c:pt idx="13">
                  <c:v>Reservas</c:v>
                </c:pt>
                <c:pt idx="14">
                  <c:v>Adm. Serv. Médicos Amor y Paz</c:v>
                </c:pt>
                <c:pt idx="15">
                  <c:v>CMD</c:v>
                </c:pt>
                <c:pt idx="16">
                  <c:v>Plan Salud </c:v>
                </c:pt>
              </c:strCache>
            </c:strRef>
          </c:cat>
          <c:val>
            <c:numRef>
              <c:f>'IV.2.5.Pagos x ARS'!$M$4:$M$22</c:f>
              <c:numCache>
                <c:formatCode>_(* #,##0.00_);_(* \(#,##0.00\);_(* "-"??_);_(@_)</c:formatCode>
                <c:ptCount val="17"/>
                <c:pt idx="0">
                  <c:v>1512014171.48</c:v>
                </c:pt>
                <c:pt idx="1">
                  <c:v>1354904799.5599999</c:v>
                </c:pt>
                <c:pt idx="2">
                  <c:v>707518049.80000007</c:v>
                </c:pt>
                <c:pt idx="3">
                  <c:v>372725239.40000004</c:v>
                </c:pt>
                <c:pt idx="4">
                  <c:v>212460195.44999999</c:v>
                </c:pt>
                <c:pt idx="5">
                  <c:v>159302716.28</c:v>
                </c:pt>
                <c:pt idx="6">
                  <c:v>89404365.159999996</c:v>
                </c:pt>
                <c:pt idx="7">
                  <c:v>86447328.25999999</c:v>
                </c:pt>
                <c:pt idx="8">
                  <c:v>85876652.700000003</c:v>
                </c:pt>
                <c:pt idx="9">
                  <c:v>67133562.640000001</c:v>
                </c:pt>
                <c:pt idx="10">
                  <c:v>45806665.329999998</c:v>
                </c:pt>
                <c:pt idx="11">
                  <c:v>42867387.210000001</c:v>
                </c:pt>
                <c:pt idx="12">
                  <c:v>35685768.399999999</c:v>
                </c:pt>
                <c:pt idx="13">
                  <c:v>38721378.450000003</c:v>
                </c:pt>
                <c:pt idx="14">
                  <c:v>33491327.030000001</c:v>
                </c:pt>
                <c:pt idx="15">
                  <c:v>25977514.620000001</c:v>
                </c:pt>
                <c:pt idx="16">
                  <c:v>8900424.3499999996</c:v>
                </c:pt>
              </c:numCache>
            </c:numRef>
          </c:val>
          <c:extLst>
            <c:ext xmlns:c16="http://schemas.microsoft.com/office/drawing/2014/chart" uri="{C3380CC4-5D6E-409C-BE32-E72D297353CC}">
              <c16:uniqueId val="{00000027-F269-4647-8C7D-FB9361641073}"/>
            </c:ext>
          </c:extLst>
        </c:ser>
        <c:dLbls>
          <c:showLegendKey val="0"/>
          <c:showVal val="0"/>
          <c:showCatName val="0"/>
          <c:showSerName val="0"/>
          <c:showPercent val="0"/>
          <c:showBubbleSize val="0"/>
        </c:dLbls>
        <c:gapWidth val="36"/>
        <c:shape val="cylinder"/>
        <c:axId val="432548384"/>
        <c:axId val="432549168"/>
        <c:axId val="0"/>
      </c:bar3DChart>
      <c:catAx>
        <c:axId val="432548384"/>
        <c:scaling>
          <c:orientation val="minMax"/>
        </c:scaling>
        <c:delete val="0"/>
        <c:axPos val="l"/>
        <c:numFmt formatCode="General" sourceLinked="1"/>
        <c:majorTickMark val="none"/>
        <c:minorTickMark val="none"/>
        <c:tickLblPos val="nextTo"/>
        <c:txPr>
          <a:bodyPr rot="-2700000" vert="horz"/>
          <a:lstStyle/>
          <a:p>
            <a:pPr>
              <a:defRPr lang="en-US" sz="1600"/>
            </a:pPr>
            <a:endParaRPr lang="en-US"/>
          </a:p>
        </c:txPr>
        <c:crossAx val="432549168"/>
        <c:crosses val="autoZero"/>
        <c:auto val="1"/>
        <c:lblAlgn val="ctr"/>
        <c:lblOffset val="100"/>
        <c:noMultiLvlLbl val="0"/>
      </c:catAx>
      <c:valAx>
        <c:axId val="432549168"/>
        <c:scaling>
          <c:orientation val="minMax"/>
        </c:scaling>
        <c:delete val="1"/>
        <c:axPos val="b"/>
        <c:numFmt formatCode="_(* #,##0.00_);_(* \(#,##0.00\);_(* &quot;-&quot;??_);_(@_)" sourceLinked="1"/>
        <c:majorTickMark val="out"/>
        <c:minorTickMark val="none"/>
        <c:tickLblPos val="nextTo"/>
        <c:crossAx val="432548384"/>
        <c:crosses val="autoZero"/>
        <c:crossBetween val="between"/>
      </c:valAx>
      <c:spPr>
        <a:noFill/>
        <a:ln w="25400">
          <a:noFill/>
        </a:ln>
      </c:spPr>
    </c:plotArea>
    <c:plotVisOnly val="1"/>
    <c:dispBlanksAs val="gap"/>
    <c:showDLblsOverMax val="0"/>
  </c:chart>
  <c:spPr>
    <a:noFill/>
    <a:ln>
      <a:noFill/>
    </a:ln>
  </c:spPr>
  <c:printSettings>
    <c:headerFooter/>
    <c:pageMargins b="0.75000000000001565" l="0.70000000000000095" r="0.70000000000000095" t="0.75000000000001565" header="0.30000000000000032" footer="0.30000000000000032"/>
    <c:pageSetup orientation="landscape"/>
  </c:printSettings>
  <c:userShapes r:id="rId1"/>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90"/>
      <c:rotY val="5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6.3619814668334898E-2"/>
          <c:y val="0.18717473482595962"/>
          <c:w val="0.84652454210411876"/>
          <c:h val="0.76153300303155946"/>
        </c:manualLayout>
      </c:layout>
      <c:pie3DChart>
        <c:varyColors val="1"/>
        <c:ser>
          <c:idx val="0"/>
          <c:order val="0"/>
          <c:tx>
            <c:strRef>
              <c:f>'IV.2.7.INV_SFS x Entidad'!$B$3</c:f>
              <c:strCache>
                <c:ptCount val="1"/>
                <c:pt idx="0">
                  <c:v> Total Invertido</c:v>
                </c:pt>
              </c:strCache>
            </c:strRef>
          </c:tx>
          <c:dPt>
            <c:idx val="0"/>
            <c:bubble3D val="0"/>
            <c:explosion val="7"/>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6F9D-4A7F-8464-4946EE06C790}"/>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6F9D-4A7F-8464-4946EE06C790}"/>
              </c:ext>
            </c:extLst>
          </c:dPt>
          <c:dPt>
            <c:idx val="2"/>
            <c:bubble3D val="0"/>
            <c:explosion val="7"/>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6F9D-4A7F-8464-4946EE06C790}"/>
              </c:ext>
            </c:extLst>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6F9D-4A7F-8464-4946EE06C790}"/>
              </c:ext>
            </c:extLst>
          </c:dPt>
          <c:dPt>
            <c:idx val="4"/>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9-6F9D-4A7F-8464-4946EE06C790}"/>
              </c:ext>
            </c:extLst>
          </c:dPt>
          <c:dPt>
            <c:idx val="5"/>
            <c:bubble3D val="0"/>
            <c:spPr>
              <a:solidFill>
                <a:schemeClr val="accent6"/>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A-9358-4231-B838-509AA939BF66}"/>
              </c:ext>
            </c:extLst>
          </c:dPt>
          <c:dPt>
            <c:idx val="6"/>
            <c:bubble3D val="0"/>
            <c:spPr>
              <a:solidFill>
                <a:schemeClr val="accent1">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B-9358-4231-B838-509AA939BF66}"/>
              </c:ext>
            </c:extLst>
          </c:dPt>
          <c:dLbls>
            <c:dLbl>
              <c:idx val="0"/>
              <c:layout>
                <c:manualLayout>
                  <c:x val="2.2883454741548199E-2"/>
                  <c:y val="4.7522494802241036E-2"/>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rgbClr val="0070C0"/>
                        </a:solidFill>
                        <a:latin typeface="+mn-lt"/>
                        <a:ea typeface="+mn-ea"/>
                        <a:cs typeface="+mn-cs"/>
                      </a:defRPr>
                    </a:pPr>
                    <a:fld id="{0AFC5D00-37DF-4BF8-87C0-3A894CAAFC63}" type="CATEGORYNAME">
                      <a:rPr lang="en-US" sz="1800">
                        <a:solidFill>
                          <a:srgbClr val="0070C0"/>
                        </a:solidFill>
                      </a:rPr>
                      <a:pPr>
                        <a:defRPr sz="1800">
                          <a:solidFill>
                            <a:srgbClr val="0070C0"/>
                          </a:solidFill>
                        </a:defRPr>
                      </a:pPr>
                      <a:t>[NOMBRE DE CATEGORÍA]</a:t>
                    </a:fld>
                    <a:endParaRPr lang="en-US" sz="1800">
                      <a:solidFill>
                        <a:srgbClr val="0070C0"/>
                      </a:solidFill>
                    </a:endParaRPr>
                  </a:p>
                  <a:p>
                    <a:pPr>
                      <a:defRPr sz="1800">
                        <a:solidFill>
                          <a:srgbClr val="0070C0"/>
                        </a:solidFill>
                      </a:defRPr>
                    </a:pPr>
                    <a:r>
                      <a:rPr lang="en-US" sz="1800">
                        <a:solidFill>
                          <a:srgbClr val="0070C0"/>
                        </a:solidFill>
                      </a:rPr>
                      <a:t> </a:t>
                    </a:r>
                    <a:fld id="{98B5F47F-18CB-4ADF-A9E9-11CD0AC8CCED}" type="VALUE">
                      <a:rPr lang="en-US" sz="1800">
                        <a:solidFill>
                          <a:srgbClr val="0070C0"/>
                        </a:solidFill>
                      </a:rPr>
                      <a:pPr>
                        <a:defRPr sz="1800">
                          <a:solidFill>
                            <a:srgbClr val="0070C0"/>
                          </a:solidFill>
                        </a:defRPr>
                      </a:pPr>
                      <a:t>[VALOR]</a:t>
                    </a:fld>
                    <a:r>
                      <a:rPr lang="en-US" sz="1800">
                        <a:solidFill>
                          <a:srgbClr val="0070C0"/>
                        </a:solidFill>
                      </a:rPr>
                      <a:t> </a:t>
                    </a:r>
                  </a:p>
                  <a:p>
                    <a:pPr>
                      <a:defRPr sz="1800">
                        <a:solidFill>
                          <a:srgbClr val="0070C0"/>
                        </a:solidFill>
                      </a:defRPr>
                    </a:pPr>
                    <a:fld id="{D552289A-833A-4884-B3D1-9B0C74CA9852}" type="PERCENTAGE">
                      <a:rPr lang="en-US" sz="1800">
                        <a:solidFill>
                          <a:srgbClr val="0070C0"/>
                        </a:solidFill>
                      </a:rPr>
                      <a:pPr>
                        <a:defRPr sz="1800">
                          <a:solidFill>
                            <a:srgbClr val="0070C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rgbClr val="0070C0"/>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1-6F9D-4A7F-8464-4946EE06C790}"/>
                </c:ext>
              </c:extLst>
            </c:dLbl>
            <c:dLbl>
              <c:idx val="1"/>
              <c:layout>
                <c:manualLayout>
                  <c:x val="-1.4341625601263392E-2"/>
                  <c:y val="1.6570526774053112E-2"/>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rgbClr val="FF0000"/>
                        </a:solidFill>
                        <a:latin typeface="+mn-lt"/>
                        <a:ea typeface="+mn-ea"/>
                        <a:cs typeface="+mn-cs"/>
                      </a:defRPr>
                    </a:pPr>
                    <a:fld id="{2AAFB0E6-FC0F-4D00-A4E6-C98F54C0354E}" type="CATEGORYNAME">
                      <a:rPr lang="en-US" sz="1800">
                        <a:solidFill>
                          <a:srgbClr val="FF0000"/>
                        </a:solidFill>
                      </a:rPr>
                      <a:pPr>
                        <a:defRPr sz="1800">
                          <a:solidFill>
                            <a:srgbClr val="FF0000"/>
                          </a:solidFill>
                        </a:defRPr>
                      </a:pPr>
                      <a:t>[NOMBRE DE CATEGORÍA]</a:t>
                    </a:fld>
                    <a:r>
                      <a:rPr lang="en-US" sz="1800">
                        <a:solidFill>
                          <a:srgbClr val="FF0000"/>
                        </a:solidFill>
                      </a:rPr>
                      <a:t> </a:t>
                    </a:r>
                  </a:p>
                  <a:p>
                    <a:pPr>
                      <a:defRPr sz="1800">
                        <a:solidFill>
                          <a:srgbClr val="FF0000"/>
                        </a:solidFill>
                      </a:defRPr>
                    </a:pPr>
                    <a:fld id="{7FAD5874-CBE0-4907-ADD7-F02F2C884360}" type="VALUE">
                      <a:rPr lang="en-US" sz="1800">
                        <a:solidFill>
                          <a:srgbClr val="FF0000"/>
                        </a:solidFill>
                      </a:rPr>
                      <a:pPr>
                        <a:defRPr sz="1800">
                          <a:solidFill>
                            <a:srgbClr val="FF0000"/>
                          </a:solidFill>
                        </a:defRPr>
                      </a:pPr>
                      <a:t>[VALOR]</a:t>
                    </a:fld>
                    <a:r>
                      <a:rPr lang="en-US" sz="1800">
                        <a:solidFill>
                          <a:srgbClr val="FF0000"/>
                        </a:solidFill>
                      </a:rPr>
                      <a:t> </a:t>
                    </a:r>
                  </a:p>
                  <a:p>
                    <a:pPr>
                      <a:defRPr sz="1800">
                        <a:solidFill>
                          <a:srgbClr val="FF0000"/>
                        </a:solidFill>
                      </a:defRPr>
                    </a:pPr>
                    <a:fld id="{394B2F8D-CC6C-4318-AD72-9326F32903AB}" type="PERCENTAGE">
                      <a:rPr lang="en-US" sz="1800">
                        <a:solidFill>
                          <a:srgbClr val="FF0000"/>
                        </a:solidFill>
                      </a:rPr>
                      <a:pPr>
                        <a:defRPr sz="1800">
                          <a:solidFill>
                            <a:srgbClr val="FF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rgbClr val="FF0000"/>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3-6F9D-4A7F-8464-4946EE06C790}"/>
                </c:ext>
              </c:extLst>
            </c:dLbl>
            <c:dLbl>
              <c:idx val="2"/>
              <c:layout>
                <c:manualLayout>
                  <c:x val="-4.8461507771637588E-2"/>
                  <c:y val="-4.1430004190756736E-2"/>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3">
                            <a:lumMod val="50000"/>
                          </a:schemeClr>
                        </a:solidFill>
                        <a:latin typeface="+mn-lt"/>
                        <a:ea typeface="+mn-ea"/>
                        <a:cs typeface="+mn-cs"/>
                      </a:defRPr>
                    </a:pPr>
                    <a:fld id="{5FD564F8-93CE-4948-BCF2-C2362FF7C80E}" type="CATEGORYNAME">
                      <a:rPr lang="en-US" sz="1800">
                        <a:solidFill>
                          <a:schemeClr val="accent3">
                            <a:lumMod val="50000"/>
                          </a:schemeClr>
                        </a:solidFill>
                      </a:rPr>
                      <a:pPr>
                        <a:defRPr sz="1800">
                          <a:solidFill>
                            <a:schemeClr val="accent3">
                              <a:lumMod val="50000"/>
                            </a:schemeClr>
                          </a:solidFill>
                        </a:defRPr>
                      </a:pPr>
                      <a:t>[NOMBRE DE CATEGORÍA]</a:t>
                    </a:fld>
                    <a:r>
                      <a:rPr lang="en-US" sz="1800">
                        <a:solidFill>
                          <a:schemeClr val="accent3">
                            <a:lumMod val="50000"/>
                          </a:schemeClr>
                        </a:solidFill>
                      </a:rPr>
                      <a:t>  </a:t>
                    </a:r>
                  </a:p>
                  <a:p>
                    <a:pPr>
                      <a:defRPr sz="1800">
                        <a:solidFill>
                          <a:schemeClr val="accent3">
                            <a:lumMod val="50000"/>
                          </a:schemeClr>
                        </a:solidFill>
                      </a:defRPr>
                    </a:pPr>
                    <a:fld id="{DCD430CD-1E7A-4233-9798-9A7A378BF574}" type="VALUE">
                      <a:rPr lang="en-US" sz="1800">
                        <a:solidFill>
                          <a:schemeClr val="accent3">
                            <a:lumMod val="50000"/>
                          </a:schemeClr>
                        </a:solidFill>
                      </a:rPr>
                      <a:pPr>
                        <a:defRPr sz="1800">
                          <a:solidFill>
                            <a:schemeClr val="accent3">
                              <a:lumMod val="50000"/>
                            </a:schemeClr>
                          </a:solidFill>
                        </a:defRPr>
                      </a:pPr>
                      <a:t>[VALOR]</a:t>
                    </a:fld>
                    <a:r>
                      <a:rPr lang="en-US" sz="1800">
                        <a:solidFill>
                          <a:schemeClr val="accent3">
                            <a:lumMod val="50000"/>
                          </a:schemeClr>
                        </a:solidFill>
                      </a:rPr>
                      <a:t> </a:t>
                    </a:r>
                  </a:p>
                  <a:p>
                    <a:pPr>
                      <a:defRPr sz="1800">
                        <a:solidFill>
                          <a:schemeClr val="accent3">
                            <a:lumMod val="50000"/>
                          </a:schemeClr>
                        </a:solidFill>
                      </a:defRPr>
                    </a:pPr>
                    <a:fld id="{5F743152-EDE7-4DFF-9955-A1A56544B800}" type="PERCENTAGE">
                      <a:rPr lang="en-US" sz="1800">
                        <a:solidFill>
                          <a:schemeClr val="accent3">
                            <a:lumMod val="50000"/>
                          </a:schemeClr>
                        </a:solidFill>
                      </a:rPr>
                      <a:pPr>
                        <a:defRPr sz="1800">
                          <a:solidFill>
                            <a:schemeClr val="accent3">
                              <a:lumMod val="50000"/>
                            </a:schemeClr>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3">
                          <a:lumMod val="50000"/>
                        </a:schemeClr>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5-6F9D-4A7F-8464-4946EE06C790}"/>
                </c:ext>
              </c:extLst>
            </c:dLbl>
            <c:dLbl>
              <c:idx val="3"/>
              <c:layout>
                <c:manualLayout>
                  <c:x val="1.7186844325137926E-3"/>
                  <c:y val="-8.6856357744152263E-2"/>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rgbClr val="7030A0"/>
                        </a:solidFill>
                        <a:latin typeface="+mn-lt"/>
                        <a:ea typeface="+mn-ea"/>
                        <a:cs typeface="+mn-cs"/>
                      </a:defRPr>
                    </a:pPr>
                    <a:fld id="{78281DE4-C101-4AAC-ADD2-422AD952B7AF}" type="CATEGORYNAME">
                      <a:rPr lang="en-US" sz="1800">
                        <a:solidFill>
                          <a:srgbClr val="7030A0"/>
                        </a:solidFill>
                      </a:rPr>
                      <a:pPr>
                        <a:defRPr sz="1800">
                          <a:solidFill>
                            <a:srgbClr val="7030A0"/>
                          </a:solidFill>
                        </a:defRPr>
                      </a:pPr>
                      <a:t>[NOMBRE DE CATEGORÍA]</a:t>
                    </a:fld>
                    <a:r>
                      <a:rPr lang="en-US" sz="1800">
                        <a:solidFill>
                          <a:srgbClr val="7030A0"/>
                        </a:solidFill>
                      </a:rPr>
                      <a:t> </a:t>
                    </a:r>
                  </a:p>
                  <a:p>
                    <a:pPr>
                      <a:defRPr sz="1800">
                        <a:solidFill>
                          <a:srgbClr val="7030A0"/>
                        </a:solidFill>
                      </a:defRPr>
                    </a:pPr>
                    <a:r>
                      <a:rPr lang="en-US" sz="1800">
                        <a:solidFill>
                          <a:srgbClr val="7030A0"/>
                        </a:solidFill>
                      </a:rPr>
                      <a:t> </a:t>
                    </a:r>
                    <a:fld id="{F31B1E5F-8E97-4D6F-8F91-D1E6108AF116}" type="VALUE">
                      <a:rPr lang="en-US" sz="1800">
                        <a:solidFill>
                          <a:srgbClr val="7030A0"/>
                        </a:solidFill>
                      </a:rPr>
                      <a:pPr>
                        <a:defRPr sz="1800">
                          <a:solidFill>
                            <a:srgbClr val="7030A0"/>
                          </a:solidFill>
                        </a:defRPr>
                      </a:pPr>
                      <a:t>[VALOR]</a:t>
                    </a:fld>
                    <a:endParaRPr lang="en-US" sz="1800">
                      <a:solidFill>
                        <a:srgbClr val="7030A0"/>
                      </a:solidFill>
                    </a:endParaRPr>
                  </a:p>
                  <a:p>
                    <a:pPr>
                      <a:defRPr sz="1800">
                        <a:solidFill>
                          <a:srgbClr val="7030A0"/>
                        </a:solidFill>
                      </a:defRPr>
                    </a:pPr>
                    <a:r>
                      <a:rPr lang="en-US" sz="1800">
                        <a:solidFill>
                          <a:srgbClr val="7030A0"/>
                        </a:solidFill>
                      </a:rPr>
                      <a:t> </a:t>
                    </a:r>
                    <a:fld id="{4A530545-E373-4438-944F-E8B7181694E9}" type="PERCENTAGE">
                      <a:rPr lang="en-US" sz="1800">
                        <a:solidFill>
                          <a:srgbClr val="7030A0"/>
                        </a:solidFill>
                      </a:rPr>
                      <a:pPr>
                        <a:defRPr sz="1800">
                          <a:solidFill>
                            <a:srgbClr val="7030A0"/>
                          </a:solidFill>
                        </a:defRPr>
                      </a:pPr>
                      <a:t>[PORCENTAJE]</a:t>
                    </a:fld>
                    <a:endParaRPr lang="en-US" sz="1800">
                      <a:solidFill>
                        <a:srgbClr val="7030A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rgbClr val="7030A0"/>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7-6F9D-4A7F-8464-4946EE06C790}"/>
                </c:ext>
              </c:extLst>
            </c:dLbl>
            <c:dLbl>
              <c:idx val="4"/>
              <c:layout>
                <c:manualLayout>
                  <c:x val="6.350022398129436E-2"/>
                  <c:y val="6.7243463640099435E-2"/>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rgbClr val="0070C0"/>
                        </a:solidFill>
                        <a:latin typeface="+mn-lt"/>
                        <a:ea typeface="+mn-ea"/>
                        <a:cs typeface="+mn-cs"/>
                      </a:defRPr>
                    </a:pPr>
                    <a:fld id="{FB779FB1-63E4-47AE-A554-245ABCCA074F}" type="CATEGORYNAME">
                      <a:rPr lang="en-US" sz="1800">
                        <a:solidFill>
                          <a:srgbClr val="0070C0"/>
                        </a:solidFill>
                      </a:rPr>
                      <a:pPr>
                        <a:defRPr sz="1800">
                          <a:solidFill>
                            <a:srgbClr val="0070C0"/>
                          </a:solidFill>
                        </a:defRPr>
                      </a:pPr>
                      <a:t>[NOMBRE DE CATEGORÍA]</a:t>
                    </a:fld>
                    <a:endParaRPr lang="en-US" sz="1800">
                      <a:solidFill>
                        <a:srgbClr val="0070C0"/>
                      </a:solidFill>
                    </a:endParaRPr>
                  </a:p>
                  <a:p>
                    <a:pPr>
                      <a:defRPr sz="1800">
                        <a:solidFill>
                          <a:srgbClr val="0070C0"/>
                        </a:solidFill>
                      </a:defRPr>
                    </a:pPr>
                    <a:r>
                      <a:rPr lang="en-US" sz="1800">
                        <a:solidFill>
                          <a:srgbClr val="0070C0"/>
                        </a:solidFill>
                      </a:rPr>
                      <a:t> </a:t>
                    </a:r>
                    <a:fld id="{E8000586-6D4A-4D00-99F1-E3911ED174BA}" type="VALUE">
                      <a:rPr lang="en-US" sz="1800">
                        <a:solidFill>
                          <a:srgbClr val="0070C0"/>
                        </a:solidFill>
                      </a:rPr>
                      <a:pPr>
                        <a:defRPr sz="1800">
                          <a:solidFill>
                            <a:srgbClr val="0070C0"/>
                          </a:solidFill>
                        </a:defRPr>
                      </a:pPr>
                      <a:t>[VALOR]</a:t>
                    </a:fld>
                    <a:endParaRPr lang="en-US" sz="1800">
                      <a:solidFill>
                        <a:srgbClr val="0070C0"/>
                      </a:solidFill>
                    </a:endParaRPr>
                  </a:p>
                  <a:p>
                    <a:pPr>
                      <a:defRPr sz="1800">
                        <a:solidFill>
                          <a:srgbClr val="0070C0"/>
                        </a:solidFill>
                      </a:defRPr>
                    </a:pPr>
                    <a:fld id="{013B44E2-3BE3-4E23-9B15-AE8DF58D614D}" type="PERCENTAGE">
                      <a:rPr lang="en-US" sz="1800">
                        <a:solidFill>
                          <a:srgbClr val="0070C0"/>
                        </a:solidFill>
                      </a:rPr>
                      <a:pPr>
                        <a:defRPr sz="1800">
                          <a:solidFill>
                            <a:srgbClr val="0070C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rgbClr val="0070C0"/>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9-6F9D-4A7F-8464-4946EE06C790}"/>
                </c:ext>
              </c:extLst>
            </c:dLbl>
            <c:dLbl>
              <c:idx val="5"/>
              <c:layout>
                <c:manualLayout>
                  <c:x val="9.2080224160635465E-2"/>
                  <c:y val="0.12216818768080268"/>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6">
                            <a:lumMod val="75000"/>
                          </a:schemeClr>
                        </a:solidFill>
                        <a:latin typeface="+mn-lt"/>
                        <a:ea typeface="+mn-ea"/>
                        <a:cs typeface="+mn-cs"/>
                      </a:defRPr>
                    </a:pPr>
                    <a:fld id="{8D3F30BE-07D2-4B45-B2EC-B59E829A102F}" type="CATEGORYNAME">
                      <a:rPr lang="en-US" sz="1800">
                        <a:solidFill>
                          <a:schemeClr val="accent6">
                            <a:lumMod val="75000"/>
                          </a:schemeClr>
                        </a:solidFill>
                      </a:rPr>
                      <a:pPr>
                        <a:defRPr sz="1800">
                          <a:solidFill>
                            <a:schemeClr val="accent6">
                              <a:lumMod val="75000"/>
                            </a:schemeClr>
                          </a:solidFill>
                        </a:defRPr>
                      </a:pPr>
                      <a:t>[NOMBRE DE CATEGORÍA]</a:t>
                    </a:fld>
                    <a:r>
                      <a:rPr lang="en-US" sz="1800">
                        <a:solidFill>
                          <a:schemeClr val="accent6">
                            <a:lumMod val="75000"/>
                          </a:schemeClr>
                        </a:solidFill>
                      </a:rPr>
                      <a:t> </a:t>
                    </a:r>
                  </a:p>
                  <a:p>
                    <a:pPr>
                      <a:defRPr sz="1800">
                        <a:solidFill>
                          <a:schemeClr val="accent6">
                            <a:lumMod val="75000"/>
                          </a:schemeClr>
                        </a:solidFill>
                      </a:defRPr>
                    </a:pPr>
                    <a:fld id="{282EB535-F9E4-4D16-A1C1-A497DCAC471F}" type="VALUE">
                      <a:rPr lang="en-US" sz="1800">
                        <a:solidFill>
                          <a:schemeClr val="accent6">
                            <a:lumMod val="75000"/>
                          </a:schemeClr>
                        </a:solidFill>
                      </a:rPr>
                      <a:pPr>
                        <a:defRPr sz="1800">
                          <a:solidFill>
                            <a:schemeClr val="accent6">
                              <a:lumMod val="75000"/>
                            </a:schemeClr>
                          </a:solidFill>
                        </a:defRPr>
                      </a:pPr>
                      <a:t>[VALOR]</a:t>
                    </a:fld>
                    <a:endParaRPr lang="en-US" sz="1800">
                      <a:solidFill>
                        <a:schemeClr val="accent6">
                          <a:lumMod val="75000"/>
                        </a:schemeClr>
                      </a:solidFill>
                    </a:endParaRPr>
                  </a:p>
                  <a:p>
                    <a:pPr>
                      <a:defRPr sz="1800">
                        <a:solidFill>
                          <a:schemeClr val="accent6">
                            <a:lumMod val="75000"/>
                          </a:schemeClr>
                        </a:solidFill>
                      </a:defRPr>
                    </a:pPr>
                    <a:r>
                      <a:rPr lang="en-US" sz="1800">
                        <a:solidFill>
                          <a:schemeClr val="accent6">
                            <a:lumMod val="75000"/>
                          </a:schemeClr>
                        </a:solidFill>
                      </a:rPr>
                      <a:t> </a:t>
                    </a:r>
                    <a:fld id="{478D091E-F01D-4242-8211-A1CE7055364E}" type="PERCENTAGE">
                      <a:rPr lang="en-US" sz="1800">
                        <a:solidFill>
                          <a:schemeClr val="accent6">
                            <a:lumMod val="75000"/>
                          </a:schemeClr>
                        </a:solidFill>
                      </a:rPr>
                      <a:pPr>
                        <a:defRPr sz="1800">
                          <a:solidFill>
                            <a:schemeClr val="accent6">
                              <a:lumMod val="75000"/>
                            </a:schemeClr>
                          </a:solidFill>
                        </a:defRPr>
                      </a:pPr>
                      <a:t>[PORCENTAJE]</a:t>
                    </a:fld>
                    <a:endParaRPr lang="en-US" sz="1800">
                      <a:solidFill>
                        <a:schemeClr val="accent6">
                          <a:lumMod val="75000"/>
                        </a:schemeClr>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6">
                          <a:lumMod val="75000"/>
                        </a:schemeClr>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A-9358-4231-B838-509AA939BF66}"/>
                </c:ext>
              </c:extLst>
            </c:dLbl>
            <c:dLbl>
              <c:idx val="6"/>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509932B2-C7DD-4559-B60D-71D9A5FDCEF9}" type="CATEGORYNAME">
                      <a:rPr lang="en-US" sz="1800"/>
                      <a:pPr>
                        <a:defRPr sz="1800">
                          <a:solidFill>
                            <a:schemeClr val="accent1"/>
                          </a:solidFill>
                        </a:defRPr>
                      </a:pPr>
                      <a:t>[NOMBRE DE CATEGORÍA]</a:t>
                    </a:fld>
                    <a:r>
                      <a:rPr lang="en-US" sz="1800"/>
                      <a:t> </a:t>
                    </a:r>
                    <a:fld id="{59B05265-9D87-448D-9A7A-B5B70C191C65}" type="VALUE">
                      <a:rPr lang="en-US" sz="1800"/>
                      <a:pPr>
                        <a:defRPr sz="1800">
                          <a:solidFill>
                            <a:schemeClr val="accent1"/>
                          </a:solidFill>
                        </a:defRPr>
                      </a:pPr>
                      <a:t>[VALOR]</a:t>
                    </a:fld>
                    <a:r>
                      <a:rPr lang="en-US" sz="1800"/>
                      <a:t> </a:t>
                    </a:r>
                  </a:p>
                  <a:p>
                    <a:pPr>
                      <a:defRPr sz="1800">
                        <a:solidFill>
                          <a:schemeClr val="accent1"/>
                        </a:solidFill>
                      </a:defRPr>
                    </a:pPr>
                    <a:fld id="{2EB7DBDB-0EED-4497-81B7-D227AA3B7A5E}" type="PERCENTAGE">
                      <a:rPr lang="en-US" sz="1800"/>
                      <a:pPr>
                        <a:defRPr sz="1800">
                          <a:solidFill>
                            <a:schemeClr val="accent1"/>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outEnd"/>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B-9358-4231-B838-509AA939BF66}"/>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outEnd"/>
            <c:showLegendKey val="0"/>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'IV.2.7.INV_SFS x Entidad'!$A$4:$A$6</c:f>
              <c:strCache>
                <c:ptCount val="3"/>
                <c:pt idx="0">
                  <c:v>Títulos Desmaterializados de Pacto de Recompra (REPO)</c:v>
                </c:pt>
                <c:pt idx="1">
                  <c:v>Títulos Notas Desmaterializados</c:v>
                </c:pt>
                <c:pt idx="2">
                  <c:v>Otros rubros en el Banco de Reservas</c:v>
                </c:pt>
              </c:strCache>
            </c:strRef>
          </c:cat>
          <c:val>
            <c:numRef>
              <c:f>'IV.2.7.INV_SFS x Entidad'!$B$4:$B$6</c:f>
              <c:numCache>
                <c:formatCode>_(* #,##0.00_);_(* \(#,##0.00\);_(* "-"??_);_(@_)</c:formatCode>
                <c:ptCount val="3"/>
                <c:pt idx="0">
                  <c:v>434294990.61000001</c:v>
                </c:pt>
                <c:pt idx="1">
                  <c:v>1025995645.3200001</c:v>
                </c:pt>
                <c:pt idx="2">
                  <c:v>210890931.99000001</c:v>
                </c:pt>
              </c:numCache>
            </c:numRef>
          </c:val>
          <c:extLst>
            <c:ext xmlns:c16="http://schemas.microsoft.com/office/drawing/2014/chart" uri="{C3380CC4-5D6E-409C-BE32-E72D297353CC}">
              <c16:uniqueId val="{0000000A-6F9D-4A7F-8464-4946EE06C790}"/>
            </c:ext>
          </c:extLst>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autoTitleDeleted val="1"/>
    <c:view3D>
      <c:rotX val="80"/>
      <c:rotY val="0"/>
      <c:rAngAx val="0"/>
    </c:view3D>
    <c:floor>
      <c:thickness val="0"/>
    </c:floor>
    <c:sideWall>
      <c:thickness val="0"/>
    </c:sideWall>
    <c:backWall>
      <c:thickness val="0"/>
    </c:backWall>
    <c:plotArea>
      <c:layout>
        <c:manualLayout>
          <c:layoutTarget val="inner"/>
          <c:xMode val="edge"/>
          <c:yMode val="edge"/>
          <c:x val="0.14318042583160875"/>
          <c:y val="0.32827440450081274"/>
          <c:w val="0.66225934724251689"/>
          <c:h val="0.57662504677946891"/>
        </c:manualLayout>
      </c:layout>
      <c:pie3DChart>
        <c:varyColors val="1"/>
        <c:ser>
          <c:idx val="0"/>
          <c:order val="0"/>
          <c:explosion val="10"/>
          <c:dPt>
            <c:idx val="1"/>
            <c:bubble3D val="0"/>
            <c:spPr>
              <a:solidFill>
                <a:schemeClr val="accent6">
                  <a:lumMod val="75000"/>
                </a:schemeClr>
              </a:solidFill>
            </c:spPr>
            <c:extLst>
              <c:ext xmlns:c16="http://schemas.microsoft.com/office/drawing/2014/chart" uri="{C3380CC4-5D6E-409C-BE32-E72D297353CC}">
                <c16:uniqueId val="{00000001-119B-4D4B-A046-BBDB60F6BBF7}"/>
              </c:ext>
            </c:extLst>
          </c:dPt>
          <c:dPt>
            <c:idx val="2"/>
            <c:bubble3D val="0"/>
            <c:explosion val="23"/>
            <c:spPr>
              <a:solidFill>
                <a:schemeClr val="accent3">
                  <a:lumMod val="50000"/>
                </a:schemeClr>
              </a:solidFill>
            </c:spPr>
            <c:extLst>
              <c:ext xmlns:c16="http://schemas.microsoft.com/office/drawing/2014/chart" uri="{C3380CC4-5D6E-409C-BE32-E72D297353CC}">
                <c16:uniqueId val="{00000003-119B-4D4B-A046-BBDB60F6BBF7}"/>
              </c:ext>
            </c:extLst>
          </c:dPt>
          <c:dLbls>
            <c:dLbl>
              <c:idx val="0"/>
              <c:layout>
                <c:manualLayout>
                  <c:x val="3.4228571640575051E-2"/>
                  <c:y val="2.480220293333649E-2"/>
                </c:manualLayout>
              </c:layout>
              <c:tx>
                <c:rich>
                  <a:bodyPr wrap="square" lIns="38100" tIns="19050" rIns="38100" bIns="19050" anchor="ctr">
                    <a:spAutoFit/>
                  </a:bodyPr>
                  <a:lstStyle/>
                  <a:p>
                    <a:pPr>
                      <a:defRPr sz="1800" b="1">
                        <a:solidFill>
                          <a:schemeClr val="accent5">
                            <a:lumMod val="50000"/>
                          </a:schemeClr>
                        </a:solidFill>
                      </a:defRPr>
                    </a:pPr>
                    <a:fld id="{8D0DB54A-3B5E-4E4C-9345-8C51CA13F8B2}" type="CATEGORYNAME">
                      <a:rPr lang="en-US"/>
                      <a:pPr>
                        <a:defRPr sz="1800" b="1">
                          <a:solidFill>
                            <a:schemeClr val="accent5">
                              <a:lumMod val="50000"/>
                            </a:schemeClr>
                          </a:solidFill>
                        </a:defRPr>
                      </a:pPr>
                      <a:t>[NOMBRE DE CATEGORÍA]</a:t>
                    </a:fld>
                    <a:r>
                      <a:rPr lang="en-US" baseline="0"/>
                      <a:t> </a:t>
                    </a:r>
                    <a:fld id="{2A104475-DBB0-4BB3-B589-29B5F1B2783E}" type="VALUE">
                      <a:rPr lang="en-US" baseline="0"/>
                      <a:pPr>
                        <a:defRPr sz="1800" b="1">
                          <a:solidFill>
                            <a:schemeClr val="accent5">
                              <a:lumMod val="50000"/>
                            </a:schemeClr>
                          </a:solidFill>
                        </a:defRPr>
                      </a:pPr>
                      <a:t>[VALOR]</a:t>
                    </a:fld>
                    <a:endParaRPr lang="en-US" baseline="0"/>
                  </a:p>
                  <a:p>
                    <a:pPr>
                      <a:defRPr sz="1800" b="1">
                        <a:solidFill>
                          <a:schemeClr val="accent5">
                            <a:lumMod val="50000"/>
                          </a:schemeClr>
                        </a:solidFill>
                      </a:defRPr>
                    </a:pPr>
                    <a:fld id="{894D13A3-E82C-4A41-AB33-83EC22D00D65}" type="PERCENTAGE">
                      <a:rPr lang="en-US" baseline="0"/>
                      <a:pPr>
                        <a:defRPr sz="1800" b="1">
                          <a:solidFill>
                            <a:schemeClr val="accent5">
                              <a:lumMod val="50000"/>
                            </a:schemeClr>
                          </a:solidFill>
                        </a:defRPr>
                      </a:pPr>
                      <a:t>[PORCENTAJE]</a:t>
                    </a:fld>
                    <a:endParaRPr lang="en-US"/>
                  </a:p>
                </c:rich>
              </c:tx>
              <c:numFmt formatCode="0.00%" sourceLinked="0"/>
              <c:spPr>
                <a:noFill/>
                <a:ln>
                  <a:noFill/>
                </a:ln>
                <a:effectLst/>
              </c:sp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4-119B-4D4B-A046-BBDB60F6BBF7}"/>
                </c:ext>
              </c:extLst>
            </c:dLbl>
            <c:dLbl>
              <c:idx val="1"/>
              <c:layout>
                <c:manualLayout>
                  <c:x val="-3.0215072377417333E-2"/>
                  <c:y val="6.6094064167710317E-3"/>
                </c:manualLayout>
              </c:layout>
              <c:tx>
                <c:rich>
                  <a:bodyPr wrap="square" lIns="38100" tIns="19050" rIns="38100" bIns="19050" anchor="ctr">
                    <a:spAutoFit/>
                  </a:bodyPr>
                  <a:lstStyle/>
                  <a:p>
                    <a:pPr>
                      <a:defRPr sz="1800" b="1">
                        <a:solidFill>
                          <a:schemeClr val="accent6">
                            <a:lumMod val="75000"/>
                          </a:schemeClr>
                        </a:solidFill>
                      </a:defRPr>
                    </a:pPr>
                    <a:fld id="{02327605-7BAA-43C8-80EC-02E48A1E22AE}" type="CATEGORYNAME">
                      <a:rPr lang="en-US"/>
                      <a:pPr>
                        <a:defRPr sz="1800" b="1">
                          <a:solidFill>
                            <a:schemeClr val="accent6">
                              <a:lumMod val="75000"/>
                            </a:schemeClr>
                          </a:solidFill>
                        </a:defRPr>
                      </a:pPr>
                      <a:t>[NOMBRE DE CATEGORÍA]</a:t>
                    </a:fld>
                    <a:r>
                      <a:rPr lang="en-US" baseline="0"/>
                      <a:t> </a:t>
                    </a:r>
                  </a:p>
                  <a:p>
                    <a:pPr>
                      <a:defRPr sz="1800" b="1">
                        <a:solidFill>
                          <a:schemeClr val="accent6">
                            <a:lumMod val="75000"/>
                          </a:schemeClr>
                        </a:solidFill>
                      </a:defRPr>
                    </a:pPr>
                    <a:fld id="{6BE0742A-AA17-4C05-B557-AC1170AA3FA8}" type="VALUE">
                      <a:rPr lang="en-US" baseline="0"/>
                      <a:pPr>
                        <a:defRPr sz="1800" b="1">
                          <a:solidFill>
                            <a:schemeClr val="accent6">
                              <a:lumMod val="75000"/>
                            </a:schemeClr>
                          </a:solidFill>
                        </a:defRPr>
                      </a:pPr>
                      <a:t>[VALOR]</a:t>
                    </a:fld>
                    <a:endParaRPr lang="en-US" baseline="0"/>
                  </a:p>
                  <a:p>
                    <a:pPr>
                      <a:defRPr sz="1800" b="1">
                        <a:solidFill>
                          <a:schemeClr val="accent6">
                            <a:lumMod val="75000"/>
                          </a:schemeClr>
                        </a:solidFill>
                      </a:defRPr>
                    </a:pPr>
                    <a:fld id="{43C35D7F-AE88-4C8F-8296-0E020A8B2A49}" type="PERCENTAGE">
                      <a:rPr lang="en-US" baseline="0"/>
                      <a:pPr>
                        <a:defRPr sz="1800" b="1">
                          <a:solidFill>
                            <a:schemeClr val="accent6">
                              <a:lumMod val="75000"/>
                            </a:schemeClr>
                          </a:solidFill>
                        </a:defRPr>
                      </a:pPr>
                      <a:t>[PORCENTAJE]</a:t>
                    </a:fld>
                    <a:endParaRPr lang="en-US"/>
                  </a:p>
                </c:rich>
              </c:tx>
              <c:numFmt formatCode="0.00%" sourceLinked="0"/>
              <c:spPr>
                <a:noFill/>
                <a:ln>
                  <a:noFill/>
                </a:ln>
                <a:effectLst/>
              </c:sp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1-119B-4D4B-A046-BBDB60F6BBF7}"/>
                </c:ext>
              </c:extLst>
            </c:dLbl>
            <c:dLbl>
              <c:idx val="2"/>
              <c:layout>
                <c:manualLayout>
                  <c:x val="-9.9623886398804828E-3"/>
                  <c:y val="-8.5819627325175105E-3"/>
                </c:manualLayout>
              </c:layout>
              <c:tx>
                <c:rich>
                  <a:bodyPr wrap="square" lIns="38100" tIns="19050" rIns="38100" bIns="19050" anchor="ctr">
                    <a:spAutoFit/>
                  </a:bodyPr>
                  <a:lstStyle/>
                  <a:p>
                    <a:pPr>
                      <a:defRPr sz="1800" b="1">
                        <a:solidFill>
                          <a:schemeClr val="accent3">
                            <a:lumMod val="50000"/>
                          </a:schemeClr>
                        </a:solidFill>
                      </a:defRPr>
                    </a:pPr>
                    <a:fld id="{3F109521-6214-41FE-B249-BDCB449E44D4}" type="CATEGORYNAME">
                      <a:rPr lang="en-US"/>
                      <a:pPr>
                        <a:defRPr sz="1800" b="1">
                          <a:solidFill>
                            <a:schemeClr val="accent3">
                              <a:lumMod val="50000"/>
                            </a:schemeClr>
                          </a:solidFill>
                        </a:defRPr>
                      </a:pPr>
                      <a:t>[NOMBRE DE CATEGORÍA]</a:t>
                    </a:fld>
                    <a:endParaRPr lang="en-US"/>
                  </a:p>
                  <a:p>
                    <a:pPr>
                      <a:defRPr sz="1800" b="1">
                        <a:solidFill>
                          <a:schemeClr val="accent3">
                            <a:lumMod val="50000"/>
                          </a:schemeClr>
                        </a:solidFill>
                      </a:defRPr>
                    </a:pPr>
                    <a:r>
                      <a:rPr lang="en-US" baseline="0"/>
                      <a:t> </a:t>
                    </a:r>
                    <a:fld id="{38463920-1BF6-4CB3-A42C-42C7AA30D2DF}" type="VALUE">
                      <a:rPr lang="en-US" baseline="0"/>
                      <a:pPr>
                        <a:defRPr sz="1800" b="1">
                          <a:solidFill>
                            <a:schemeClr val="accent3">
                              <a:lumMod val="50000"/>
                            </a:schemeClr>
                          </a:solidFill>
                        </a:defRPr>
                      </a:pPr>
                      <a:t>[VALOR]</a:t>
                    </a:fld>
                    <a:r>
                      <a:rPr lang="en-US" baseline="0"/>
                      <a:t>              </a:t>
                    </a:r>
                    <a:fld id="{D68AB7B5-A8B6-42CB-AACC-8D94B5A93AB2}" type="PERCENTAGE">
                      <a:rPr lang="en-US" baseline="0"/>
                      <a:pPr>
                        <a:defRPr sz="1800" b="1">
                          <a:solidFill>
                            <a:schemeClr val="accent3">
                              <a:lumMod val="50000"/>
                            </a:schemeClr>
                          </a:solidFill>
                        </a:defRPr>
                      </a:pPr>
                      <a:t>[PORCENTAJE]</a:t>
                    </a:fld>
                    <a:endParaRPr lang="en-US" baseline="0"/>
                  </a:p>
                </c:rich>
              </c:tx>
              <c:numFmt formatCode="0.00%" sourceLinked="0"/>
              <c:spPr>
                <a:noFill/>
                <a:ln>
                  <a:noFill/>
                </a:ln>
                <a:effectLst/>
              </c:sp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3-119B-4D4B-A046-BBDB60F6BBF7}"/>
                </c:ext>
              </c:extLst>
            </c:dLbl>
            <c:dLbl>
              <c:idx val="3"/>
              <c:layout>
                <c:manualLayout>
                  <c:x val="9.9712927921282238E-2"/>
                  <c:y val="-6.8976520198127722E-2"/>
                </c:manualLayout>
              </c:layout>
              <c:tx>
                <c:rich>
                  <a:bodyPr wrap="square" lIns="38100" tIns="19050" rIns="38100" bIns="19050" anchor="ctr">
                    <a:spAutoFit/>
                  </a:bodyPr>
                  <a:lstStyle/>
                  <a:p>
                    <a:pPr>
                      <a:defRPr sz="1800" b="1">
                        <a:solidFill>
                          <a:schemeClr val="accent5">
                            <a:lumMod val="75000"/>
                          </a:schemeClr>
                        </a:solidFill>
                      </a:defRPr>
                    </a:pPr>
                    <a:fld id="{18941AD5-4CA1-4F55-848B-F9111525F6E4}" type="CATEGORYNAME">
                      <a:rPr lang="en-US"/>
                      <a:pPr>
                        <a:defRPr sz="1800" b="1">
                          <a:solidFill>
                            <a:schemeClr val="accent5">
                              <a:lumMod val="75000"/>
                            </a:schemeClr>
                          </a:solidFill>
                        </a:defRPr>
                      </a:pPr>
                      <a:t>[NOMBRE DE CATEGORÍA]</a:t>
                    </a:fld>
                    <a:fld id="{21F332F2-C222-4D38-85D6-499D59D0635D}" type="VALUE">
                      <a:rPr lang="en-US" baseline="0"/>
                      <a:pPr>
                        <a:defRPr sz="1800" b="1">
                          <a:solidFill>
                            <a:schemeClr val="accent5">
                              <a:lumMod val="75000"/>
                            </a:schemeClr>
                          </a:solidFill>
                        </a:defRPr>
                      </a:pPr>
                      <a:t>[VALOR]</a:t>
                    </a:fld>
                    <a:endParaRPr lang="en-US" baseline="0"/>
                  </a:p>
                  <a:p>
                    <a:pPr>
                      <a:defRPr sz="1800" b="1">
                        <a:solidFill>
                          <a:schemeClr val="accent5">
                            <a:lumMod val="75000"/>
                          </a:schemeClr>
                        </a:solidFill>
                      </a:defRPr>
                    </a:pPr>
                    <a:r>
                      <a:rPr lang="en-US" baseline="0"/>
                      <a:t> </a:t>
                    </a:r>
                    <a:fld id="{CAB8C15A-0F89-4EFC-AF31-AEE2232EB589}" type="PERCENTAGE">
                      <a:rPr lang="en-US" baseline="0"/>
                      <a:pPr>
                        <a:defRPr sz="1800" b="1">
                          <a:solidFill>
                            <a:schemeClr val="accent5">
                              <a:lumMod val="75000"/>
                            </a:schemeClr>
                          </a:solidFill>
                        </a:defRPr>
                      </a:pPr>
                      <a:t>[PORCENTAJE]</a:t>
                    </a:fld>
                    <a:endParaRPr lang="en-US" baseline="0"/>
                  </a:p>
                </c:rich>
              </c:tx>
              <c:numFmt formatCode="0.00%" sourceLinked="0"/>
              <c:spPr>
                <a:noFill/>
                <a:ln>
                  <a:noFill/>
                </a:ln>
                <a:effectLst/>
              </c:sp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4-511F-46F2-AA37-4BA77B42FFE5}"/>
                </c:ext>
              </c:extLst>
            </c:dLbl>
            <c:numFmt formatCode="0.00%" sourceLinked="0"/>
            <c:spPr>
              <a:noFill/>
              <a:ln>
                <a:noFill/>
              </a:ln>
              <a:effectLst/>
            </c:spPr>
            <c:txPr>
              <a:bodyPr wrap="square" lIns="38100" tIns="19050" rIns="38100" bIns="19050" anchor="ctr">
                <a:spAutoFit/>
              </a:bodyPr>
              <a:lstStyle/>
              <a:p>
                <a:pPr>
                  <a:defRPr sz="1800" b="1"/>
                </a:pPr>
                <a:endParaRPr lang="en-US"/>
              </a:p>
            </c:txPr>
            <c:dLblPos val="bestFit"/>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'IV.2.8.INV_SFS x cuentas'!$A$3:$A$6</c:f>
              <c:strCache>
                <c:ptCount val="4"/>
                <c:pt idx="0">
                  <c:v>Cuidado de la Salud</c:v>
                </c:pt>
                <c:pt idx="1">
                  <c:v>Cuenta Personal No Individualizable</c:v>
                </c:pt>
                <c:pt idx="2">
                  <c:v>Seguro de Vida No Individualizable</c:v>
                </c:pt>
                <c:pt idx="3">
                  <c:v>Comisión AFP No Individualizable</c:v>
                </c:pt>
              </c:strCache>
            </c:strRef>
          </c:cat>
          <c:val>
            <c:numRef>
              <c:f>'IV.2.8.INV_SFS x cuentas'!$B$3:$B$6</c:f>
              <c:numCache>
                <c:formatCode>_(* #,##0.00_);_(* \(#,##0.00\);_(* "-"??_);_(@_)</c:formatCode>
                <c:ptCount val="4"/>
                <c:pt idx="0">
                  <c:v>1671181567.9200001</c:v>
                </c:pt>
                <c:pt idx="1">
                  <c:v>1825638178.5599999</c:v>
                </c:pt>
                <c:pt idx="2">
                  <c:v>199816731.13999999</c:v>
                </c:pt>
                <c:pt idx="3">
                  <c:v>90080188.700000003</c:v>
                </c:pt>
              </c:numCache>
            </c:numRef>
          </c:val>
          <c:extLst>
            <c:ext xmlns:c16="http://schemas.microsoft.com/office/drawing/2014/chart" uri="{C3380CC4-5D6E-409C-BE32-E72D297353CC}">
              <c16:uniqueId val="{00000005-119B-4D4B-A046-BBDB60F6BBF7}"/>
            </c:ext>
          </c:extLst>
        </c:ser>
        <c:dLbls>
          <c:showLegendKey val="0"/>
          <c:showVal val="0"/>
          <c:showCatName val="0"/>
          <c:showSerName val="0"/>
          <c:showPercent val="0"/>
          <c:showBubbleSize val="0"/>
          <c:showLeaderLines val="1"/>
        </c:dLbls>
      </c:pie3DChart>
    </c:plotArea>
    <c:plotVisOnly val="1"/>
    <c:dispBlanksAs val="gap"/>
    <c:showDLblsOverMax val="0"/>
  </c:chart>
  <c:spPr>
    <a:ln>
      <a:noFill/>
    </a:ln>
  </c:spPr>
  <c:printSettings>
    <c:headerFooter/>
    <c:pageMargins b="0.75" l="0.7" r="0.7" t="0.75" header="0.3" footer="0.3"/>
    <c:pageSetup orientation="portrait"/>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7"/>
    </mc:Choice>
    <mc:Fallback>
      <c:style val="27"/>
    </mc:Fallback>
  </mc:AlternateContent>
  <c:chart>
    <c:title>
      <c:tx>
        <c:rich>
          <a:bodyPr/>
          <a:lstStyle/>
          <a:p>
            <a:pPr>
              <a:defRPr sz="2400"/>
            </a:pPr>
            <a:r>
              <a:rPr lang="es-ES" sz="2400"/>
              <a:t>Aporte</a:t>
            </a:r>
            <a:r>
              <a:rPr lang="es-ES" sz="2400" baseline="0"/>
              <a:t> del Gobierno Central y Pago a SENASA</a:t>
            </a:r>
          </a:p>
          <a:p>
            <a:pPr>
              <a:defRPr sz="2400"/>
            </a:pPr>
            <a:r>
              <a:rPr lang="es-ES" sz="2400" baseline="0"/>
              <a:t>Millones (RD$)</a:t>
            </a:r>
            <a:endParaRPr lang="es-ES" sz="2400"/>
          </a:p>
        </c:rich>
      </c:tx>
      <c:layout>
        <c:manualLayout>
          <c:xMode val="edge"/>
          <c:yMode val="edge"/>
          <c:x val="0.32060862693059899"/>
          <c:y val="9.0737640116630245E-3"/>
        </c:manualLayout>
      </c:layout>
      <c:overlay val="0"/>
    </c:title>
    <c:autoTitleDeleted val="0"/>
    <c:plotArea>
      <c:layout>
        <c:manualLayout>
          <c:layoutTarget val="inner"/>
          <c:xMode val="edge"/>
          <c:yMode val="edge"/>
          <c:x val="6.3308333983004603E-2"/>
          <c:y val="0.19239559122142685"/>
          <c:w val="0.89909810036121707"/>
          <c:h val="0.64475835561997674"/>
        </c:manualLayout>
      </c:layout>
      <c:barChart>
        <c:barDir val="col"/>
        <c:grouping val="clustered"/>
        <c:varyColors val="0"/>
        <c:ser>
          <c:idx val="0"/>
          <c:order val="0"/>
          <c:tx>
            <c:strRef>
              <c:f>'IV.2.9.Aport. GOB. y Pagos RS'!$B$3</c:f>
              <c:strCache>
                <c:ptCount val="1"/>
                <c:pt idx="0">
                  <c:v>Aporte Gobierno (Presupuestado)</c:v>
                </c:pt>
              </c:strCache>
            </c:strRef>
          </c:tx>
          <c:spPr>
            <a:solidFill>
              <a:srgbClr val="0070C0"/>
            </a:solidFill>
          </c:spPr>
          <c:invertIfNegative val="0"/>
          <c:dLbls>
            <c:spPr>
              <a:noFill/>
              <a:ln>
                <a:noFill/>
              </a:ln>
              <a:effectLst/>
            </c:spPr>
            <c:txPr>
              <a:bodyPr rot="-5400000" vert="horz" wrap="square" lIns="38100" tIns="19050" rIns="38100" bIns="19050" anchor="ctr">
                <a:spAutoFit/>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'IV.2.9.Aport. GOB. y Pagos RS'!$A$4:$A$18</c:f>
              <c:strCache>
                <c:ptCount val="15"/>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Ene-Abr. 2021</c:v>
                </c:pt>
              </c:strCache>
            </c:strRef>
          </c:cat>
          <c:val>
            <c:numRef>
              <c:f>'IV.2.9.Aport. GOB. y Pagos RS'!$B$4:$B$18</c:f>
              <c:numCache>
                <c:formatCode>#,##0.00_);[Red]\(#,##0.00\)</c:formatCode>
                <c:ptCount val="15"/>
                <c:pt idx="0">
                  <c:v>1566425499.9599998</c:v>
                </c:pt>
                <c:pt idx="1">
                  <c:v>2203369531</c:v>
                </c:pt>
                <c:pt idx="2">
                  <c:v>3190675855.0100002</c:v>
                </c:pt>
                <c:pt idx="3">
                  <c:v>3736675849.46</c:v>
                </c:pt>
                <c:pt idx="4">
                  <c:v>4134675852</c:v>
                </c:pt>
                <c:pt idx="5">
                  <c:v>4599999999.96</c:v>
                </c:pt>
                <c:pt idx="6">
                  <c:v>5302610000</c:v>
                </c:pt>
                <c:pt idx="7">
                  <c:v>6839999499</c:v>
                </c:pt>
                <c:pt idx="8">
                  <c:v>6922811271.25</c:v>
                </c:pt>
                <c:pt idx="9">
                  <c:v>8498167479</c:v>
                </c:pt>
                <c:pt idx="10">
                  <c:v>8861365332.7000008</c:v>
                </c:pt>
                <c:pt idx="11">
                  <c:v>9303031999.3699989</c:v>
                </c:pt>
                <c:pt idx="12">
                  <c:v>10073865331.690001</c:v>
                </c:pt>
                <c:pt idx="13">
                  <c:v>9955487666.2999992</c:v>
                </c:pt>
                <c:pt idx="14">
                  <c:v>5120177333.3199997</c:v>
                </c:pt>
              </c:numCache>
            </c:numRef>
          </c:val>
          <c:extLst>
            <c:ext xmlns:c16="http://schemas.microsoft.com/office/drawing/2014/chart" uri="{C3380CC4-5D6E-409C-BE32-E72D297353CC}">
              <c16:uniqueId val="{00000000-CAF7-4D62-BBC2-48C368195B83}"/>
            </c:ext>
          </c:extLst>
        </c:ser>
        <c:ser>
          <c:idx val="1"/>
          <c:order val="1"/>
          <c:tx>
            <c:strRef>
              <c:f>'IV.2.9.Aport. GOB. y Pagos RS'!$C$3</c:f>
              <c:strCache>
                <c:ptCount val="1"/>
                <c:pt idx="0">
                  <c:v> Pago a SENASA </c:v>
                </c:pt>
              </c:strCache>
            </c:strRef>
          </c:tx>
          <c:spPr>
            <a:solidFill>
              <a:schemeClr val="accent5">
                <a:lumMod val="50000"/>
              </a:schemeClr>
            </a:solidFill>
          </c:spPr>
          <c:invertIfNegative val="0"/>
          <c:dLbls>
            <c:spPr>
              <a:noFill/>
              <a:ln>
                <a:noFill/>
              </a:ln>
              <a:effectLst/>
            </c:spPr>
            <c:txPr>
              <a:bodyPr rot="-5400000" vert="horz" wrap="square" lIns="38100" tIns="19050" rIns="38100" bIns="19050" anchor="ctr">
                <a:spAutoFit/>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'IV.2.9.Aport. GOB. y Pagos RS'!$A$4:$A$18</c:f>
              <c:strCache>
                <c:ptCount val="15"/>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Ene-Abr. 2021</c:v>
                </c:pt>
              </c:strCache>
            </c:strRef>
          </c:cat>
          <c:val>
            <c:numRef>
              <c:f>'IV.2.9.Aport. GOB. y Pagos RS'!$C$4:$C$18</c:f>
              <c:numCache>
                <c:formatCode>#,##0.00_);[Red]\(#,##0.00\)</c:formatCode>
                <c:ptCount val="15"/>
                <c:pt idx="0">
                  <c:v>1578880050.26</c:v>
                </c:pt>
                <c:pt idx="1">
                  <c:v>2556770326.0999999</c:v>
                </c:pt>
                <c:pt idx="2">
                  <c:v>2723337644.3600001</c:v>
                </c:pt>
                <c:pt idx="3">
                  <c:v>3444380482.9799995</c:v>
                </c:pt>
                <c:pt idx="4">
                  <c:v>4363872025.2399998</c:v>
                </c:pt>
                <c:pt idx="5">
                  <c:v>4742082647.7799997</c:v>
                </c:pt>
                <c:pt idx="6">
                  <c:v>5215203784.9399996</c:v>
                </c:pt>
                <c:pt idx="7">
                  <c:v>7378610518.96</c:v>
                </c:pt>
                <c:pt idx="8">
                  <c:v>6892825210.3000002</c:v>
                </c:pt>
                <c:pt idx="9">
                  <c:v>8178603831.1000004</c:v>
                </c:pt>
                <c:pt idx="10">
                  <c:v>9002153750.7799988</c:v>
                </c:pt>
                <c:pt idx="11">
                  <c:v>9656741344.960001</c:v>
                </c:pt>
                <c:pt idx="12">
                  <c:v>10092459380.139999</c:v>
                </c:pt>
                <c:pt idx="13">
                  <c:v>12108569830.129999</c:v>
                </c:pt>
                <c:pt idx="14">
                  <c:v>5121177718.25</c:v>
                </c:pt>
              </c:numCache>
            </c:numRef>
          </c:val>
          <c:extLst>
            <c:ext xmlns:c16="http://schemas.microsoft.com/office/drawing/2014/chart" uri="{C3380CC4-5D6E-409C-BE32-E72D297353CC}">
              <c16:uniqueId val="{00000001-CAF7-4D62-BBC2-48C368195B83}"/>
            </c:ext>
          </c:extLst>
        </c:ser>
        <c:ser>
          <c:idx val="2"/>
          <c:order val="2"/>
          <c:tx>
            <c:strRef>
              <c:f>'IV.2.9.Aport. GOB. y Pagos RS'!$D$3</c:f>
              <c:strCache>
                <c:ptCount val="1"/>
                <c:pt idx="0">
                  <c:v>Saldos</c:v>
                </c:pt>
              </c:strCache>
            </c:strRef>
          </c:tx>
          <c:invertIfNegative val="0"/>
          <c:dLbls>
            <c:spPr>
              <a:noFill/>
              <a:ln>
                <a:noFill/>
              </a:ln>
              <a:effectLst/>
            </c:spPr>
            <c:txPr>
              <a:bodyPr rot="-5400000" vert="horz" wrap="square" lIns="38100" tIns="19050" rIns="38100" bIns="19050" anchor="ctr">
                <a:spAutoFit/>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'IV.2.9.Aport. GOB. y Pagos RS'!$A$4:$A$18</c:f>
              <c:strCache>
                <c:ptCount val="15"/>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Ene-Abr. 2021</c:v>
                </c:pt>
              </c:strCache>
            </c:strRef>
          </c:cat>
          <c:val>
            <c:numRef>
              <c:f>'IV.2.9.Aport. GOB. y Pagos RS'!$D$4:$D$18</c:f>
              <c:numCache>
                <c:formatCode>#,##0.00_);[Red]\(#,##0.00\)</c:formatCode>
                <c:ptCount val="15"/>
                <c:pt idx="0">
                  <c:v>-12454550.300000191</c:v>
                </c:pt>
                <c:pt idx="1">
                  <c:v>-353400795.0999999</c:v>
                </c:pt>
                <c:pt idx="2">
                  <c:v>467338210.6500001</c:v>
                </c:pt>
                <c:pt idx="3">
                  <c:v>292295366.4800005</c:v>
                </c:pt>
                <c:pt idx="4">
                  <c:v>-229196173.23999977</c:v>
                </c:pt>
                <c:pt idx="5">
                  <c:v>-142082647.81999969</c:v>
                </c:pt>
                <c:pt idx="6">
                  <c:v>87406215.06000042</c:v>
                </c:pt>
                <c:pt idx="7">
                  <c:v>-538611019.96000004</c:v>
                </c:pt>
                <c:pt idx="8">
                  <c:v>29986060.949999809</c:v>
                </c:pt>
                <c:pt idx="9">
                  <c:v>319563647.89999962</c:v>
                </c:pt>
                <c:pt idx="10">
                  <c:v>-140788418.07999802</c:v>
                </c:pt>
                <c:pt idx="11">
                  <c:v>-353709345.59000206</c:v>
                </c:pt>
                <c:pt idx="12">
                  <c:v>-18594048.449998856</c:v>
                </c:pt>
                <c:pt idx="13">
                  <c:v>-2153082163.8299999</c:v>
                </c:pt>
                <c:pt idx="14">
                  <c:v>-1000384.9300003052</c:v>
                </c:pt>
              </c:numCache>
            </c:numRef>
          </c:val>
          <c:extLst>
            <c:ext xmlns:c16="http://schemas.microsoft.com/office/drawing/2014/chart" uri="{C3380CC4-5D6E-409C-BE32-E72D297353CC}">
              <c16:uniqueId val="{00000002-CAF7-4D62-BBC2-48C368195B83}"/>
            </c:ext>
          </c:extLst>
        </c:ser>
        <c:dLbls>
          <c:showLegendKey val="0"/>
          <c:showVal val="0"/>
          <c:showCatName val="0"/>
          <c:showSerName val="0"/>
          <c:showPercent val="0"/>
          <c:showBubbleSize val="0"/>
        </c:dLbls>
        <c:gapWidth val="63"/>
        <c:overlap val="-2"/>
        <c:axId val="432550736"/>
        <c:axId val="432551128"/>
      </c:barChart>
      <c:catAx>
        <c:axId val="432550736"/>
        <c:scaling>
          <c:orientation val="minMax"/>
        </c:scaling>
        <c:delete val="0"/>
        <c:axPos val="b"/>
        <c:numFmt formatCode="General" sourceLinked="1"/>
        <c:majorTickMark val="none"/>
        <c:minorTickMark val="none"/>
        <c:tickLblPos val="low"/>
        <c:txPr>
          <a:bodyPr/>
          <a:lstStyle/>
          <a:p>
            <a:pPr>
              <a:defRPr sz="1800"/>
            </a:pPr>
            <a:endParaRPr lang="en-US"/>
          </a:p>
        </c:txPr>
        <c:crossAx val="432551128"/>
        <c:crosses val="autoZero"/>
        <c:auto val="1"/>
        <c:lblAlgn val="ctr"/>
        <c:lblOffset val="100"/>
        <c:noMultiLvlLbl val="0"/>
      </c:catAx>
      <c:valAx>
        <c:axId val="432551128"/>
        <c:scaling>
          <c:orientation val="minMax"/>
        </c:scaling>
        <c:delete val="0"/>
        <c:axPos val="l"/>
        <c:numFmt formatCode="#,##0.00_);[Red]\(#,##0.00\)" sourceLinked="1"/>
        <c:majorTickMark val="none"/>
        <c:minorTickMark val="none"/>
        <c:tickLblPos val="none"/>
        <c:spPr>
          <a:ln w="9525">
            <a:noFill/>
          </a:ln>
        </c:spPr>
        <c:crossAx val="432550736"/>
        <c:crosses val="autoZero"/>
        <c:crossBetween val="midCat"/>
        <c:dispUnits>
          <c:builtInUnit val="millions"/>
          <c:dispUnitsLbl>
            <c:layout>
              <c:manualLayout>
                <c:xMode val="edge"/>
                <c:yMode val="edge"/>
                <c:x val="3.4102336361643616E-3"/>
                <c:y val="0.43641968749756765"/>
              </c:manualLayout>
            </c:layout>
            <c:txPr>
              <a:bodyPr/>
              <a:lstStyle/>
              <a:p>
                <a:pPr>
                  <a:defRPr sz="2800"/>
                </a:pPr>
                <a:endParaRPr lang="en-US"/>
              </a:p>
            </c:txPr>
          </c:dispUnitsLbl>
        </c:dispUnits>
      </c:valAx>
      <c:spPr>
        <a:ln>
          <a:noFill/>
        </a:ln>
      </c:spPr>
    </c:plotArea>
    <c:legend>
      <c:legendPos val="b"/>
      <c:layout>
        <c:manualLayout>
          <c:xMode val="edge"/>
          <c:yMode val="edge"/>
          <c:x val="0.2035452692835491"/>
          <c:y val="9.4790837208227077E-2"/>
          <c:w val="0.57759396883773884"/>
          <c:h val="5.0869558442875745E-2"/>
        </c:manualLayout>
      </c:layout>
      <c:overlay val="0"/>
      <c:txPr>
        <a:bodyPr/>
        <a:lstStyle/>
        <a:p>
          <a:pPr>
            <a:defRPr sz="2000"/>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1"/>
    <c:view3D>
      <c:rotX val="15"/>
      <c:rotY val="20"/>
      <c:depthPercent val="100"/>
      <c:rAngAx val="1"/>
    </c:view3D>
    <c:floor>
      <c:thickness val="0"/>
      <c:spPr>
        <a:noFill/>
        <a:ln w="9525">
          <a:noFill/>
        </a:ln>
      </c:spPr>
    </c:floor>
    <c:sideWall>
      <c:thickness val="0"/>
    </c:sideWall>
    <c:backWall>
      <c:thickness val="0"/>
    </c:backWall>
    <c:plotArea>
      <c:layout>
        <c:manualLayout>
          <c:layoutTarget val="inner"/>
          <c:xMode val="edge"/>
          <c:yMode val="edge"/>
          <c:x val="4.1077815392278685E-3"/>
          <c:y val="0.27211444953951314"/>
          <c:w val="0.98396011065095068"/>
          <c:h val="0.55685068914120661"/>
        </c:manualLayout>
      </c:layout>
      <c:bar3DChart>
        <c:barDir val="col"/>
        <c:grouping val="clustered"/>
        <c:varyColors val="0"/>
        <c:ser>
          <c:idx val="0"/>
          <c:order val="0"/>
          <c:tx>
            <c:strRef>
              <c:f>'IV.2.10.Saldos RS mensual'!$B$2</c:f>
              <c:strCache>
                <c:ptCount val="1"/>
                <c:pt idx="0">
                  <c:v>Aporte Gobierno</c:v>
                </c:pt>
              </c:strCache>
            </c:strRef>
          </c:tx>
          <c:spPr>
            <a:solidFill>
              <a:srgbClr val="0070C0"/>
            </a:solidFill>
          </c:spPr>
          <c:invertIfNegative val="0"/>
          <c:dLbls>
            <c:spPr>
              <a:noFill/>
              <a:ln>
                <a:noFill/>
              </a:ln>
              <a:effectLst/>
            </c:spPr>
            <c:txPr>
              <a:bodyPr rot="-5400000" vert="horz" wrap="square" lIns="38100" tIns="19050" rIns="38100" bIns="19050" anchor="ctr">
                <a:spAutoFit/>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'IV.2.10.Saldos RS mensual'!$A$3:$A$15</c:f>
              <c:strCache>
                <c:ptCount val="13"/>
                <c:pt idx="0">
                  <c:v>Abr.20</c:v>
                </c:pt>
                <c:pt idx="1">
                  <c:v>May.20</c:v>
                </c:pt>
                <c:pt idx="2">
                  <c:v>Jun.20</c:v>
                </c:pt>
                <c:pt idx="3">
                  <c:v>Jul.20</c:v>
                </c:pt>
                <c:pt idx="4">
                  <c:v>Ago.20</c:v>
                </c:pt>
                <c:pt idx="5">
                  <c:v>Sep.20</c:v>
                </c:pt>
                <c:pt idx="6">
                  <c:v>Oct.20</c:v>
                </c:pt>
                <c:pt idx="7">
                  <c:v>Nov.20</c:v>
                </c:pt>
                <c:pt idx="8">
                  <c:v>Dic.20</c:v>
                </c:pt>
                <c:pt idx="9">
                  <c:v>Ene.21</c:v>
                </c:pt>
                <c:pt idx="10">
                  <c:v>Feb.21</c:v>
                </c:pt>
                <c:pt idx="11">
                  <c:v>Mar.21</c:v>
                </c:pt>
                <c:pt idx="12">
                  <c:v>Abr.21</c:v>
                </c:pt>
              </c:strCache>
            </c:strRef>
          </c:cat>
          <c:val>
            <c:numRef>
              <c:f>'IV.2.10.Saldos RS mensual'!$B$3:$B$15</c:f>
              <c:numCache>
                <c:formatCode>_(* #,##0.00_);_(* \(#,##0.00\);_(* "-"??_);_(@_)</c:formatCode>
                <c:ptCount val="13"/>
                <c:pt idx="0">
                  <c:v>905044333.33000004</c:v>
                </c:pt>
                <c:pt idx="1">
                  <c:v>905044333.33000004</c:v>
                </c:pt>
                <c:pt idx="2">
                  <c:v>905044333.33000004</c:v>
                </c:pt>
                <c:pt idx="3">
                  <c:v>905044333.33000004</c:v>
                </c:pt>
                <c:pt idx="4">
                  <c:v>905044333.33000004</c:v>
                </c:pt>
                <c:pt idx="5">
                  <c:v>905044333.33000004</c:v>
                </c:pt>
                <c:pt idx="6">
                  <c:v>905044333.33000004</c:v>
                </c:pt>
                <c:pt idx="7">
                  <c:v>905044333.33000004</c:v>
                </c:pt>
                <c:pt idx="8">
                  <c:v>905044333.33000004</c:v>
                </c:pt>
                <c:pt idx="9">
                  <c:v>905044333.33000004</c:v>
                </c:pt>
                <c:pt idx="10">
                  <c:v>1405044333.3299999</c:v>
                </c:pt>
                <c:pt idx="11">
                  <c:v>1405044333.3299999</c:v>
                </c:pt>
                <c:pt idx="12">
                  <c:v>1405044333.3299999</c:v>
                </c:pt>
              </c:numCache>
            </c:numRef>
          </c:val>
          <c:extLst>
            <c:ext xmlns:c16="http://schemas.microsoft.com/office/drawing/2014/chart" uri="{C3380CC4-5D6E-409C-BE32-E72D297353CC}">
              <c16:uniqueId val="{00000000-6904-4985-802B-803BE7603B4B}"/>
            </c:ext>
          </c:extLst>
        </c:ser>
        <c:ser>
          <c:idx val="1"/>
          <c:order val="1"/>
          <c:tx>
            <c:strRef>
              <c:f>'IV.2.10.Saldos RS mensual'!$C$2</c:f>
              <c:strCache>
                <c:ptCount val="1"/>
                <c:pt idx="0">
                  <c:v>Pagos a SENASA</c:v>
                </c:pt>
              </c:strCache>
            </c:strRef>
          </c:tx>
          <c:spPr>
            <a:solidFill>
              <a:schemeClr val="accent3">
                <a:lumMod val="75000"/>
              </a:schemeClr>
            </a:solidFill>
          </c:spPr>
          <c:invertIfNegative val="0"/>
          <c:dLbls>
            <c:dLbl>
              <c:idx val="0"/>
              <c:layout>
                <c:manualLayout>
                  <c:x val="0"/>
                  <c:y val="-3.769141003861806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6904-4985-802B-803BE7603B4B}"/>
                </c:ext>
              </c:extLst>
            </c:dLbl>
            <c:spPr>
              <a:noFill/>
              <a:ln>
                <a:noFill/>
              </a:ln>
              <a:effectLst/>
            </c:spPr>
            <c:txPr>
              <a:bodyPr rot="-5400000" vert="horz" wrap="square" lIns="38100" tIns="19050" rIns="38100" bIns="19050" anchor="ctr">
                <a:spAutoFit/>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'IV.2.10.Saldos RS mensual'!$A$3:$A$15</c:f>
              <c:strCache>
                <c:ptCount val="13"/>
                <c:pt idx="0">
                  <c:v>Abr.20</c:v>
                </c:pt>
                <c:pt idx="1">
                  <c:v>May.20</c:v>
                </c:pt>
                <c:pt idx="2">
                  <c:v>Jun.20</c:v>
                </c:pt>
                <c:pt idx="3">
                  <c:v>Jul.20</c:v>
                </c:pt>
                <c:pt idx="4">
                  <c:v>Ago.20</c:v>
                </c:pt>
                <c:pt idx="5">
                  <c:v>Sep.20</c:v>
                </c:pt>
                <c:pt idx="6">
                  <c:v>Oct.20</c:v>
                </c:pt>
                <c:pt idx="7">
                  <c:v>Nov.20</c:v>
                </c:pt>
                <c:pt idx="8">
                  <c:v>Dic.20</c:v>
                </c:pt>
                <c:pt idx="9">
                  <c:v>Ene.21</c:v>
                </c:pt>
                <c:pt idx="10">
                  <c:v>Feb.21</c:v>
                </c:pt>
                <c:pt idx="11">
                  <c:v>Mar.21</c:v>
                </c:pt>
                <c:pt idx="12">
                  <c:v>Abr.21</c:v>
                </c:pt>
              </c:strCache>
            </c:strRef>
          </c:cat>
          <c:val>
            <c:numRef>
              <c:f>'IV.2.10.Saldos RS mensual'!$C$3:$C$15</c:f>
              <c:numCache>
                <c:formatCode>_(* #,##0.00_);_(* \(#,##0.00\);_(* "-"??_);_(@_)</c:formatCode>
                <c:ptCount val="13"/>
                <c:pt idx="0">
                  <c:v>926406260.49000001</c:v>
                </c:pt>
                <c:pt idx="1">
                  <c:v>927395356.80999994</c:v>
                </c:pt>
                <c:pt idx="2">
                  <c:v>927568886.75</c:v>
                </c:pt>
                <c:pt idx="3">
                  <c:v>928328232.3499999</c:v>
                </c:pt>
                <c:pt idx="4">
                  <c:v>928889223.25</c:v>
                </c:pt>
                <c:pt idx="5">
                  <c:v>980085179.76999998</c:v>
                </c:pt>
                <c:pt idx="6">
                  <c:v>1176539081.97</c:v>
                </c:pt>
                <c:pt idx="7">
                  <c:v>1347196407.8299999</c:v>
                </c:pt>
                <c:pt idx="8">
                  <c:v>1335071666.6700001</c:v>
                </c:pt>
                <c:pt idx="9">
                  <c:v>905044718.25999999</c:v>
                </c:pt>
                <c:pt idx="10">
                  <c:v>1405044333.3299999</c:v>
                </c:pt>
                <c:pt idx="11">
                  <c:v>1405044333.3299999</c:v>
                </c:pt>
                <c:pt idx="12">
                  <c:v>1405044333.3299999</c:v>
                </c:pt>
              </c:numCache>
            </c:numRef>
          </c:val>
          <c:extLst>
            <c:ext xmlns:c16="http://schemas.microsoft.com/office/drawing/2014/chart" uri="{C3380CC4-5D6E-409C-BE32-E72D297353CC}">
              <c16:uniqueId val="{00000002-6904-4985-802B-803BE7603B4B}"/>
            </c:ext>
          </c:extLst>
        </c:ser>
        <c:ser>
          <c:idx val="2"/>
          <c:order val="2"/>
          <c:tx>
            <c:strRef>
              <c:f>'IV.2.10.Saldos RS mensual'!$D$2</c:f>
              <c:strCache>
                <c:ptCount val="1"/>
                <c:pt idx="0">
                  <c:v>Saldos</c:v>
                </c:pt>
              </c:strCache>
            </c:strRef>
          </c:tx>
          <c:spPr>
            <a:solidFill>
              <a:srgbClr val="FFC000"/>
            </a:solidFill>
          </c:spPr>
          <c:invertIfNegative val="0"/>
          <c:dLbls>
            <c:numFmt formatCode="#,##0.00" sourceLinked="0"/>
            <c:spPr>
              <a:noFill/>
              <a:ln>
                <a:noFill/>
              </a:ln>
              <a:effectLst/>
            </c:spPr>
            <c:txPr>
              <a:bodyPr rot="-5400000" vert="horz" wrap="square" lIns="38100" tIns="19050" rIns="38100" bIns="19050" anchor="ctr">
                <a:spAutoFit/>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'IV.2.10.Saldos RS mensual'!$A$3:$A$15</c:f>
              <c:strCache>
                <c:ptCount val="13"/>
                <c:pt idx="0">
                  <c:v>Abr.20</c:v>
                </c:pt>
                <c:pt idx="1">
                  <c:v>May.20</c:v>
                </c:pt>
                <c:pt idx="2">
                  <c:v>Jun.20</c:v>
                </c:pt>
                <c:pt idx="3">
                  <c:v>Jul.20</c:v>
                </c:pt>
                <c:pt idx="4">
                  <c:v>Ago.20</c:v>
                </c:pt>
                <c:pt idx="5">
                  <c:v>Sep.20</c:v>
                </c:pt>
                <c:pt idx="6">
                  <c:v>Oct.20</c:v>
                </c:pt>
                <c:pt idx="7">
                  <c:v>Nov.20</c:v>
                </c:pt>
                <c:pt idx="8">
                  <c:v>Dic.20</c:v>
                </c:pt>
                <c:pt idx="9">
                  <c:v>Ene.21</c:v>
                </c:pt>
                <c:pt idx="10">
                  <c:v>Feb.21</c:v>
                </c:pt>
                <c:pt idx="11">
                  <c:v>Mar.21</c:v>
                </c:pt>
                <c:pt idx="12">
                  <c:v>Abr.21</c:v>
                </c:pt>
              </c:strCache>
            </c:strRef>
          </c:cat>
          <c:val>
            <c:numRef>
              <c:f>'IV.2.10.Saldos RS mensual'!$D$3:$D$15</c:f>
              <c:numCache>
                <c:formatCode>General</c:formatCode>
                <c:ptCount val="13"/>
                <c:pt idx="0">
                  <c:v>-21361927.159999967</c:v>
                </c:pt>
                <c:pt idx="1">
                  <c:v>-22351023.4799999</c:v>
                </c:pt>
                <c:pt idx="2">
                  <c:v>-22524553.419999957</c:v>
                </c:pt>
                <c:pt idx="3">
                  <c:v>-23283899.019999862</c:v>
                </c:pt>
                <c:pt idx="4">
                  <c:v>-23844889.919999957</c:v>
                </c:pt>
                <c:pt idx="5">
                  <c:v>-75040846.439999938</c:v>
                </c:pt>
                <c:pt idx="6">
                  <c:v>-271494748.63999999</c:v>
                </c:pt>
                <c:pt idx="7">
                  <c:v>-442152074.49999988</c:v>
                </c:pt>
                <c:pt idx="8">
                  <c:v>-430027333.34000003</c:v>
                </c:pt>
                <c:pt idx="9">
                  <c:v>-384.92999994754791</c:v>
                </c:pt>
                <c:pt idx="10">
                  <c:v>0</c:v>
                </c:pt>
                <c:pt idx="11">
                  <c:v>0</c:v>
                </c:pt>
                <c:pt idx="12">
                  <c:v>0</c:v>
                </c:pt>
              </c:numCache>
            </c:numRef>
          </c:val>
          <c:extLst>
            <c:ext xmlns:c16="http://schemas.microsoft.com/office/drawing/2014/chart" uri="{C3380CC4-5D6E-409C-BE32-E72D297353CC}">
              <c16:uniqueId val="{00000003-6904-4985-802B-803BE7603B4B}"/>
            </c:ext>
          </c:extLst>
        </c:ser>
        <c:dLbls>
          <c:showLegendKey val="0"/>
          <c:showVal val="0"/>
          <c:showCatName val="0"/>
          <c:showSerName val="0"/>
          <c:showPercent val="0"/>
          <c:showBubbleSize val="0"/>
        </c:dLbls>
        <c:gapWidth val="75"/>
        <c:shape val="cylinder"/>
        <c:axId val="432551520"/>
        <c:axId val="432552304"/>
        <c:axId val="0"/>
      </c:bar3DChart>
      <c:catAx>
        <c:axId val="432551520"/>
        <c:scaling>
          <c:orientation val="minMax"/>
        </c:scaling>
        <c:delete val="0"/>
        <c:axPos val="b"/>
        <c:numFmt formatCode="mmm\-yy" sourceLinked="0"/>
        <c:majorTickMark val="none"/>
        <c:minorTickMark val="none"/>
        <c:tickLblPos val="low"/>
        <c:txPr>
          <a:bodyPr/>
          <a:lstStyle/>
          <a:p>
            <a:pPr>
              <a:defRPr lang="en-US" sz="1600"/>
            </a:pPr>
            <a:endParaRPr lang="en-US"/>
          </a:p>
        </c:txPr>
        <c:crossAx val="432552304"/>
        <c:crosses val="autoZero"/>
        <c:auto val="1"/>
        <c:lblAlgn val="ctr"/>
        <c:lblOffset val="100"/>
        <c:noMultiLvlLbl val="1"/>
      </c:catAx>
      <c:valAx>
        <c:axId val="432552304"/>
        <c:scaling>
          <c:orientation val="minMax"/>
        </c:scaling>
        <c:delete val="0"/>
        <c:axPos val="l"/>
        <c:numFmt formatCode="_(* #,##0.00_);_(* \(#,##0.00\);_(* &quot;-&quot;??_);_(@_)" sourceLinked="1"/>
        <c:majorTickMark val="none"/>
        <c:minorTickMark val="none"/>
        <c:tickLblPos val="none"/>
        <c:spPr>
          <a:ln w="9525">
            <a:noFill/>
          </a:ln>
        </c:spPr>
        <c:txPr>
          <a:bodyPr/>
          <a:lstStyle/>
          <a:p>
            <a:pPr>
              <a:defRPr lang="en-US"/>
            </a:pPr>
            <a:endParaRPr lang="en-US"/>
          </a:p>
        </c:txPr>
        <c:crossAx val="432551520"/>
        <c:crosses val="autoZero"/>
        <c:crossBetween val="between"/>
        <c:dispUnits>
          <c:builtInUnit val="millions"/>
        </c:dispUnits>
      </c:valAx>
      <c:spPr>
        <a:noFill/>
        <a:ln w="25400">
          <a:noFill/>
        </a:ln>
      </c:spPr>
    </c:plotArea>
    <c:legend>
      <c:legendPos val="b"/>
      <c:layout>
        <c:manualLayout>
          <c:xMode val="edge"/>
          <c:yMode val="edge"/>
          <c:x val="0.29338839698206987"/>
          <c:y val="4.7204019183438507E-2"/>
          <c:w val="0.35389992379984758"/>
          <c:h val="4.9493817080081687E-2"/>
        </c:manualLayout>
      </c:layout>
      <c:overlay val="0"/>
      <c:txPr>
        <a:bodyPr/>
        <a:lstStyle/>
        <a:p>
          <a:pPr>
            <a:defRPr lang="en-US" sz="1800"/>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400"/>
            </a:pPr>
            <a:r>
              <a:rPr lang="en-US" sz="2400"/>
              <a:t>Afiliación  al Seguro Familiar de Salud por Regímenes de Financiamiento</a:t>
            </a:r>
          </a:p>
        </c:rich>
      </c:tx>
      <c:layout>
        <c:manualLayout>
          <c:xMode val="edge"/>
          <c:yMode val="edge"/>
          <c:x val="0.264807379751681"/>
          <c:y val="2.6011256534220446E-2"/>
        </c:manualLayout>
      </c:layout>
      <c:overlay val="0"/>
    </c:title>
    <c:autoTitleDeleted val="0"/>
    <c:plotArea>
      <c:layout>
        <c:manualLayout>
          <c:layoutTarget val="inner"/>
          <c:xMode val="edge"/>
          <c:yMode val="edge"/>
          <c:x val="5.5278104260989634E-2"/>
          <c:y val="0.17975026841636482"/>
          <c:w val="0.89534989306754242"/>
          <c:h val="0.66478933371934001"/>
        </c:manualLayout>
      </c:layout>
      <c:barChart>
        <c:barDir val="col"/>
        <c:grouping val="clustered"/>
        <c:varyColors val="0"/>
        <c:ser>
          <c:idx val="0"/>
          <c:order val="0"/>
          <c:tx>
            <c:strRef>
              <c:f>'III.1.4.Afil. SFS'!$B$3</c:f>
              <c:strCache>
                <c:ptCount val="1"/>
                <c:pt idx="0">
                  <c:v>Afiliación  RC</c:v>
                </c:pt>
              </c:strCache>
            </c:strRef>
          </c:tx>
          <c:spPr>
            <a:solidFill>
              <a:srgbClr val="0070C0"/>
            </a:solidFill>
          </c:spPr>
          <c:invertIfNegative val="0"/>
          <c:dLbls>
            <c:dLbl>
              <c:idx val="4"/>
              <c:layout>
                <c:manualLayout>
                  <c:x val="0"/>
                  <c:y val="6.527801650228257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806-4E31-A39D-DFACA314FF6F}"/>
                </c:ext>
              </c:extLst>
            </c:dLbl>
            <c:spPr>
              <a:noFill/>
              <a:ln>
                <a:noFill/>
              </a:ln>
              <a:effectLst/>
            </c:spPr>
            <c:txPr>
              <a:bodyPr rot="-5400000" vert="horz"/>
              <a:lstStyle/>
              <a:p>
                <a:pPr>
                  <a:defRPr sz="2000" b="1">
                    <a:solidFill>
                      <a:srgbClr val="0070C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'III.1.4.Afil. SFS'!$A$4:$A$20</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Dic.2020</c:v>
                </c:pt>
                <c:pt idx="16">
                  <c:v>Abr.2021</c:v>
                </c:pt>
              </c:strCache>
            </c:strRef>
          </c:cat>
          <c:val>
            <c:numRef>
              <c:f>'III.1.4.Afil. SFS'!$B$4:$B$20</c:f>
              <c:numCache>
                <c:formatCode>_(* #,##0_);_(* \(#,##0\);_(* "-"_);_(@_)</c:formatCode>
                <c:ptCount val="17"/>
                <c:pt idx="0">
                  <c:v>0</c:v>
                </c:pt>
                <c:pt idx="1">
                  <c:v>0</c:v>
                </c:pt>
                <c:pt idx="2" formatCode="#,##0">
                  <c:v>1477181</c:v>
                </c:pt>
                <c:pt idx="3" formatCode="#,##0">
                  <c:v>1692259</c:v>
                </c:pt>
                <c:pt idx="4" formatCode="#,##0">
                  <c:v>2088299</c:v>
                </c:pt>
                <c:pt idx="5" formatCode="#,##0">
                  <c:v>2364083</c:v>
                </c:pt>
                <c:pt idx="6" formatCode="#,##0">
                  <c:v>2517423</c:v>
                </c:pt>
                <c:pt idx="7" formatCode="#,##0">
                  <c:v>2688411</c:v>
                </c:pt>
                <c:pt idx="8" formatCode="#,##0">
                  <c:v>2859306</c:v>
                </c:pt>
                <c:pt idx="9" formatCode="#,##0">
                  <c:v>3141599</c:v>
                </c:pt>
                <c:pt idx="10" formatCode="#,##0">
                  <c:v>3339838</c:v>
                </c:pt>
                <c:pt idx="11" formatCode="#,##0">
                  <c:v>3591288</c:v>
                </c:pt>
                <c:pt idx="12" formatCode="#,##0">
                  <c:v>3902592</c:v>
                </c:pt>
                <c:pt idx="13" formatCode="#,##0">
                  <c:v>4153987</c:v>
                </c:pt>
                <c:pt idx="14" formatCode="#,##0">
                  <c:v>4228661</c:v>
                </c:pt>
                <c:pt idx="15" formatCode="#,##0">
                  <c:v>4214903</c:v>
                </c:pt>
                <c:pt idx="16" formatCode="#,##0">
                  <c:v>4018374</c:v>
                </c:pt>
              </c:numCache>
            </c:numRef>
          </c:val>
          <c:extLst>
            <c:ext xmlns:c16="http://schemas.microsoft.com/office/drawing/2014/chart" uri="{C3380CC4-5D6E-409C-BE32-E72D297353CC}">
              <c16:uniqueId val="{00000001-E806-4E31-A39D-DFACA314FF6F}"/>
            </c:ext>
          </c:extLst>
        </c:ser>
        <c:ser>
          <c:idx val="1"/>
          <c:order val="1"/>
          <c:tx>
            <c:strRef>
              <c:f>'III.1.4.Afil. SFS'!$C$3</c:f>
              <c:strCache>
                <c:ptCount val="1"/>
                <c:pt idx="0">
                  <c:v>Afiliación RS</c:v>
                </c:pt>
              </c:strCache>
            </c:strRef>
          </c:tx>
          <c:spPr>
            <a:solidFill>
              <a:schemeClr val="accent3">
                <a:lumMod val="75000"/>
              </a:schemeClr>
            </a:solidFill>
          </c:spPr>
          <c:invertIfNegative val="0"/>
          <c:dLbls>
            <c:dLbl>
              <c:idx val="0"/>
              <c:layout>
                <c:manualLayout>
                  <c:x val="-6.3879209344391581E-4"/>
                  <c:y val="6.527801650228257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E806-4E31-A39D-DFACA314FF6F}"/>
                </c:ext>
              </c:extLst>
            </c:dLbl>
            <c:dLbl>
              <c:idx val="1"/>
              <c:layout>
                <c:manualLayout>
                  <c:x val="-2.3422106185440905E-17"/>
                  <c:y val="5.22224132018260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E806-4E31-A39D-DFACA314FF6F}"/>
                </c:ext>
              </c:extLst>
            </c:dLbl>
            <c:dLbl>
              <c:idx val="2"/>
              <c:layout>
                <c:manualLayout>
                  <c:x val="0"/>
                  <c:y val="5.222241320182701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E806-4E31-A39D-DFACA314FF6F}"/>
                </c:ext>
              </c:extLst>
            </c:dLbl>
            <c:dLbl>
              <c:idx val="3"/>
              <c:layout>
                <c:manualLayout>
                  <c:x val="-6.3879209344396264E-4"/>
                  <c:y val="7.833361980273909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E806-4E31-A39D-DFACA314FF6F}"/>
                </c:ext>
              </c:extLst>
            </c:dLbl>
            <c:dLbl>
              <c:idx val="4"/>
              <c:layout>
                <c:manualLayout>
                  <c:x val="0"/>
                  <c:y val="1.044448264036521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E806-4E31-A39D-DFACA314FF6F}"/>
                </c:ext>
              </c:extLst>
            </c:dLbl>
            <c:spPr>
              <a:noFill/>
              <a:ln>
                <a:noFill/>
              </a:ln>
              <a:effectLst/>
            </c:spPr>
            <c:txPr>
              <a:bodyPr rot="-5400000" vert="horz"/>
              <a:lstStyle/>
              <a:p>
                <a:pPr>
                  <a:defRPr sz="2000" b="1">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'III.1.4.Afil. SFS'!$A$4:$A$20</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Dic.2020</c:v>
                </c:pt>
                <c:pt idx="16">
                  <c:v>Abr.2021</c:v>
                </c:pt>
              </c:strCache>
            </c:strRef>
          </c:cat>
          <c:val>
            <c:numRef>
              <c:f>'III.1.4.Afil. SFS'!$C$4:$C$20</c:f>
              <c:numCache>
                <c:formatCode>#,##0</c:formatCode>
                <c:ptCount val="17"/>
                <c:pt idx="0">
                  <c:v>253374</c:v>
                </c:pt>
                <c:pt idx="1">
                  <c:v>514040</c:v>
                </c:pt>
                <c:pt idx="2">
                  <c:v>1081936</c:v>
                </c:pt>
                <c:pt idx="3">
                  <c:v>1224898</c:v>
                </c:pt>
                <c:pt idx="4">
                  <c:v>1404225</c:v>
                </c:pt>
                <c:pt idx="5">
                  <c:v>2013786</c:v>
                </c:pt>
                <c:pt idx="6">
                  <c:v>2003427</c:v>
                </c:pt>
                <c:pt idx="7">
                  <c:v>2303351</c:v>
                </c:pt>
                <c:pt idx="8">
                  <c:v>2751753</c:v>
                </c:pt>
                <c:pt idx="9">
                  <c:v>3015646</c:v>
                </c:pt>
                <c:pt idx="10">
                  <c:v>3317405</c:v>
                </c:pt>
                <c:pt idx="11">
                  <c:v>3347068</c:v>
                </c:pt>
                <c:pt idx="12">
                  <c:v>3546688</c:v>
                </c:pt>
                <c:pt idx="13">
                  <c:v>3620150</c:v>
                </c:pt>
                <c:pt idx="14">
                  <c:v>3726262</c:v>
                </c:pt>
                <c:pt idx="15">
                  <c:v>5746839</c:v>
                </c:pt>
                <c:pt idx="16">
                  <c:v>5731315</c:v>
                </c:pt>
              </c:numCache>
            </c:numRef>
          </c:val>
          <c:extLst>
            <c:ext xmlns:c16="http://schemas.microsoft.com/office/drawing/2014/chart" uri="{C3380CC4-5D6E-409C-BE32-E72D297353CC}">
              <c16:uniqueId val="{00000007-E806-4E31-A39D-DFACA314FF6F}"/>
            </c:ext>
          </c:extLst>
        </c:ser>
        <c:dLbls>
          <c:showLegendKey val="0"/>
          <c:showVal val="0"/>
          <c:showCatName val="0"/>
          <c:showSerName val="0"/>
          <c:showPercent val="0"/>
          <c:showBubbleSize val="0"/>
        </c:dLbls>
        <c:gapWidth val="7"/>
        <c:overlap val="1"/>
        <c:axId val="400233936"/>
        <c:axId val="400234328"/>
        <c:extLst>
          <c:ext xmlns:c15="http://schemas.microsoft.com/office/drawing/2012/chart" uri="{02D57815-91ED-43cb-92C2-25804820EDAC}">
            <c15:filteredBarSeries>
              <c15:ser>
                <c:idx val="2"/>
                <c:order val="2"/>
                <c:tx>
                  <c:strRef>
                    <c:extLst>
                      <c:ext uri="{02D57815-91ED-43cb-92C2-25804820EDAC}">
                        <c15:formulaRef>
                          <c15:sqref>'III.1.4.Afil. SFS'!#REF!</c15:sqref>
                        </c15:formulaRef>
                      </c:ext>
                    </c:extLst>
                    <c:strCache>
                      <c:ptCount val="1"/>
                      <c:pt idx="0">
                        <c:v>#REF!</c:v>
                      </c:pt>
                    </c:strCache>
                  </c:strRef>
                </c:tx>
                <c:spPr>
                  <a:solidFill>
                    <a:schemeClr val="accent6">
                      <a:lumMod val="50000"/>
                    </a:schemeClr>
                  </a:solidFill>
                </c:spPr>
                <c:invertIfNegative val="0"/>
                <c:dLbls>
                  <c:spPr>
                    <a:noFill/>
                    <a:ln>
                      <a:noFill/>
                    </a:ln>
                    <a:effectLst/>
                  </c:spPr>
                  <c:txPr>
                    <a:bodyPr/>
                    <a:lstStyle/>
                    <a:p>
                      <a:pPr>
                        <a:defRPr sz="2000" b="1">
                          <a:solidFill>
                            <a:schemeClr val="accent6">
                              <a:lumMod val="50000"/>
                            </a:schemeClr>
                          </a:solidFill>
                        </a:defRPr>
                      </a:pPr>
                      <a:endParaRPr lang="en-US"/>
                    </a:p>
                  </c:txPr>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'III.1.4.Afil. SFS'!$A$4:$A$20</c15:sqref>
                        </c15:formulaRef>
                      </c:ext>
                    </c:extLst>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Dic.2020</c:v>
                      </c:pt>
                      <c:pt idx="16">
                        <c:v>Abr.2021</c:v>
                      </c:pt>
                    </c:strCache>
                  </c:strRef>
                </c:cat>
                <c:val>
                  <c:numRef>
                    <c:extLst>
                      <c:ext uri="{02D57815-91ED-43cb-92C2-25804820EDAC}">
                        <c15:formulaRef>
                          <c15:sqref>'III.1.4.Afil. SFS'!#REF!</c15:sqref>
                        </c15:formulaRef>
                      </c:ext>
                    </c:extLst>
                    <c:numCache>
                      <c:formatCode>General</c:formatCode>
                      <c:ptCount val="1"/>
                      <c:pt idx="0">
                        <c:v>1</c:v>
                      </c:pt>
                    </c:numCache>
                  </c:numRef>
                </c:val>
                <c:extLst>
                  <c:ext xmlns:c16="http://schemas.microsoft.com/office/drawing/2014/chart" uri="{C3380CC4-5D6E-409C-BE32-E72D297353CC}">
                    <c16:uniqueId val="{00000008-E806-4E31-A39D-DFACA314FF6F}"/>
                  </c:ext>
                </c:extLst>
              </c15:ser>
            </c15:filteredBarSeries>
          </c:ext>
        </c:extLst>
      </c:barChart>
      <c:lineChart>
        <c:grouping val="standard"/>
        <c:varyColors val="0"/>
        <c:ser>
          <c:idx val="3"/>
          <c:order val="3"/>
          <c:tx>
            <c:strRef>
              <c:f>'III.1.4.Afil. SFS'!$F$3</c:f>
              <c:strCache>
                <c:ptCount val="1"/>
                <c:pt idx="0">
                  <c:v>%  RC </c:v>
                </c:pt>
              </c:strCache>
            </c:strRef>
          </c:tx>
          <c:spPr>
            <a:ln w="66675">
              <a:noFill/>
            </a:ln>
            <a:effectLst>
              <a:glow rad="228600">
                <a:schemeClr val="accent5">
                  <a:satMod val="175000"/>
                  <a:alpha val="40000"/>
                </a:schemeClr>
              </a:glow>
            </a:effectLst>
          </c:spPr>
          <c:marker>
            <c:symbol val="triangle"/>
            <c:size val="12"/>
            <c:spPr>
              <a:solidFill>
                <a:srgbClr val="FFFF00"/>
              </a:solidFill>
              <a:effectLst>
                <a:glow rad="228600">
                  <a:schemeClr val="accent5">
                    <a:satMod val="175000"/>
                    <a:alpha val="40000"/>
                  </a:schemeClr>
                </a:glow>
              </a:effectLst>
            </c:spPr>
          </c:marker>
          <c:dLbls>
            <c:dLbl>
              <c:idx val="4"/>
              <c:layout>
                <c:manualLayout>
                  <c:x val="-1.9802554896761391E-2"/>
                  <c:y val="2.61112066009129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E806-4E31-A39D-DFACA314FF6F}"/>
                </c:ext>
              </c:extLst>
            </c:dLbl>
            <c:dLbl>
              <c:idx val="5"/>
              <c:layout>
                <c:manualLayout>
                  <c:x val="-1.9802554896761391E-2"/>
                  <c:y val="-2.480565910184689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E806-4E31-A39D-DFACA314FF6F}"/>
                </c:ext>
              </c:extLst>
            </c:dLbl>
            <c:dLbl>
              <c:idx val="6"/>
              <c:layout>
                <c:manualLayout>
                  <c:x val="-2.2996515363980969E-2"/>
                  <c:y val="-2.770659909473007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E806-4E31-A39D-DFACA314FF6F}"/>
                </c:ext>
              </c:extLst>
            </c:dLbl>
            <c:dLbl>
              <c:idx val="7"/>
              <c:layout>
                <c:manualLayout>
                  <c:x val="-1.7247386522985728E-2"/>
                  <c:y val="-2.350008594082172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E806-4E31-A39D-DFACA314FF6F}"/>
                </c:ext>
              </c:extLst>
            </c:dLbl>
            <c:dLbl>
              <c:idx val="8"/>
              <c:layout>
                <c:manualLayout>
                  <c:x val="-1.9802554896761391E-2"/>
                  <c:y val="-2.480574907089326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E806-4E31-A39D-DFACA314FF6F}"/>
                </c:ext>
              </c:extLst>
            </c:dLbl>
            <c:dLbl>
              <c:idx val="9"/>
              <c:layout>
                <c:manualLayout>
                  <c:x val="-1.5969802336097894E-2"/>
                  <c:y val="-2.74167669309586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E806-4E31-A39D-DFACA314FF6F}"/>
                </c:ext>
              </c:extLst>
            </c:dLbl>
            <c:dLbl>
              <c:idx val="10"/>
              <c:layout>
                <c:manualLayout>
                  <c:x val="6.4327489527028845E-4"/>
                  <c:y val="-1.626617438363590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E806-4E31-A39D-DFACA314FF6F}"/>
                </c:ext>
              </c:extLst>
            </c:dLbl>
            <c:dLbl>
              <c:idx val="11"/>
              <c:layout>
                <c:manualLayout>
                  <c:x val="-2.51626283455027E-3"/>
                  <c:y val="-1.3008129341093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E806-4E31-A39D-DFACA314FF6F}"/>
                </c:ext>
              </c:extLst>
            </c:dLbl>
            <c:spPr>
              <a:noFill/>
              <a:ln>
                <a:noFill/>
              </a:ln>
              <a:effectLst/>
            </c:spPr>
            <c:txPr>
              <a:bodyPr/>
              <a:lstStyle/>
              <a:p>
                <a:pPr>
                  <a:defRPr sz="18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'III.1.4.Afil. SFS'!$A$4:$A$20</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Dic.2020</c:v>
                </c:pt>
                <c:pt idx="16">
                  <c:v>Abr.2021</c:v>
                </c:pt>
              </c:strCache>
            </c:strRef>
          </c:cat>
          <c:val>
            <c:numRef>
              <c:f>'III.1.4.Afil. SFS'!$F$4:$F$20</c:f>
              <c:numCache>
                <c:formatCode>0.0%</c:formatCode>
                <c:ptCount val="17"/>
                <c:pt idx="0">
                  <c:v>0</c:v>
                </c:pt>
                <c:pt idx="1">
                  <c:v>0</c:v>
                </c:pt>
                <c:pt idx="2">
                  <c:v>0.57722292493856275</c:v>
                </c:pt>
                <c:pt idx="3">
                  <c:v>0.58010556168214467</c:v>
                </c:pt>
                <c:pt idx="4">
                  <c:v>0.59419417693411247</c:v>
                </c:pt>
                <c:pt idx="5">
                  <c:v>0.53668489303228573</c:v>
                </c:pt>
                <c:pt idx="6">
                  <c:v>0.55320974751328178</c:v>
                </c:pt>
                <c:pt idx="7">
                  <c:v>0.53527719954245578</c:v>
                </c:pt>
                <c:pt idx="8">
                  <c:v>0.50711912672045567</c:v>
                </c:pt>
                <c:pt idx="9">
                  <c:v>0.50772373523562797</c:v>
                </c:pt>
                <c:pt idx="10">
                  <c:v>0.49939471620743053</c:v>
                </c:pt>
                <c:pt idx="11">
                  <c:v>0.51441801943029231</c:v>
                </c:pt>
                <c:pt idx="12">
                  <c:v>0.51868608117282355</c:v>
                </c:pt>
                <c:pt idx="13">
                  <c:v>0.52795756295856444</c:v>
                </c:pt>
                <c:pt idx="14">
                  <c:v>0.52558808687502956</c:v>
                </c:pt>
                <c:pt idx="15">
                  <c:v>0.41907362810878507</c:v>
                </c:pt>
                <c:pt idx="16">
                  <c:v>0.40810831068025061</c:v>
                </c:pt>
              </c:numCache>
            </c:numRef>
          </c:val>
          <c:smooth val="0"/>
          <c:extLst>
            <c:ext xmlns:c16="http://schemas.microsoft.com/office/drawing/2014/chart" uri="{C3380CC4-5D6E-409C-BE32-E72D297353CC}">
              <c16:uniqueId val="{00000011-E806-4E31-A39D-DFACA314FF6F}"/>
            </c:ext>
          </c:extLst>
        </c:ser>
        <c:ser>
          <c:idx val="4"/>
          <c:order val="4"/>
          <c:tx>
            <c:strRef>
              <c:f>'III.1.4.Afil. SFS'!$G$3</c:f>
              <c:strCache>
                <c:ptCount val="1"/>
                <c:pt idx="0">
                  <c:v>%   RS </c:v>
                </c:pt>
              </c:strCache>
            </c:strRef>
          </c:tx>
          <c:spPr>
            <a:ln w="66675">
              <a:noFill/>
            </a:ln>
            <a:effectLst>
              <a:glow rad="228600">
                <a:srgbClr val="FF0000">
                  <a:alpha val="40000"/>
                </a:srgbClr>
              </a:glow>
            </a:effectLst>
          </c:spPr>
          <c:marker>
            <c:symbol val="diamond"/>
            <c:size val="13"/>
            <c:spPr>
              <a:solidFill>
                <a:srgbClr val="FF3399"/>
              </a:solidFill>
              <a:ln>
                <a:solidFill>
                  <a:schemeClr val="accent1">
                    <a:lumMod val="75000"/>
                  </a:schemeClr>
                </a:solidFill>
              </a:ln>
              <a:effectLst>
                <a:glow rad="228600">
                  <a:srgbClr val="FF0000">
                    <a:alpha val="40000"/>
                  </a:srgbClr>
                </a:glow>
              </a:effectLst>
            </c:spPr>
          </c:marker>
          <c:dLbls>
            <c:dLbl>
              <c:idx val="0"/>
              <c:layout>
                <c:manualLayout>
                  <c:x val="-2.1080139083649221E-2"/>
                  <c:y val="-3.13334479210956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E806-4E31-A39D-DFACA314FF6F}"/>
                </c:ext>
              </c:extLst>
            </c:dLbl>
            <c:dLbl>
              <c:idx val="1"/>
              <c:layout>
                <c:manualLayout>
                  <c:x val="-1.9771785801496203E-2"/>
                  <c:y val="2.0176140041088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E806-4E31-A39D-DFACA314FF6F}"/>
                </c:ext>
              </c:extLst>
            </c:dLbl>
            <c:dLbl>
              <c:idx val="2"/>
              <c:layout>
                <c:manualLayout>
                  <c:x val="-2.2357723270537054E-2"/>
                  <c:y val="-3.13334479210956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E806-4E31-A39D-DFACA314FF6F}"/>
                </c:ext>
              </c:extLst>
            </c:dLbl>
            <c:dLbl>
              <c:idx val="3"/>
              <c:layout>
                <c:manualLayout>
                  <c:x val="-1.7886178616429643E-2"/>
                  <c:y val="-3.525012891123258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E806-4E31-A39D-DFACA314FF6F}"/>
                </c:ext>
              </c:extLst>
            </c:dLbl>
            <c:dLbl>
              <c:idx val="4"/>
              <c:layout>
                <c:manualLayout>
                  <c:x val="-1.5969802336097894E-2"/>
                  <c:y val="2.678470189432761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E806-4E31-A39D-DFACA314FF6F}"/>
                </c:ext>
              </c:extLst>
            </c:dLbl>
            <c:dLbl>
              <c:idx val="5"/>
              <c:layout>
                <c:manualLayout>
                  <c:x val="-1.9163762803317472E-2"/>
                  <c:y val="2.398036789549869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E806-4E31-A39D-DFACA314FF6F}"/>
                </c:ext>
              </c:extLst>
            </c:dLbl>
            <c:dLbl>
              <c:idx val="6"/>
              <c:layout>
                <c:manualLayout>
                  <c:x val="-1.9163762803317472E-2"/>
                  <c:y val="1.98704728913092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E806-4E31-A39D-DFACA314FF6F}"/>
                </c:ext>
              </c:extLst>
            </c:dLbl>
            <c:dLbl>
              <c:idx val="7"/>
              <c:layout>
                <c:manualLayout>
                  <c:x val="-1.8524970709873557E-2"/>
                  <c:y val="3.287639986225641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E806-4E31-A39D-DFACA314FF6F}"/>
                </c:ext>
              </c:extLst>
            </c:dLbl>
            <c:dLbl>
              <c:idx val="8"/>
              <c:layout>
                <c:manualLayout>
                  <c:x val="-2.1718981475683265E-2"/>
                  <c:y val="2.649488391216527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E806-4E31-A39D-DFACA314FF6F}"/>
                </c:ext>
              </c:extLst>
            </c:dLbl>
            <c:dLbl>
              <c:idx val="9"/>
              <c:layout>
                <c:manualLayout>
                  <c:x val="-2.0441346990205306E-2"/>
                  <c:y val="2.828336448094603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E806-4E31-A39D-DFACA314FF6F}"/>
                </c:ext>
              </c:extLst>
            </c:dLbl>
            <c:dLbl>
              <c:idx val="10"/>
              <c:layout>
                <c:manualLayout>
                  <c:x val="0"/>
                  <c:y val="1.762168891560545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E806-4E31-A39D-DFACA314FF6F}"/>
                </c:ext>
              </c:extLst>
            </c:dLbl>
            <c:dLbl>
              <c:idx val="11"/>
              <c:layout>
                <c:manualLayout>
                  <c:x val="-1.8871971259127025E-3"/>
                  <c:y val="1.58988247502251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E806-4E31-A39D-DFACA314FF6F}"/>
                </c:ext>
              </c:extLst>
            </c:dLbl>
            <c:spPr>
              <a:noFill/>
              <a:ln>
                <a:noFill/>
              </a:ln>
              <a:effectLst/>
            </c:spPr>
            <c:txPr>
              <a:bodyPr/>
              <a:lstStyle/>
              <a:p>
                <a:pPr>
                  <a:defRPr sz="18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'III.1.4.Afil. SFS'!$A$4:$A$20</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Dic.2020</c:v>
                </c:pt>
                <c:pt idx="16">
                  <c:v>Abr.2021</c:v>
                </c:pt>
              </c:strCache>
            </c:strRef>
          </c:cat>
          <c:val>
            <c:numRef>
              <c:f>'III.1.4.Afil. SFS'!$G$4:$G$20</c:f>
              <c:numCache>
                <c:formatCode>0.0%</c:formatCode>
                <c:ptCount val="17"/>
                <c:pt idx="0">
                  <c:v>1</c:v>
                </c:pt>
                <c:pt idx="1">
                  <c:v>1</c:v>
                </c:pt>
                <c:pt idx="2">
                  <c:v>0.42277707506143719</c:v>
                </c:pt>
                <c:pt idx="3">
                  <c:v>0.41989443831785539</c:v>
                </c:pt>
                <c:pt idx="4">
                  <c:v>0.39955117447516092</c:v>
                </c:pt>
                <c:pt idx="5">
                  <c:v>0.45716183568847396</c:v>
                </c:pt>
                <c:pt idx="6">
                  <c:v>0.44025789262721904</c:v>
                </c:pt>
                <c:pt idx="7">
                  <c:v>0.45860966676721493</c:v>
                </c:pt>
                <c:pt idx="8">
                  <c:v>0.48804380444429307</c:v>
                </c:pt>
                <c:pt idx="9">
                  <c:v>0.48736807315904429</c:v>
                </c:pt>
                <c:pt idx="10">
                  <c:v>0.4960403853480651</c:v>
                </c:pt>
                <c:pt idx="11">
                  <c:v>0.47943581563453264</c:v>
                </c:pt>
                <c:pt idx="12">
                  <c:v>0.47138355735436327</c:v>
                </c:pt>
                <c:pt idx="13">
                  <c:v>0.46010870316745028</c:v>
                </c:pt>
                <c:pt idx="14">
                  <c:v>0.46314398713330795</c:v>
                </c:pt>
                <c:pt idx="15">
                  <c:v>0.57138887179303111</c:v>
                </c:pt>
                <c:pt idx="16">
                  <c:v>0.58207555658741084</c:v>
                </c:pt>
              </c:numCache>
            </c:numRef>
          </c:val>
          <c:smooth val="0"/>
          <c:extLst>
            <c:ext xmlns:c16="http://schemas.microsoft.com/office/drawing/2014/chart" uri="{C3380CC4-5D6E-409C-BE32-E72D297353CC}">
              <c16:uniqueId val="{0000001E-E806-4E31-A39D-DFACA314FF6F}"/>
            </c:ext>
          </c:extLst>
        </c:ser>
        <c:ser>
          <c:idx val="5"/>
          <c:order val="5"/>
          <c:tx>
            <c:strRef>
              <c:f>'III.1.4.Afil. SFS'!$H$3</c:f>
              <c:strCache>
                <c:ptCount val="1"/>
                <c:pt idx="0">
                  <c:v>%Pensionados 
(RET, PN, INABIMA,
FFAA y SS)</c:v>
                </c:pt>
              </c:strCache>
            </c:strRef>
          </c:tx>
          <c:spPr>
            <a:ln w="66675">
              <a:noFill/>
            </a:ln>
            <a:effectLst>
              <a:glow rad="228600">
                <a:schemeClr val="accent3">
                  <a:satMod val="175000"/>
                  <a:alpha val="40000"/>
                </a:schemeClr>
              </a:glow>
            </a:effectLst>
          </c:spPr>
          <c:marker>
            <c:spPr>
              <a:solidFill>
                <a:srgbClr val="FF6600"/>
              </a:solidFill>
              <a:effectLst>
                <a:glow rad="228600">
                  <a:schemeClr val="accent3">
                    <a:satMod val="175000"/>
                    <a:alpha val="40000"/>
                  </a:schemeClr>
                </a:glow>
              </a:effectLst>
            </c:spPr>
          </c:marker>
          <c:dLbls>
            <c:dLbl>
              <c:idx val="6"/>
              <c:layout>
                <c:manualLayout>
                  <c:x val="-1.4692218149210063E-2"/>
                  <c:y val="-2.480564627086737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E806-4E31-A39D-DFACA314FF6F}"/>
                </c:ext>
              </c:extLst>
            </c:dLbl>
            <c:dLbl>
              <c:idx val="7"/>
              <c:layout>
                <c:manualLayout>
                  <c:x val="-1.5969802336097894E-2"/>
                  <c:y val="-2.87223272610043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E806-4E31-A39D-DFACA314FF6F}"/>
                </c:ext>
              </c:extLst>
            </c:dLbl>
            <c:dLbl>
              <c:idx val="8"/>
              <c:layout>
                <c:manualLayout>
                  <c:x val="-1.9802554896761391E-2"/>
                  <c:y val="-3.002788759104998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1-E806-4E31-A39D-DFACA314FF6F}"/>
                </c:ext>
              </c:extLst>
            </c:dLbl>
            <c:dLbl>
              <c:idx val="9"/>
              <c:layout>
                <c:manualLayout>
                  <c:x val="-1.5331010242653979E-2"/>
                  <c:y val="-3.525012891123258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2-E806-4E31-A39D-DFACA314FF6F}"/>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'III.1.4.Afil. SFS'!$A$4:$A$20</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Dic.2020</c:v>
                </c:pt>
                <c:pt idx="16">
                  <c:v>Abr.2021</c:v>
                </c:pt>
              </c:strCache>
            </c:strRef>
          </c:cat>
          <c:val>
            <c:numRef>
              <c:f>'III.1.4.Afil. SFS'!$H$4:$H$20</c:f>
              <c:numCache>
                <c:formatCode>0.0%</c:formatCode>
                <c:ptCount val="17"/>
                <c:pt idx="0">
                  <c:v>0</c:v>
                </c:pt>
                <c:pt idx="1">
                  <c:v>0</c:v>
                </c:pt>
                <c:pt idx="2">
                  <c:v>0</c:v>
                </c:pt>
                <c:pt idx="3">
                  <c:v>0</c:v>
                </c:pt>
                <c:pt idx="4">
                  <c:v>6.2546485907265491E-3</c:v>
                </c:pt>
                <c:pt idx="5">
                  <c:v>6.1532712792402404E-3</c:v>
                </c:pt>
                <c:pt idx="6">
                  <c:v>6.5323598594991053E-3</c:v>
                </c:pt>
                <c:pt idx="7">
                  <c:v>6.1131336903293499E-3</c:v>
                </c:pt>
                <c:pt idx="8">
                  <c:v>4.8370688352512761E-3</c:v>
                </c:pt>
                <c:pt idx="9">
                  <c:v>4.9081916053277394E-3</c:v>
                </c:pt>
                <c:pt idx="10">
                  <c:v>4.5648984445043877E-3</c:v>
                </c:pt>
                <c:pt idx="11">
                  <c:v>6.1461649351750632E-3</c:v>
                </c:pt>
                <c:pt idx="12">
                  <c:v>9.9303614728131172E-3</c:v>
                </c:pt>
                <c:pt idx="13">
                  <c:v>1.1933733873985261E-2</c:v>
                </c:pt>
                <c:pt idx="14">
                  <c:v>1.1267925991662504E-2</c:v>
                </c:pt>
                <c:pt idx="15">
                  <c:v>9.5375000981838039E-3</c:v>
                </c:pt>
                <c:pt idx="16">
                  <c:v>9.8161327323385682E-3</c:v>
                </c:pt>
              </c:numCache>
            </c:numRef>
          </c:val>
          <c:smooth val="0"/>
          <c:extLst>
            <c:ext xmlns:c16="http://schemas.microsoft.com/office/drawing/2014/chart" uri="{C3380CC4-5D6E-409C-BE32-E72D297353CC}">
              <c16:uniqueId val="{00000023-E806-4E31-A39D-DFACA314FF6F}"/>
            </c:ext>
          </c:extLst>
        </c:ser>
        <c:dLbls>
          <c:showLegendKey val="0"/>
          <c:showVal val="0"/>
          <c:showCatName val="0"/>
          <c:showSerName val="0"/>
          <c:showPercent val="0"/>
          <c:showBubbleSize val="0"/>
        </c:dLbls>
        <c:marker val="1"/>
        <c:smooth val="0"/>
        <c:axId val="402316536"/>
        <c:axId val="400234720"/>
      </c:lineChart>
      <c:catAx>
        <c:axId val="400233936"/>
        <c:scaling>
          <c:orientation val="minMax"/>
        </c:scaling>
        <c:delete val="0"/>
        <c:axPos val="b"/>
        <c:numFmt formatCode="General" sourceLinked="0"/>
        <c:majorTickMark val="none"/>
        <c:minorTickMark val="none"/>
        <c:tickLblPos val="nextTo"/>
        <c:txPr>
          <a:bodyPr rot="-2700000" vert="horz"/>
          <a:lstStyle/>
          <a:p>
            <a:pPr>
              <a:defRPr sz="1800"/>
            </a:pPr>
            <a:endParaRPr lang="en-US"/>
          </a:p>
        </c:txPr>
        <c:crossAx val="400234328"/>
        <c:crosses val="autoZero"/>
        <c:auto val="1"/>
        <c:lblAlgn val="ctr"/>
        <c:lblOffset val="100"/>
        <c:noMultiLvlLbl val="0"/>
      </c:catAx>
      <c:valAx>
        <c:axId val="400234328"/>
        <c:scaling>
          <c:orientation val="minMax"/>
        </c:scaling>
        <c:delete val="0"/>
        <c:axPos val="l"/>
        <c:numFmt formatCode="_(* #,##0_);_(* \(#,##0\);_(* &quot;-&quot;_);_(@_)" sourceLinked="1"/>
        <c:majorTickMark val="none"/>
        <c:minorTickMark val="none"/>
        <c:tickLblPos val="nextTo"/>
        <c:txPr>
          <a:bodyPr/>
          <a:lstStyle/>
          <a:p>
            <a:pPr>
              <a:defRPr sz="1200"/>
            </a:pPr>
            <a:endParaRPr lang="en-US"/>
          </a:p>
        </c:txPr>
        <c:crossAx val="400233936"/>
        <c:crosses val="autoZero"/>
        <c:crossBetween val="between"/>
        <c:dispUnits>
          <c:builtInUnit val="thousands"/>
          <c:dispUnitsLbl>
            <c:layout>
              <c:manualLayout>
                <c:xMode val="edge"/>
                <c:yMode val="edge"/>
                <c:x val="6.6245372872768774E-3"/>
                <c:y val="0.51130051362194684"/>
              </c:manualLayout>
            </c:layout>
            <c:txPr>
              <a:bodyPr/>
              <a:lstStyle/>
              <a:p>
                <a:pPr>
                  <a:defRPr sz="1400" b="0"/>
                </a:pPr>
                <a:endParaRPr lang="en-US"/>
              </a:p>
            </c:txPr>
          </c:dispUnitsLbl>
        </c:dispUnits>
      </c:valAx>
      <c:valAx>
        <c:axId val="400234720"/>
        <c:scaling>
          <c:orientation val="minMax"/>
          <c:max val="2"/>
        </c:scaling>
        <c:delete val="0"/>
        <c:axPos val="r"/>
        <c:numFmt formatCode="0.0%" sourceLinked="1"/>
        <c:majorTickMark val="out"/>
        <c:minorTickMark val="none"/>
        <c:tickLblPos val="nextTo"/>
        <c:crossAx val="402316536"/>
        <c:crosses val="max"/>
        <c:crossBetween val="between"/>
      </c:valAx>
      <c:catAx>
        <c:axId val="402316536"/>
        <c:scaling>
          <c:orientation val="minMax"/>
        </c:scaling>
        <c:delete val="1"/>
        <c:axPos val="b"/>
        <c:numFmt formatCode="General" sourceLinked="1"/>
        <c:majorTickMark val="out"/>
        <c:minorTickMark val="none"/>
        <c:tickLblPos val="nextTo"/>
        <c:crossAx val="400234720"/>
        <c:crosses val="autoZero"/>
        <c:auto val="1"/>
        <c:lblAlgn val="ctr"/>
        <c:lblOffset val="100"/>
        <c:noMultiLvlLbl val="0"/>
      </c:catAx>
    </c:plotArea>
    <c:legend>
      <c:legendPos val="t"/>
      <c:layout>
        <c:manualLayout>
          <c:xMode val="edge"/>
          <c:yMode val="edge"/>
          <c:x val="0.15352045048749849"/>
          <c:y val="7.6686601994000222E-2"/>
          <c:w val="0.70625627768051347"/>
          <c:h val="6.1278478184671553E-2"/>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cap="all" spc="50" baseline="0">
                <a:solidFill>
                  <a:sysClr val="windowText" lastClr="000000"/>
                </a:solidFill>
                <a:latin typeface="+mn-lt"/>
                <a:ea typeface="+mn-ea"/>
                <a:cs typeface="+mn-cs"/>
              </a:defRPr>
            </a:pPr>
            <a:r>
              <a:rPr lang="es-DO" sz="1400" b="1">
                <a:solidFill>
                  <a:sysClr val="windowText" lastClr="000000"/>
                </a:solidFill>
                <a:effectLst/>
              </a:rPr>
              <a:t>Régimen Especial Transitorio para la Salud de Pensionados Ley 1896 - 379</a:t>
            </a:r>
            <a:endParaRPr lang="es-ES" sz="1400">
              <a:solidFill>
                <a:sysClr val="windowText" lastClr="000000"/>
              </a:solidFill>
              <a:effectLst/>
            </a:endParaRPr>
          </a:p>
          <a:p>
            <a:pPr>
              <a:defRPr>
                <a:solidFill>
                  <a:sysClr val="windowText" lastClr="000000"/>
                </a:solidFill>
              </a:defRPr>
            </a:pPr>
            <a:r>
              <a:rPr lang="es-DO" sz="1400" b="1">
                <a:solidFill>
                  <a:sysClr val="windowText" lastClr="000000"/>
                </a:solidFill>
                <a:effectLst/>
              </a:rPr>
              <a:t>Pagos Anuales del  SFSP </a:t>
            </a:r>
            <a:endParaRPr lang="en-US" sz="1400">
              <a:solidFill>
                <a:sysClr val="windowText" lastClr="000000"/>
              </a:solidFill>
            </a:endParaRPr>
          </a:p>
        </c:rich>
      </c:tx>
      <c:layout>
        <c:manualLayout>
          <c:xMode val="edge"/>
          <c:yMode val="edge"/>
          <c:x val="0.19291421718499846"/>
          <c:y val="3.74987752210778E-2"/>
        </c:manualLayout>
      </c:layout>
      <c:overlay val="0"/>
      <c:spPr>
        <a:noFill/>
        <a:ln>
          <a:noFill/>
        </a:ln>
        <a:effectLst/>
      </c:spPr>
      <c:txPr>
        <a:bodyPr rot="0" spcFirstLastPara="1" vertOverflow="ellipsis" vert="horz" wrap="square" anchor="ctr" anchorCtr="1"/>
        <a:lstStyle/>
        <a:p>
          <a:pPr>
            <a:defRPr sz="1800" b="1" i="0" u="none" strike="noStrike" kern="1200" cap="all" spc="5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233355631840857"/>
          <c:y val="0.15610470062517159"/>
          <c:w val="0.81798577842028253"/>
          <c:h val="0.68966378187860133"/>
        </c:manualLayout>
      </c:layout>
      <c:barChart>
        <c:barDir val="bar"/>
        <c:grouping val="clustered"/>
        <c:varyColors val="0"/>
        <c:ser>
          <c:idx val="0"/>
          <c:order val="0"/>
          <c:tx>
            <c:strRef>
              <c:f>'IV.2.11 Pagos.SFS Pens.'!$B$6</c:f>
              <c:strCache>
                <c:ptCount val="1"/>
                <c:pt idx="0">
                  <c:v>Pagos a Pensionados</c:v>
                </c:pt>
              </c:strCache>
            </c:strRef>
          </c:tx>
          <c:spPr>
            <a:gradFill flip="none" rotWithShape="1">
              <a:gsLst>
                <a:gs pos="0">
                  <a:schemeClr val="accent1"/>
                </a:gs>
                <a:gs pos="75000">
                  <a:schemeClr val="accent1">
                    <a:lumMod val="60000"/>
                    <a:lumOff val="40000"/>
                  </a:schemeClr>
                </a:gs>
                <a:gs pos="51000">
                  <a:schemeClr val="accent1">
                    <a:alpha val="75000"/>
                  </a:schemeClr>
                </a:gs>
                <a:gs pos="100000">
                  <a:schemeClr val="accent1">
                    <a:lumMod val="20000"/>
                    <a:lumOff val="80000"/>
                    <a:alpha val="15000"/>
                  </a:schemeClr>
                </a:gs>
              </a:gsLst>
              <a:lin ang="10800000" scaled="1"/>
              <a:tileRect/>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strRef>
              <c:f>'IV.2.11 Pagos.SFS Pens.'!$A$7:$A$18</c:f>
              <c:strCache>
                <c:ptCount val="12"/>
                <c:pt idx="0">
                  <c:v>Jul. 2010</c:v>
                </c:pt>
                <c:pt idx="1">
                  <c:v>2011</c:v>
                </c:pt>
                <c:pt idx="2">
                  <c:v>2012</c:v>
                </c:pt>
                <c:pt idx="3">
                  <c:v>2013</c:v>
                </c:pt>
                <c:pt idx="4">
                  <c:v>2014</c:v>
                </c:pt>
                <c:pt idx="5">
                  <c:v>2015</c:v>
                </c:pt>
                <c:pt idx="6">
                  <c:v>2016</c:v>
                </c:pt>
                <c:pt idx="7">
                  <c:v>2017</c:v>
                </c:pt>
                <c:pt idx="8">
                  <c:v>2018</c:v>
                </c:pt>
                <c:pt idx="9">
                  <c:v>2019</c:v>
                </c:pt>
                <c:pt idx="10">
                  <c:v>2020</c:v>
                </c:pt>
                <c:pt idx="11">
                  <c:v>Ene-Abr. 2021</c:v>
                </c:pt>
              </c:strCache>
            </c:strRef>
          </c:cat>
          <c:val>
            <c:numRef>
              <c:f>'IV.2.11 Pagos.SFS Pens.'!$B$7:$B$18</c:f>
              <c:numCache>
                <c:formatCode>#,##0.00</c:formatCode>
                <c:ptCount val="12"/>
                <c:pt idx="0">
                  <c:v>115952658.19999999</c:v>
                </c:pt>
                <c:pt idx="1">
                  <c:v>291946073.39999998</c:v>
                </c:pt>
                <c:pt idx="2">
                  <c:v>331635794.92000002</c:v>
                </c:pt>
                <c:pt idx="3">
                  <c:v>333800248.55999994</c:v>
                </c:pt>
                <c:pt idx="4">
                  <c:v>329249337.19999999</c:v>
                </c:pt>
                <c:pt idx="5">
                  <c:v>335652778.95999998</c:v>
                </c:pt>
                <c:pt idx="6">
                  <c:v>328531909.15999991</c:v>
                </c:pt>
                <c:pt idx="7">
                  <c:v>558973905.84000003</c:v>
                </c:pt>
                <c:pt idx="8">
                  <c:v>758411882.95999992</c:v>
                </c:pt>
                <c:pt idx="9">
                  <c:v>973800800.96999991</c:v>
                </c:pt>
                <c:pt idx="10">
                  <c:v>970014744.09000003</c:v>
                </c:pt>
                <c:pt idx="11">
                  <c:v>221683433.56</c:v>
                </c:pt>
              </c:numCache>
            </c:numRef>
          </c:val>
          <c:extLst>
            <c:ext xmlns:c16="http://schemas.microsoft.com/office/drawing/2014/chart" uri="{C3380CC4-5D6E-409C-BE32-E72D297353CC}">
              <c16:uniqueId val="{00000000-20A7-4384-A749-BA678B74CF46}"/>
            </c:ext>
          </c:extLst>
        </c:ser>
        <c:dLbls>
          <c:showLegendKey val="0"/>
          <c:showVal val="0"/>
          <c:showCatName val="0"/>
          <c:showSerName val="0"/>
          <c:showPercent val="0"/>
          <c:showBubbleSize val="0"/>
        </c:dLbls>
        <c:gapWidth val="20"/>
        <c:overlap val="-100"/>
        <c:axId val="432553088"/>
        <c:axId val="432553480"/>
      </c:barChart>
      <c:catAx>
        <c:axId val="432553088"/>
        <c:scaling>
          <c:orientation val="minMax"/>
        </c:scaling>
        <c:delete val="0"/>
        <c:axPos val="l"/>
        <c:numFmt formatCode="General" sourceLinked="1"/>
        <c:majorTickMark val="none"/>
        <c:minorTickMark val="none"/>
        <c:tickLblPos val="nextTo"/>
        <c:spPr>
          <a:noFill/>
          <a:ln w="19050" cap="flat" cmpd="sng" algn="ctr">
            <a:solidFill>
              <a:schemeClr val="tx1">
                <a:lumMod val="15000"/>
                <a:lumOff val="85000"/>
              </a:schemeClr>
            </a:solidFill>
            <a:round/>
            <a:headEnd type="none" w="sm" len="sm"/>
            <a:tailEnd type="none" w="sm" len="sm"/>
          </a:ln>
          <a:effectLst/>
        </c:spPr>
        <c:txPr>
          <a:bodyPr rot="-270000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en-US"/>
          </a:p>
        </c:txPr>
        <c:crossAx val="432553480"/>
        <c:crosses val="autoZero"/>
        <c:auto val="1"/>
        <c:lblAlgn val="ctr"/>
        <c:lblOffset val="100"/>
        <c:noMultiLvlLbl val="0"/>
      </c:catAx>
      <c:valAx>
        <c:axId val="432553480"/>
        <c:scaling>
          <c:orientation val="minMax"/>
        </c:scaling>
        <c:delete val="0"/>
        <c:axPos val="b"/>
        <c:numFmt formatCode="#,##0.00" sourceLinked="1"/>
        <c:majorTickMark val="none"/>
        <c:minorTickMark val="none"/>
        <c:tickLblPos val="nextTo"/>
        <c:spPr>
          <a:noFill/>
          <a:ln>
            <a:noFill/>
          </a:ln>
          <a:effectLst/>
        </c:spPr>
        <c:txPr>
          <a:bodyPr rot="-2700000" spcFirstLastPara="1" vertOverflow="ellipsis"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43255308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ysClr val="windowText" lastClr="000000"/>
                </a:solidFill>
                <a:latin typeface="+mn-lt"/>
                <a:ea typeface="+mn-ea"/>
                <a:cs typeface="+mn-cs"/>
              </a:defRPr>
            </a:pPr>
            <a:r>
              <a:rPr lang="en-US" sz="1800">
                <a:solidFill>
                  <a:sysClr val="windowText" lastClr="000000"/>
                </a:solidFill>
              </a:rPr>
              <a:t>Pagos Mensuales del SFSP por ARS</a:t>
            </a:r>
            <a:endParaRPr lang="es-ES" sz="1800">
              <a:solidFill>
                <a:sysClr val="windowText" lastClr="000000"/>
              </a:solidFill>
            </a:endParaRPr>
          </a:p>
        </c:rich>
      </c:tx>
      <c:layout>
        <c:manualLayout>
          <c:xMode val="edge"/>
          <c:yMode val="edge"/>
          <c:x val="0.37603909001965352"/>
          <c:y val="1.4023778954095843E-2"/>
        </c:manualLayout>
      </c:layout>
      <c:overlay val="0"/>
      <c:spPr>
        <a:noFill/>
        <a:ln>
          <a:noFill/>
        </a:ln>
        <a:effectLst/>
      </c:spPr>
      <c:txPr>
        <a:bodyPr rot="0" spcFirstLastPara="1" vertOverflow="ellipsis" vert="horz" wrap="square" anchor="ctr" anchorCtr="1"/>
        <a:lstStyle/>
        <a:p>
          <a:pPr>
            <a:defRPr sz="1800" b="1" i="0" u="none" strike="noStrike" kern="120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7.0351863429129163E-2"/>
          <c:y val="0.2400059925458507"/>
          <c:w val="0.90680552198825615"/>
          <c:h val="0.62609445028233079"/>
        </c:manualLayout>
      </c:layout>
      <c:barChart>
        <c:barDir val="col"/>
        <c:grouping val="clustered"/>
        <c:varyColors val="0"/>
        <c:ser>
          <c:idx val="0"/>
          <c:order val="0"/>
          <c:tx>
            <c:strRef>
              <c:f>'IV.2.12.Pagos.SFS Pens.Mens.'!$B$7</c:f>
              <c:strCache>
                <c:ptCount val="1"/>
                <c:pt idx="0">
                  <c:v>Salud Segura</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'IV.2.12.Pagos.SFS Pens.Mens.'!$A$8:$A$20</c:f>
              <c:strCache>
                <c:ptCount val="13"/>
                <c:pt idx="0">
                  <c:v>Abr.20</c:v>
                </c:pt>
                <c:pt idx="1">
                  <c:v>May.20</c:v>
                </c:pt>
                <c:pt idx="2">
                  <c:v>Jun.20</c:v>
                </c:pt>
                <c:pt idx="3">
                  <c:v>Jul.20</c:v>
                </c:pt>
                <c:pt idx="4">
                  <c:v>Ago.20</c:v>
                </c:pt>
                <c:pt idx="5">
                  <c:v>Sep.20</c:v>
                </c:pt>
                <c:pt idx="6">
                  <c:v>Oct.20</c:v>
                </c:pt>
                <c:pt idx="7">
                  <c:v>Nov.20</c:v>
                </c:pt>
                <c:pt idx="8">
                  <c:v>Dic.20</c:v>
                </c:pt>
                <c:pt idx="9">
                  <c:v>Ene.21</c:v>
                </c:pt>
                <c:pt idx="10">
                  <c:v>Feb.21</c:v>
                </c:pt>
                <c:pt idx="11">
                  <c:v>Mar.21</c:v>
                </c:pt>
                <c:pt idx="12">
                  <c:v>Abr.21</c:v>
                </c:pt>
              </c:strCache>
            </c:strRef>
          </c:cat>
          <c:val>
            <c:numRef>
              <c:f>'IV.2.12.Pagos.SFS Pens.Mens.'!$B$8:$B$20</c:f>
              <c:numCache>
                <c:formatCode>#,##0.00</c:formatCode>
                <c:ptCount val="13"/>
                <c:pt idx="0">
                  <c:v>7486076.4800000004</c:v>
                </c:pt>
                <c:pt idx="1">
                  <c:v>7447838.4000000004</c:v>
                </c:pt>
                <c:pt idx="2">
                  <c:v>7422586.2400000002</c:v>
                </c:pt>
                <c:pt idx="3">
                  <c:v>7398777.4000000004</c:v>
                </c:pt>
                <c:pt idx="4">
                  <c:v>7276847.2800000003</c:v>
                </c:pt>
                <c:pt idx="5">
                  <c:v>7220571.8399999999</c:v>
                </c:pt>
                <c:pt idx="6">
                  <c:v>7150588.2800000003</c:v>
                </c:pt>
                <c:pt idx="7">
                  <c:v>7078440.2800000003</c:v>
                </c:pt>
                <c:pt idx="8">
                  <c:v>6927650.96</c:v>
                </c:pt>
                <c:pt idx="9">
                  <c:v>6859110.3600000003</c:v>
                </c:pt>
                <c:pt idx="10">
                  <c:v>6791291.2400000002</c:v>
                </c:pt>
                <c:pt idx="11">
                  <c:v>6734294.3200000003</c:v>
                </c:pt>
                <c:pt idx="12">
                  <c:v>6672968.5199999996</c:v>
                </c:pt>
              </c:numCache>
            </c:numRef>
          </c:val>
          <c:extLst>
            <c:ext xmlns:c16="http://schemas.microsoft.com/office/drawing/2014/chart" uri="{C3380CC4-5D6E-409C-BE32-E72D297353CC}">
              <c16:uniqueId val="{00000000-7920-447F-8289-99CAD07A8D5D}"/>
            </c:ext>
          </c:extLst>
        </c:ser>
        <c:ser>
          <c:idx val="1"/>
          <c:order val="1"/>
          <c:tx>
            <c:strRef>
              <c:f>'IV.2.12.Pagos.SFS Pens.Mens.'!$C$7</c:f>
              <c:strCache>
                <c:ptCount val="1"/>
                <c:pt idx="0">
                  <c:v>SEMMA</c:v>
                </c:pt>
              </c:strCache>
            </c:strRef>
          </c:tx>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'IV.2.12.Pagos.SFS Pens.Mens.'!$A$8:$A$20</c:f>
              <c:strCache>
                <c:ptCount val="13"/>
                <c:pt idx="0">
                  <c:v>Abr.20</c:v>
                </c:pt>
                <c:pt idx="1">
                  <c:v>May.20</c:v>
                </c:pt>
                <c:pt idx="2">
                  <c:v>Jun.20</c:v>
                </c:pt>
                <c:pt idx="3">
                  <c:v>Jul.20</c:v>
                </c:pt>
                <c:pt idx="4">
                  <c:v>Ago.20</c:v>
                </c:pt>
                <c:pt idx="5">
                  <c:v>Sep.20</c:v>
                </c:pt>
                <c:pt idx="6">
                  <c:v>Oct.20</c:v>
                </c:pt>
                <c:pt idx="7">
                  <c:v>Nov.20</c:v>
                </c:pt>
                <c:pt idx="8">
                  <c:v>Dic.20</c:v>
                </c:pt>
                <c:pt idx="9">
                  <c:v>Ene.21</c:v>
                </c:pt>
                <c:pt idx="10">
                  <c:v>Feb.21</c:v>
                </c:pt>
                <c:pt idx="11">
                  <c:v>Mar.21</c:v>
                </c:pt>
                <c:pt idx="12">
                  <c:v>Abr.21</c:v>
                </c:pt>
              </c:strCache>
            </c:strRef>
          </c:cat>
          <c:val>
            <c:numRef>
              <c:f>'IV.2.12.Pagos.SFS Pens.Mens.'!$C$8:$C$20</c:f>
              <c:numCache>
                <c:formatCode>#,##0.00</c:formatCode>
                <c:ptCount val="13"/>
                <c:pt idx="0">
                  <c:v>6117212.6399999997</c:v>
                </c:pt>
                <c:pt idx="1">
                  <c:v>6106961.7599999998</c:v>
                </c:pt>
                <c:pt idx="2">
                  <c:v>6094148.1600000001</c:v>
                </c:pt>
                <c:pt idx="3">
                  <c:v>6089022.7199999997</c:v>
                </c:pt>
                <c:pt idx="4">
                  <c:v>6089022.7199999997</c:v>
                </c:pt>
                <c:pt idx="5">
                  <c:v>6085178.6399999997</c:v>
                </c:pt>
                <c:pt idx="6">
                  <c:v>6074927.7599999998</c:v>
                </c:pt>
                <c:pt idx="7">
                  <c:v>6048019.2000000002</c:v>
                </c:pt>
                <c:pt idx="8">
                  <c:v>6026236.0800000001</c:v>
                </c:pt>
                <c:pt idx="9">
                  <c:v>5986513.9199999999</c:v>
                </c:pt>
                <c:pt idx="10">
                  <c:v>5981388.4800000004</c:v>
                </c:pt>
                <c:pt idx="11">
                  <c:v>5941666.3200000003</c:v>
                </c:pt>
                <c:pt idx="12">
                  <c:v>5930134.0800000001</c:v>
                </c:pt>
              </c:numCache>
            </c:numRef>
          </c:val>
          <c:extLst>
            <c:ext xmlns:c16="http://schemas.microsoft.com/office/drawing/2014/chart" uri="{C3380CC4-5D6E-409C-BE32-E72D297353CC}">
              <c16:uniqueId val="{00000001-7920-447F-8289-99CAD07A8D5D}"/>
            </c:ext>
          </c:extLst>
        </c:ser>
        <c:ser>
          <c:idx val="2"/>
          <c:order val="2"/>
          <c:tx>
            <c:strRef>
              <c:f>'IV.2.12.Pagos.SFS Pens.Mens.'!$D$7</c:f>
              <c:strCache>
                <c:ptCount val="1"/>
                <c:pt idx="0">
                  <c:v>SENASA                   </c:v>
                </c:pt>
              </c:strCache>
            </c:strRef>
          </c:tx>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'IV.2.12.Pagos.SFS Pens.Mens.'!$A$8:$A$20</c:f>
              <c:strCache>
                <c:ptCount val="13"/>
                <c:pt idx="0">
                  <c:v>Abr.20</c:v>
                </c:pt>
                <c:pt idx="1">
                  <c:v>May.20</c:v>
                </c:pt>
                <c:pt idx="2">
                  <c:v>Jun.20</c:v>
                </c:pt>
                <c:pt idx="3">
                  <c:v>Jul.20</c:v>
                </c:pt>
                <c:pt idx="4">
                  <c:v>Ago.20</c:v>
                </c:pt>
                <c:pt idx="5">
                  <c:v>Sep.20</c:v>
                </c:pt>
                <c:pt idx="6">
                  <c:v>Oct.20</c:v>
                </c:pt>
                <c:pt idx="7">
                  <c:v>Nov.20</c:v>
                </c:pt>
                <c:pt idx="8">
                  <c:v>Dic.20</c:v>
                </c:pt>
                <c:pt idx="9">
                  <c:v>Ene.21</c:v>
                </c:pt>
                <c:pt idx="10">
                  <c:v>Feb.21</c:v>
                </c:pt>
                <c:pt idx="11">
                  <c:v>Mar.21</c:v>
                </c:pt>
                <c:pt idx="12">
                  <c:v>Abr.21</c:v>
                </c:pt>
              </c:strCache>
            </c:strRef>
          </c:cat>
          <c:val>
            <c:numRef>
              <c:f>'IV.2.12.Pagos.SFS Pens.Mens.'!$D$8:$D$20</c:f>
              <c:numCache>
                <c:formatCode>#,##0.00</c:formatCode>
                <c:ptCount val="13"/>
                <c:pt idx="0">
                  <c:v>10675010.16</c:v>
                </c:pt>
                <c:pt idx="1">
                  <c:v>10636569.359999999</c:v>
                </c:pt>
                <c:pt idx="2">
                  <c:v>10608379.439999999</c:v>
                </c:pt>
                <c:pt idx="3">
                  <c:v>10563531.84</c:v>
                </c:pt>
                <c:pt idx="4">
                  <c:v>10466148.48</c:v>
                </c:pt>
                <c:pt idx="5">
                  <c:v>10394392.32</c:v>
                </c:pt>
                <c:pt idx="6">
                  <c:v>10311103.92</c:v>
                </c:pt>
                <c:pt idx="7">
                  <c:v>10223971.439999999</c:v>
                </c:pt>
                <c:pt idx="8">
                  <c:v>10079177.76</c:v>
                </c:pt>
                <c:pt idx="9">
                  <c:v>10017672.48</c:v>
                </c:pt>
                <c:pt idx="10">
                  <c:v>9934384.0800000001</c:v>
                </c:pt>
                <c:pt idx="11">
                  <c:v>9835719.3599999994</c:v>
                </c:pt>
                <c:pt idx="12">
                  <c:v>9789590.4000000004</c:v>
                </c:pt>
              </c:numCache>
            </c:numRef>
          </c:val>
          <c:extLst>
            <c:ext xmlns:c16="http://schemas.microsoft.com/office/drawing/2014/chart" uri="{C3380CC4-5D6E-409C-BE32-E72D297353CC}">
              <c16:uniqueId val="{00000002-7920-447F-8289-99CAD07A8D5D}"/>
            </c:ext>
          </c:extLst>
        </c:ser>
        <c:ser>
          <c:idx val="3"/>
          <c:order val="3"/>
          <c:tx>
            <c:strRef>
              <c:f>'IV.2.12.Pagos.SFS Pens.Mens.'!$F$7</c:f>
              <c:strCache>
                <c:ptCount val="1"/>
                <c:pt idx="0">
                  <c:v> Policia Nacional (PN)</c:v>
                </c:pt>
              </c:strCache>
            </c:strRef>
          </c:tx>
          <c:spPr>
            <a:gradFill rotWithShape="1">
              <a:gsLst>
                <a:gs pos="0">
                  <a:schemeClr val="accent4">
                    <a:shade val="51000"/>
                    <a:satMod val="130000"/>
                  </a:schemeClr>
                </a:gs>
                <a:gs pos="80000">
                  <a:schemeClr val="accent4">
                    <a:shade val="93000"/>
                    <a:satMod val="130000"/>
                  </a:schemeClr>
                </a:gs>
                <a:gs pos="100000">
                  <a:schemeClr val="accent4">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'IV.2.12.Pagos.SFS Pens.Mens.'!$A$8:$A$20</c:f>
              <c:strCache>
                <c:ptCount val="13"/>
                <c:pt idx="0">
                  <c:v>Abr.20</c:v>
                </c:pt>
                <c:pt idx="1">
                  <c:v>May.20</c:v>
                </c:pt>
                <c:pt idx="2">
                  <c:v>Jun.20</c:v>
                </c:pt>
                <c:pt idx="3">
                  <c:v>Jul.20</c:v>
                </c:pt>
                <c:pt idx="4">
                  <c:v>Ago.20</c:v>
                </c:pt>
                <c:pt idx="5">
                  <c:v>Sep.20</c:v>
                </c:pt>
                <c:pt idx="6">
                  <c:v>Oct.20</c:v>
                </c:pt>
                <c:pt idx="7">
                  <c:v>Nov.20</c:v>
                </c:pt>
                <c:pt idx="8">
                  <c:v>Dic.20</c:v>
                </c:pt>
                <c:pt idx="9">
                  <c:v>Ene.21</c:v>
                </c:pt>
                <c:pt idx="10">
                  <c:v>Feb.21</c:v>
                </c:pt>
                <c:pt idx="11">
                  <c:v>Mar.21</c:v>
                </c:pt>
                <c:pt idx="12">
                  <c:v>Abr.21</c:v>
                </c:pt>
              </c:strCache>
            </c:strRef>
          </c:cat>
          <c:val>
            <c:numRef>
              <c:f>'IV.2.12.Pagos.SFS Pens.Mens.'!$F$8:$F$20</c:f>
              <c:numCache>
                <c:formatCode>_(* #,##0.00_);_(* \(#,##0.00\);_(* "-"??_);_(@_)</c:formatCode>
                <c:ptCount val="13"/>
                <c:pt idx="0">
                  <c:v>15844300</c:v>
                </c:pt>
                <c:pt idx="1">
                  <c:v>0</c:v>
                </c:pt>
                <c:pt idx="2">
                  <c:v>33898000</c:v>
                </c:pt>
                <c:pt idx="3">
                  <c:v>18351000</c:v>
                </c:pt>
                <c:pt idx="4">
                  <c:v>17933000</c:v>
                </c:pt>
                <c:pt idx="5">
                  <c:v>18409500</c:v>
                </c:pt>
                <c:pt idx="6">
                  <c:v>18019000</c:v>
                </c:pt>
                <c:pt idx="7">
                  <c:v>18125400</c:v>
                </c:pt>
                <c:pt idx="8">
                  <c:v>17941000</c:v>
                </c:pt>
                <c:pt idx="9">
                  <c:v>18039900</c:v>
                </c:pt>
                <c:pt idx="10">
                  <c:v>0</c:v>
                </c:pt>
                <c:pt idx="11">
                  <c:v>36310800</c:v>
                </c:pt>
                <c:pt idx="12">
                  <c:v>18157300</c:v>
                </c:pt>
              </c:numCache>
            </c:numRef>
          </c:val>
          <c:extLst>
            <c:ext xmlns:c16="http://schemas.microsoft.com/office/drawing/2014/chart" uri="{C3380CC4-5D6E-409C-BE32-E72D297353CC}">
              <c16:uniqueId val="{00000003-7920-447F-8289-99CAD07A8D5D}"/>
            </c:ext>
          </c:extLst>
        </c:ser>
        <c:ser>
          <c:idx val="4"/>
          <c:order val="4"/>
          <c:tx>
            <c:strRef>
              <c:f>'IV.2.12.Pagos.SFS Pens.Mens.'!$G$7</c:f>
              <c:strCache>
                <c:ptCount val="1"/>
                <c:pt idx="0">
                  <c:v> Sector Salud (SS)</c:v>
                </c:pt>
              </c:strCache>
            </c:strRef>
          </c:tx>
          <c:spPr>
            <a:gradFill rotWithShape="1">
              <a:gsLst>
                <a:gs pos="0">
                  <a:schemeClr val="accent5">
                    <a:shade val="51000"/>
                    <a:satMod val="130000"/>
                  </a:schemeClr>
                </a:gs>
                <a:gs pos="80000">
                  <a:schemeClr val="accent5">
                    <a:shade val="93000"/>
                    <a:satMod val="130000"/>
                  </a:schemeClr>
                </a:gs>
                <a:gs pos="100000">
                  <a:schemeClr val="accent5">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cat>
            <c:strRef>
              <c:f>'IV.2.12.Pagos.SFS Pens.Mens.'!$A$8:$A$20</c:f>
              <c:strCache>
                <c:ptCount val="13"/>
                <c:pt idx="0">
                  <c:v>Abr.20</c:v>
                </c:pt>
                <c:pt idx="1">
                  <c:v>May.20</c:v>
                </c:pt>
                <c:pt idx="2">
                  <c:v>Jun.20</c:v>
                </c:pt>
                <c:pt idx="3">
                  <c:v>Jul.20</c:v>
                </c:pt>
                <c:pt idx="4">
                  <c:v>Ago.20</c:v>
                </c:pt>
                <c:pt idx="5">
                  <c:v>Sep.20</c:v>
                </c:pt>
                <c:pt idx="6">
                  <c:v>Oct.20</c:v>
                </c:pt>
                <c:pt idx="7">
                  <c:v>Nov.20</c:v>
                </c:pt>
                <c:pt idx="8">
                  <c:v>Dic.20</c:v>
                </c:pt>
                <c:pt idx="9">
                  <c:v>Ene.21</c:v>
                </c:pt>
                <c:pt idx="10">
                  <c:v>Feb.21</c:v>
                </c:pt>
                <c:pt idx="11">
                  <c:v>Mar.21</c:v>
                </c:pt>
                <c:pt idx="12">
                  <c:v>Abr.21</c:v>
                </c:pt>
              </c:strCache>
            </c:strRef>
          </c:cat>
          <c:val>
            <c:numRef>
              <c:f>'IV.2.12.Pagos.SFS Pens.Mens.'!$G$8:$G$20</c:f>
              <c:numCache>
                <c:formatCode>_(* #,##0.00_);_(* \(#,##0.00\);_(* "-"??_);_(@_)</c:formatCode>
                <c:ptCount val="13"/>
                <c:pt idx="0">
                  <c:v>6646800</c:v>
                </c:pt>
                <c:pt idx="1">
                  <c:v>0</c:v>
                </c:pt>
                <c:pt idx="2">
                  <c:v>13286400</c:v>
                </c:pt>
                <c:pt idx="3">
                  <c:v>7173600</c:v>
                </c:pt>
                <c:pt idx="4">
                  <c:v>7164000</c:v>
                </c:pt>
                <c:pt idx="5">
                  <c:v>7311600</c:v>
                </c:pt>
                <c:pt idx="6">
                  <c:v>7112400</c:v>
                </c:pt>
                <c:pt idx="7">
                  <c:v>7086000</c:v>
                </c:pt>
                <c:pt idx="8">
                  <c:v>7063200</c:v>
                </c:pt>
                <c:pt idx="9">
                  <c:v>7074000</c:v>
                </c:pt>
                <c:pt idx="10">
                  <c:v>0</c:v>
                </c:pt>
                <c:pt idx="11">
                  <c:v>14074800</c:v>
                </c:pt>
                <c:pt idx="12">
                  <c:v>7083600</c:v>
                </c:pt>
              </c:numCache>
            </c:numRef>
          </c:val>
          <c:extLst>
            <c:ext xmlns:c16="http://schemas.microsoft.com/office/drawing/2014/chart" uri="{C3380CC4-5D6E-409C-BE32-E72D297353CC}">
              <c16:uniqueId val="{00000004-7920-447F-8289-99CAD07A8D5D}"/>
            </c:ext>
          </c:extLst>
        </c:ser>
        <c:ser>
          <c:idx val="5"/>
          <c:order val="5"/>
          <c:tx>
            <c:strRef>
              <c:f>'IV.2.12.Pagos.SFS Pens.Mens.'!$H$7</c:f>
              <c:strCache>
                <c:ptCount val="1"/>
                <c:pt idx="0">
                  <c:v>Fuerzas Armadas (FF. AA)</c:v>
                </c:pt>
              </c:strCache>
            </c:strRef>
          </c:tx>
          <c:spPr>
            <a:gradFill rotWithShape="1">
              <a:gsLst>
                <a:gs pos="0">
                  <a:schemeClr val="accent6">
                    <a:shade val="51000"/>
                    <a:satMod val="130000"/>
                  </a:schemeClr>
                </a:gs>
                <a:gs pos="80000">
                  <a:schemeClr val="accent6">
                    <a:shade val="93000"/>
                    <a:satMod val="130000"/>
                  </a:schemeClr>
                </a:gs>
                <a:gs pos="100000">
                  <a:schemeClr val="accent6">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'IV.2.12.Pagos.SFS Pens.Mens.'!$A$8:$A$20</c:f>
              <c:strCache>
                <c:ptCount val="13"/>
                <c:pt idx="0">
                  <c:v>Abr.20</c:v>
                </c:pt>
                <c:pt idx="1">
                  <c:v>May.20</c:v>
                </c:pt>
                <c:pt idx="2">
                  <c:v>Jun.20</c:v>
                </c:pt>
                <c:pt idx="3">
                  <c:v>Jul.20</c:v>
                </c:pt>
                <c:pt idx="4">
                  <c:v>Ago.20</c:v>
                </c:pt>
                <c:pt idx="5">
                  <c:v>Sep.20</c:v>
                </c:pt>
                <c:pt idx="6">
                  <c:v>Oct.20</c:v>
                </c:pt>
                <c:pt idx="7">
                  <c:v>Nov.20</c:v>
                </c:pt>
                <c:pt idx="8">
                  <c:v>Dic.20</c:v>
                </c:pt>
                <c:pt idx="9">
                  <c:v>Ene.21</c:v>
                </c:pt>
                <c:pt idx="10">
                  <c:v>Feb.21</c:v>
                </c:pt>
                <c:pt idx="11">
                  <c:v>Mar.21</c:v>
                </c:pt>
                <c:pt idx="12">
                  <c:v>Abr.21</c:v>
                </c:pt>
              </c:strCache>
            </c:strRef>
          </c:cat>
          <c:val>
            <c:numRef>
              <c:f>'IV.2.12.Pagos.SFS Pens.Mens.'!$H$8:$H$20</c:f>
              <c:numCache>
                <c:formatCode>_(* #,##0.00_);_(* \(#,##0.00\);_(* "-"??_);_(@_)</c:formatCode>
                <c:ptCount val="13"/>
                <c:pt idx="0">
                  <c:v>16919700</c:v>
                </c:pt>
                <c:pt idx="1">
                  <c:v>16926700</c:v>
                </c:pt>
                <c:pt idx="2">
                  <c:v>16947700</c:v>
                </c:pt>
                <c:pt idx="3">
                  <c:v>16910600</c:v>
                </c:pt>
                <c:pt idx="4">
                  <c:v>16883300</c:v>
                </c:pt>
                <c:pt idx="5">
                  <c:v>17976000</c:v>
                </c:pt>
                <c:pt idx="6">
                  <c:v>16895200</c:v>
                </c:pt>
                <c:pt idx="7">
                  <c:v>16847600</c:v>
                </c:pt>
                <c:pt idx="8">
                  <c:v>16887500</c:v>
                </c:pt>
                <c:pt idx="9">
                  <c:v>0</c:v>
                </c:pt>
                <c:pt idx="10">
                  <c:v>33756100</c:v>
                </c:pt>
                <c:pt idx="11">
                  <c:v>16846200</c:v>
                </c:pt>
                <c:pt idx="12">
                  <c:v>16905700</c:v>
                </c:pt>
              </c:numCache>
            </c:numRef>
          </c:val>
          <c:extLst>
            <c:ext xmlns:c16="http://schemas.microsoft.com/office/drawing/2014/chart" uri="{C3380CC4-5D6E-409C-BE32-E72D297353CC}">
              <c16:uniqueId val="{00000005-7920-447F-8289-99CAD07A8D5D}"/>
            </c:ext>
          </c:extLst>
        </c:ser>
        <c:ser>
          <c:idx val="6"/>
          <c:order val="6"/>
          <c:tx>
            <c:strRef>
              <c:f>'IV.2.12.Pagos.SFS Pens.Mens.'!$I$7</c:f>
              <c:strCache>
                <c:ptCount val="1"/>
                <c:pt idx="0">
                  <c:v>Pensionados del Estado Dec. 18-19</c:v>
                </c:pt>
              </c:strCache>
            </c:strRef>
          </c:tx>
          <c:spPr>
            <a:gradFill rotWithShape="1">
              <a:gsLst>
                <a:gs pos="0">
                  <a:schemeClr val="accent1">
                    <a:lumMod val="60000"/>
                    <a:shade val="51000"/>
                    <a:satMod val="130000"/>
                  </a:schemeClr>
                </a:gs>
                <a:gs pos="80000">
                  <a:schemeClr val="accent1">
                    <a:lumMod val="60000"/>
                    <a:shade val="93000"/>
                    <a:satMod val="130000"/>
                  </a:schemeClr>
                </a:gs>
                <a:gs pos="100000">
                  <a:schemeClr val="accent1">
                    <a:lumMod val="6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cat>
            <c:strRef>
              <c:f>'IV.2.12.Pagos.SFS Pens.Mens.'!$A$8:$A$20</c:f>
              <c:strCache>
                <c:ptCount val="13"/>
                <c:pt idx="0">
                  <c:v>Abr.20</c:v>
                </c:pt>
                <c:pt idx="1">
                  <c:v>May.20</c:v>
                </c:pt>
                <c:pt idx="2">
                  <c:v>Jun.20</c:v>
                </c:pt>
                <c:pt idx="3">
                  <c:v>Jul.20</c:v>
                </c:pt>
                <c:pt idx="4">
                  <c:v>Ago.20</c:v>
                </c:pt>
                <c:pt idx="5">
                  <c:v>Sep.20</c:v>
                </c:pt>
                <c:pt idx="6">
                  <c:v>Oct.20</c:v>
                </c:pt>
                <c:pt idx="7">
                  <c:v>Nov.20</c:v>
                </c:pt>
                <c:pt idx="8">
                  <c:v>Dic.20</c:v>
                </c:pt>
                <c:pt idx="9">
                  <c:v>Ene.21</c:v>
                </c:pt>
                <c:pt idx="10">
                  <c:v>Feb.21</c:v>
                </c:pt>
                <c:pt idx="11">
                  <c:v>Mar.21</c:v>
                </c:pt>
                <c:pt idx="12">
                  <c:v>Abr.21</c:v>
                </c:pt>
              </c:strCache>
            </c:strRef>
          </c:cat>
          <c:val>
            <c:numRef>
              <c:f>'IV.2.12.Pagos.SFS Pens.Mens.'!$I$8:$I$20</c:f>
              <c:numCache>
                <c:formatCode>_(* #,##0.00_);_(* \(#,##0.00\);_(* "-"??_);_(@_)</c:formatCode>
                <c:ptCount val="13"/>
                <c:pt idx="0">
                  <c:v>12858000</c:v>
                </c:pt>
                <c:pt idx="1">
                  <c:v>0</c:v>
                </c:pt>
                <c:pt idx="2">
                  <c:v>25774800</c:v>
                </c:pt>
                <c:pt idx="3">
                  <c:v>14304000</c:v>
                </c:pt>
                <c:pt idx="4">
                  <c:v>0</c:v>
                </c:pt>
                <c:pt idx="5">
                  <c:v>32618651.850000001</c:v>
                </c:pt>
                <c:pt idx="6">
                  <c:v>14053200</c:v>
                </c:pt>
                <c:pt idx="7">
                  <c:v>13999200</c:v>
                </c:pt>
                <c:pt idx="8">
                  <c:v>14060400</c:v>
                </c:pt>
                <c:pt idx="9">
                  <c:v>14880000</c:v>
                </c:pt>
                <c:pt idx="10">
                  <c:v>0</c:v>
                </c:pt>
                <c:pt idx="11">
                  <c:v>30357600</c:v>
                </c:pt>
                <c:pt idx="12">
                  <c:v>16713600</c:v>
                </c:pt>
              </c:numCache>
            </c:numRef>
          </c:val>
          <c:extLst>
            <c:ext xmlns:c16="http://schemas.microsoft.com/office/drawing/2014/chart" uri="{C3380CC4-5D6E-409C-BE32-E72D297353CC}">
              <c16:uniqueId val="{00000000-39DB-4283-82F7-75E699082C22}"/>
            </c:ext>
          </c:extLst>
        </c:ser>
        <c:dLbls>
          <c:showLegendKey val="0"/>
          <c:showVal val="0"/>
          <c:showCatName val="0"/>
          <c:showSerName val="0"/>
          <c:showPercent val="0"/>
          <c:showBubbleSize val="0"/>
        </c:dLbls>
        <c:gapWidth val="100"/>
        <c:overlap val="-24"/>
        <c:axId val="786875368"/>
        <c:axId val="786869464"/>
      </c:barChart>
      <c:catAx>
        <c:axId val="786875368"/>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1800" b="0" i="0" u="none" strike="noStrike" kern="1200" baseline="0">
                <a:solidFill>
                  <a:schemeClr val="tx1">
                    <a:lumMod val="65000"/>
                    <a:lumOff val="35000"/>
                  </a:schemeClr>
                </a:solidFill>
                <a:latin typeface="+mn-lt"/>
                <a:ea typeface="+mn-ea"/>
                <a:cs typeface="+mn-cs"/>
              </a:defRPr>
            </a:pPr>
            <a:endParaRPr lang="en-US"/>
          </a:p>
        </c:txPr>
        <c:crossAx val="786869464"/>
        <c:crosses val="autoZero"/>
        <c:auto val="1"/>
        <c:lblAlgn val="ctr"/>
        <c:lblOffset val="100"/>
        <c:noMultiLvlLbl val="0"/>
      </c:catAx>
      <c:valAx>
        <c:axId val="786869464"/>
        <c:scaling>
          <c:orientation val="minMax"/>
        </c:scaling>
        <c:delete val="0"/>
        <c:axPos val="l"/>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86875368"/>
        <c:crosses val="autoZero"/>
        <c:crossBetween val="between"/>
      </c:valAx>
      <c:spPr>
        <a:noFill/>
        <a:ln>
          <a:noFill/>
        </a:ln>
        <a:effectLst/>
      </c:spPr>
    </c:plotArea>
    <c:legend>
      <c:legendPos val="b"/>
      <c:layout>
        <c:manualLayout>
          <c:xMode val="edge"/>
          <c:yMode val="edge"/>
          <c:x val="4.4740388152327282E-2"/>
          <c:y val="6.1359680701183375E-2"/>
          <c:w val="0.84640940558289657"/>
          <c:h val="5.3725325883620854E-2"/>
        </c:manualLayout>
      </c:layout>
      <c:overlay val="0"/>
      <c:spPr>
        <a:noFill/>
        <a:ln>
          <a:noFill/>
        </a:ln>
        <a:effectLst/>
      </c:spPr>
      <c:txPr>
        <a:bodyPr rot="0" spcFirstLastPara="1" vertOverflow="ellipsis" vert="horz" wrap="square" anchor="ctr" anchorCtr="1"/>
        <a:lstStyle/>
        <a:p>
          <a:pPr>
            <a:defRPr sz="1600" b="1"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autoTitleDeleted val="1"/>
    <c:view3D>
      <c:rotX val="10"/>
      <c:rotY val="20"/>
      <c:depthPercent val="100"/>
      <c:rAngAx val="1"/>
    </c:view3D>
    <c:floor>
      <c:thickness val="0"/>
    </c:floor>
    <c:sideWall>
      <c:thickness val="0"/>
    </c:sideWall>
    <c:backWall>
      <c:thickness val="0"/>
    </c:backWall>
    <c:plotArea>
      <c:layout>
        <c:manualLayout>
          <c:layoutTarget val="inner"/>
          <c:xMode val="edge"/>
          <c:yMode val="edge"/>
          <c:x val="1.9003479673463278E-2"/>
          <c:y val="0.16403213811280226"/>
          <c:w val="0.9575011052451865"/>
          <c:h val="0.60931803005893082"/>
        </c:manualLayout>
      </c:layout>
      <c:bar3DChart>
        <c:barDir val="col"/>
        <c:grouping val="stacked"/>
        <c:varyColors val="0"/>
        <c:ser>
          <c:idx val="0"/>
          <c:order val="0"/>
          <c:spPr>
            <a:solidFill>
              <a:schemeClr val="accent3">
                <a:lumMod val="75000"/>
              </a:schemeClr>
            </a:solidFill>
          </c:spPr>
          <c:invertIfNegative val="0"/>
          <c:dLbls>
            <c:dLbl>
              <c:idx val="0"/>
              <c:layout>
                <c:manualLayout>
                  <c:x val="5.5114325032568929E-3"/>
                  <c:y val="-7.839277483198131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192-4075-B8A0-75102937E47F}"/>
                </c:ext>
              </c:extLst>
            </c:dLbl>
            <c:dLbl>
              <c:idx val="1"/>
              <c:layout>
                <c:manualLayout>
                  <c:x val="4.3635537905554068E-3"/>
                  <c:y val="-0.1002097951201933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5192-4075-B8A0-75102937E47F}"/>
                </c:ext>
              </c:extLst>
            </c:dLbl>
            <c:dLbl>
              <c:idx val="2"/>
              <c:layout>
                <c:manualLayout>
                  <c:x val="6.2488528426106115E-3"/>
                  <c:y val="-0.11690187744661618"/>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5192-4075-B8A0-75102937E47F}"/>
                </c:ext>
              </c:extLst>
            </c:dLbl>
            <c:dLbl>
              <c:idx val="3"/>
              <c:layout>
                <c:manualLayout>
                  <c:x val="1.2998178181157008E-3"/>
                  <c:y val="-0.13021550977939825"/>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5192-4075-B8A0-75102937E47F}"/>
                </c:ext>
              </c:extLst>
            </c:dLbl>
            <c:dLbl>
              <c:idx val="4"/>
              <c:layout>
                <c:manualLayout>
                  <c:x val="6.6057316312566235E-3"/>
                  <c:y val="-0.1615715003674340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5192-4075-B8A0-75102937E47F}"/>
                </c:ext>
              </c:extLst>
            </c:dLbl>
            <c:dLbl>
              <c:idx val="5"/>
              <c:layout>
                <c:manualLayout>
                  <c:x val="3.0972130977463103E-3"/>
                  <c:y val="-0.1696096719944602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5192-4075-B8A0-75102937E47F}"/>
                </c:ext>
              </c:extLst>
            </c:dLbl>
            <c:dLbl>
              <c:idx val="6"/>
              <c:layout>
                <c:manualLayout>
                  <c:x val="2.1553268080660641E-3"/>
                  <c:y val="-0.16289583068356875"/>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5192-4075-B8A0-75102937E47F}"/>
                </c:ext>
              </c:extLst>
            </c:dLbl>
            <c:dLbl>
              <c:idx val="7"/>
              <c:layout>
                <c:manualLayout>
                  <c:x val="5.6335264356383577E-3"/>
                  <c:y val="-0.20508549465807441"/>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5192-4075-B8A0-75102937E47F}"/>
                </c:ext>
              </c:extLst>
            </c:dLbl>
            <c:dLbl>
              <c:idx val="8"/>
              <c:layout>
                <c:manualLayout>
                  <c:x val="5.4101350523030074E-3"/>
                  <c:y val="-0.2014376519198428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5192-4075-B8A0-75102937E47F}"/>
                </c:ext>
              </c:extLst>
            </c:dLbl>
            <c:dLbl>
              <c:idx val="9"/>
              <c:layout>
                <c:manualLayout>
                  <c:x val="5.8439164825731822E-3"/>
                  <c:y val="-0.21184968149828307"/>
                </c:manualLayout>
              </c:layout>
              <c:spPr/>
              <c:txPr>
                <a:bodyPr rot="-5400000" vert="horz"/>
                <a:lstStyle/>
                <a:p>
                  <a:pPr>
                    <a:defRPr sz="2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5192-4075-B8A0-75102937E47F}"/>
                </c:ext>
              </c:extLst>
            </c:dLbl>
            <c:dLbl>
              <c:idx val="10"/>
              <c:layout>
                <c:manualLayout>
                  <c:x val="4.6077894217231904E-3"/>
                  <c:y val="-0.2379360629442772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5192-4075-B8A0-75102937E47F}"/>
                </c:ext>
              </c:extLst>
            </c:dLbl>
            <c:dLbl>
              <c:idx val="11"/>
              <c:layout>
                <c:manualLayout>
                  <c:x val="2.784917839186214E-3"/>
                  <c:y val="-0.2606367075437034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5192-4075-B8A0-75102937E47F}"/>
                </c:ext>
              </c:extLst>
            </c:dLbl>
            <c:dLbl>
              <c:idx val="12"/>
              <c:layout>
                <c:manualLayout>
                  <c:x val="6.1339462945849115E-3"/>
                  <c:y val="-0.27318411625047695"/>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5192-4075-B8A0-75102937E47F}"/>
                </c:ext>
              </c:extLst>
            </c:dLbl>
            <c:dLbl>
              <c:idx val="13"/>
              <c:layout>
                <c:manualLayout>
                  <c:x val="2.916668223844174E-3"/>
                  <c:y val="-0.2901534302087308"/>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5192-4075-B8A0-75102937E47F}"/>
                </c:ext>
              </c:extLst>
            </c:dLbl>
            <c:dLbl>
              <c:idx val="14"/>
              <c:layout>
                <c:manualLayout>
                  <c:x val="4.8930292676926217E-3"/>
                  <c:y val="-0.29016954961066121"/>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5192-4075-B8A0-75102937E47F}"/>
                </c:ext>
              </c:extLst>
            </c:dLbl>
            <c:dLbl>
              <c:idx val="15"/>
              <c:layout>
                <c:manualLayout>
                  <c:x val="4.087156958817925E-3"/>
                  <c:y val="-0.34275203236952556"/>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0A8-4037-8B4A-42ED66B147D3}"/>
                </c:ext>
              </c:extLst>
            </c:dLbl>
            <c:dLbl>
              <c:idx val="16"/>
              <c:layout>
                <c:manualLayout>
                  <c:x val="3.3278683856292246E-3"/>
                  <c:y val="-0.37537902675909046"/>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A1B-4EC3-9859-81A9B6DE5B05}"/>
                </c:ext>
              </c:extLst>
            </c:dLbl>
            <c:dLbl>
              <c:idx val="17"/>
              <c:layout>
                <c:manualLayout>
                  <c:x val="7.3533874297709726E-3"/>
                  <c:y val="-0.36175912578962988"/>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354-496D-B7A2-1788BCC4840B}"/>
                </c:ext>
              </c:extLst>
            </c:dLbl>
            <c:dLbl>
              <c:idx val="18"/>
              <c:layout>
                <c:manualLayout>
                  <c:x val="6.0164078970852252E-3"/>
                  <c:y val="-0.16405355704413455"/>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AFDE-4EC5-BA60-19B3D44B8934}"/>
                </c:ext>
              </c:extLst>
            </c:dLbl>
            <c:spPr>
              <a:noFill/>
              <a:ln>
                <a:noFill/>
              </a:ln>
              <a:effectLst/>
            </c:spPr>
            <c:txPr>
              <a:bodyPr rot="-5400000" vert="horz"/>
              <a:lstStyle/>
              <a:p>
                <a:pPr>
                  <a:defRPr sz="2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'IV.3.2.Pagos_ SVDS'!$A$4:$A$22</c:f>
              <c:strCache>
                <c:ptCount val="19"/>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Ene-Abr. 2021</c:v>
                </c:pt>
              </c:strCache>
            </c:strRef>
          </c:cat>
          <c:val>
            <c:numRef>
              <c:f>'IV.3.2.Pagos_ SVDS'!$B$4:$B$22</c:f>
              <c:numCache>
                <c:formatCode>#,##0.00</c:formatCode>
                <c:ptCount val="19"/>
                <c:pt idx="0">
                  <c:v>1813713639.4200001</c:v>
                </c:pt>
                <c:pt idx="1">
                  <c:v>6547406092.6800003</c:v>
                </c:pt>
                <c:pt idx="2">
                  <c:v>8393553851.0500002</c:v>
                </c:pt>
                <c:pt idx="3">
                  <c:v>9613650449.1000004</c:v>
                </c:pt>
                <c:pt idx="4">
                  <c:v>14892605258.139999</c:v>
                </c:pt>
                <c:pt idx="5">
                  <c:v>15887938438.049999</c:v>
                </c:pt>
                <c:pt idx="6">
                  <c:v>18789773765.599998</c:v>
                </c:pt>
                <c:pt idx="7">
                  <c:v>23938490112.330002</c:v>
                </c:pt>
                <c:pt idx="8">
                  <c:v>23585106301.459999</c:v>
                </c:pt>
                <c:pt idx="9">
                  <c:v>26400473552.349998</c:v>
                </c:pt>
                <c:pt idx="10">
                  <c:v>29506184318.75</c:v>
                </c:pt>
                <c:pt idx="11">
                  <c:v>33591892120.470001</c:v>
                </c:pt>
                <c:pt idx="12">
                  <c:v>38018208331.940002</c:v>
                </c:pt>
                <c:pt idx="13">
                  <c:v>42519520570.940002</c:v>
                </c:pt>
                <c:pt idx="14">
                  <c:v>42519520570.939995</c:v>
                </c:pt>
                <c:pt idx="15">
                  <c:v>53637242685.029984</c:v>
                </c:pt>
                <c:pt idx="16">
                  <c:v>58492444764.090012</c:v>
                </c:pt>
                <c:pt idx="17">
                  <c:v>57570980579.770004</c:v>
                </c:pt>
                <c:pt idx="18">
                  <c:v>20289031623.490002</c:v>
                </c:pt>
              </c:numCache>
            </c:numRef>
          </c:val>
          <c:extLst>
            <c:ext xmlns:c16="http://schemas.microsoft.com/office/drawing/2014/chart" uri="{C3380CC4-5D6E-409C-BE32-E72D297353CC}">
              <c16:uniqueId val="{0000000F-5192-4075-B8A0-75102937E47F}"/>
            </c:ext>
          </c:extLst>
        </c:ser>
        <c:dLbls>
          <c:showLegendKey val="0"/>
          <c:showVal val="0"/>
          <c:showCatName val="0"/>
          <c:showSerName val="0"/>
          <c:showPercent val="0"/>
          <c:showBubbleSize val="0"/>
        </c:dLbls>
        <c:gapWidth val="75"/>
        <c:shape val="cylinder"/>
        <c:axId val="431136120"/>
        <c:axId val="431136512"/>
        <c:axId val="0"/>
      </c:bar3DChart>
      <c:catAx>
        <c:axId val="431136120"/>
        <c:scaling>
          <c:orientation val="minMax"/>
        </c:scaling>
        <c:delete val="0"/>
        <c:axPos val="b"/>
        <c:numFmt formatCode="General" sourceLinked="1"/>
        <c:majorTickMark val="none"/>
        <c:minorTickMark val="none"/>
        <c:tickLblPos val="nextTo"/>
        <c:txPr>
          <a:bodyPr/>
          <a:lstStyle/>
          <a:p>
            <a:pPr>
              <a:defRPr sz="2000"/>
            </a:pPr>
            <a:endParaRPr lang="en-US"/>
          </a:p>
        </c:txPr>
        <c:crossAx val="431136512"/>
        <c:crosses val="autoZero"/>
        <c:auto val="1"/>
        <c:lblAlgn val="ctr"/>
        <c:lblOffset val="100"/>
        <c:noMultiLvlLbl val="0"/>
      </c:catAx>
      <c:valAx>
        <c:axId val="431136512"/>
        <c:scaling>
          <c:orientation val="minMax"/>
        </c:scaling>
        <c:delete val="0"/>
        <c:axPos val="l"/>
        <c:numFmt formatCode="#,##0.00" sourceLinked="1"/>
        <c:majorTickMark val="none"/>
        <c:minorTickMark val="none"/>
        <c:tickLblPos val="none"/>
        <c:crossAx val="431136120"/>
        <c:crosses val="autoZero"/>
        <c:crossBetween val="between"/>
        <c:dispUnits>
          <c:builtInUnit val="millions"/>
          <c:dispUnitsLbl>
            <c:layout>
              <c:manualLayout>
                <c:xMode val="edge"/>
                <c:yMode val="edge"/>
                <c:x val="5.3553802963054956E-3"/>
                <c:y val="0.45784881747086836"/>
              </c:manualLayout>
            </c:layout>
            <c:txPr>
              <a:bodyPr/>
              <a:lstStyle/>
              <a:p>
                <a:pPr>
                  <a:defRPr sz="2400" b="0"/>
                </a:pPr>
                <a:endParaRPr lang="en-US"/>
              </a:p>
            </c:txPr>
          </c:dispUnitsLbl>
        </c:dispUnits>
      </c:valAx>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ES"/>
              <a:t>Pagos Anual por Cuentas del SVDS </a:t>
            </a:r>
          </a:p>
        </c:rich>
      </c:tx>
      <c:layout>
        <c:manualLayout>
          <c:xMode val="edge"/>
          <c:yMode val="edge"/>
          <c:x val="0.3566342847857118"/>
          <c:y val="2.0706031183649349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4.6100876735682389E-2"/>
          <c:y val="0.23467772837288839"/>
          <c:w val="0.93327342137909197"/>
          <c:h val="0.64074486358915084"/>
        </c:manualLayout>
      </c:layout>
      <c:bar3DChart>
        <c:barDir val="col"/>
        <c:grouping val="clustered"/>
        <c:varyColors val="0"/>
        <c:ser>
          <c:idx val="0"/>
          <c:order val="0"/>
          <c:tx>
            <c:strRef>
              <c:f>'IV.3.3.Pagos anuales x cuentas'!$A$4</c:f>
              <c:strCache>
                <c:ptCount val="1"/>
                <c:pt idx="0">
                  <c:v> CCI</c:v>
                </c:pt>
              </c:strCache>
            </c:strRef>
          </c:tx>
          <c:spPr>
            <a:solidFill>
              <a:schemeClr val="accent3">
                <a:lumMod val="50000"/>
              </a:schemeClr>
            </a:solidFill>
          </c:spPr>
          <c:invertIfNegative val="0"/>
          <c:dLbls>
            <c:dLbl>
              <c:idx val="7"/>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00-C43E-441D-B8EC-B37D5A24814D}"/>
                </c:ext>
              </c:extLst>
            </c:dLbl>
            <c:dLbl>
              <c:idx val="8"/>
              <c:spPr/>
              <c:txPr>
                <a:bodyPr rot="-5400000" vert="horz"/>
                <a:lstStyle/>
                <a:p>
                  <a:pPr>
                    <a:defRPr lang="en-US" sz="1200" b="0"/>
                  </a:pPr>
                  <a:endParaRPr lang="en-US"/>
                </a:p>
              </c:txPr>
              <c:showLegendKey val="0"/>
              <c:showVal val="1"/>
              <c:showCatName val="0"/>
              <c:showSerName val="0"/>
              <c:showPercent val="0"/>
              <c:showBubbleSize val="0"/>
              <c:extLst>
                <c:ext xmlns:c16="http://schemas.microsoft.com/office/drawing/2014/chart" uri="{C3380CC4-5D6E-409C-BE32-E72D297353CC}">
                  <c16:uniqueId val="{00000001-C43E-441D-B8EC-B37D5A24814D}"/>
                </c:ext>
              </c:extLst>
            </c:dLbl>
            <c:dLbl>
              <c:idx val="9"/>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02-C43E-441D-B8EC-B37D5A24814D}"/>
                </c:ext>
              </c:extLst>
            </c:dLbl>
            <c:spPr>
              <a:noFill/>
              <a:ln>
                <a:noFill/>
              </a:ln>
              <a:effectLst/>
            </c:spPr>
            <c:txPr>
              <a:bodyPr rot="-5400000" vert="horz"/>
              <a:lstStyle/>
              <a:p>
                <a:pPr>
                  <a:defRPr lang="en-US" sz="11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cuentas'!$B$3:$K$3</c:f>
              <c:strCache>
                <c:ptCount val="10"/>
                <c:pt idx="0">
                  <c:v>2003-2004</c:v>
                </c:pt>
                <c:pt idx="1">
                  <c:v>2005-2006</c:v>
                </c:pt>
                <c:pt idx="2">
                  <c:v>2007-2008</c:v>
                </c:pt>
                <c:pt idx="3">
                  <c:v>2009-2010</c:v>
                </c:pt>
                <c:pt idx="4">
                  <c:v>2011-2012</c:v>
                </c:pt>
                <c:pt idx="5">
                  <c:v>2013-2014</c:v>
                </c:pt>
                <c:pt idx="6">
                  <c:v>2015-2016</c:v>
                </c:pt>
                <c:pt idx="7">
                  <c:v>2017-2018</c:v>
                </c:pt>
                <c:pt idx="8">
                  <c:v>2019-2020</c:v>
                </c:pt>
                <c:pt idx="9">
                  <c:v>Ene-Abr. 2021</c:v>
                </c:pt>
              </c:strCache>
            </c:strRef>
          </c:cat>
          <c:val>
            <c:numRef>
              <c:f>'IV.3.3.Pagos anuales x cuentas'!$B$4:$K$4</c:f>
              <c:numCache>
                <c:formatCode>#,##0.00_);[Red]\(#,##0.00\)</c:formatCode>
                <c:ptCount val="10"/>
                <c:pt idx="0">
                  <c:v>5839419444.0776243</c:v>
                </c:pt>
                <c:pt idx="1">
                  <c:v>12859758360.700001</c:v>
                </c:pt>
                <c:pt idx="2" formatCode="_(* #,##0.00_);_(* \(#,##0.00\);_(* &quot;-&quot;??_);_(@_)">
                  <c:v>20128712672.200001</c:v>
                </c:pt>
                <c:pt idx="3" formatCode="_(* #,##0.00_);_(* \(#,##0.00\);_(* &quot;-&quot;??_);_(@_)">
                  <c:v>32962116298.629997</c:v>
                </c:pt>
                <c:pt idx="4" formatCode="_(* #,##0.00_);_(* \(#,##0.00\);_(* &quot;-&quot;??_);_(@_)">
                  <c:v>38670787569.119995</c:v>
                </c:pt>
                <c:pt idx="5" formatCode="_(* #,##0.00_);_(* \(#,##0.00\);_(* &quot;-&quot;??_);_(@_)">
                  <c:v>49336490530.479996</c:v>
                </c:pt>
                <c:pt idx="6" formatCode="_(* #,##0.00_);_(* \(#,##0.00\);_(* &quot;-&quot;??_);_(@_)">
                  <c:v>63454952170.690002</c:v>
                </c:pt>
                <c:pt idx="7" formatCode="_(* #,##0.00_);_(* \(#,##0.00\);_(* &quot;-&quot;??_);_(@_)">
                  <c:v>120882497972.31999</c:v>
                </c:pt>
                <c:pt idx="8" formatCode="_(* #,##0.00_);_(* \(#,##0.00\);_(* &quot;-&quot;??_);_(@_)">
                  <c:v>92187023149.380005</c:v>
                </c:pt>
                <c:pt idx="9" formatCode="_(* #,##0.00_);_(* \(#,##0.00\);_(* &quot;-&quot;??_);_(@_)">
                  <c:v>16523963486.190001</c:v>
                </c:pt>
              </c:numCache>
            </c:numRef>
          </c:val>
          <c:extLst>
            <c:ext xmlns:c16="http://schemas.microsoft.com/office/drawing/2014/chart" uri="{C3380CC4-5D6E-409C-BE32-E72D297353CC}">
              <c16:uniqueId val="{00000003-C43E-441D-B8EC-B37D5A24814D}"/>
            </c:ext>
          </c:extLst>
        </c:ser>
        <c:ser>
          <c:idx val="1"/>
          <c:order val="1"/>
          <c:tx>
            <c:strRef>
              <c:f>'IV.3.3.Pagos anuales x cuentas'!$A$5</c:f>
              <c:strCache>
                <c:ptCount val="1"/>
                <c:pt idx="0">
                  <c:v>Reparto</c:v>
                </c:pt>
              </c:strCache>
            </c:strRef>
          </c:tx>
          <c:invertIfNegative val="0"/>
          <c:dLbls>
            <c:dLbl>
              <c:idx val="7"/>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04-C43E-441D-B8EC-B37D5A24814D}"/>
                </c:ext>
              </c:extLst>
            </c:dLbl>
            <c:dLbl>
              <c:idx val="8"/>
              <c:layout>
                <c:manualLayout>
                  <c:x val="3.0660223245052277E-3"/>
                  <c:y val="-7.9002046268431689E-17"/>
                </c:manualLayout>
              </c:layout>
              <c:spPr/>
              <c:txPr>
                <a:bodyPr rot="-5400000" vert="horz"/>
                <a:lstStyle/>
                <a:p>
                  <a:pPr>
                    <a:defRPr lang="en-US" sz="11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C43E-441D-B8EC-B37D5A24814D}"/>
                </c:ext>
              </c:extLst>
            </c:dLbl>
            <c:dLbl>
              <c:idx val="9"/>
              <c:layout>
                <c:manualLayout>
                  <c:x val="2.7709860739402459E-3"/>
                  <c:y val="0"/>
                </c:manualLayout>
              </c:layout>
              <c:spPr/>
              <c:txPr>
                <a:bodyPr rot="-5400000" vert="horz"/>
                <a:lstStyle/>
                <a:p>
                  <a:pPr>
                    <a:defRPr lang="en-US" sz="11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C43E-441D-B8EC-B37D5A24814D}"/>
                </c:ext>
              </c:extLst>
            </c:dLbl>
            <c:spPr>
              <a:noFill/>
              <a:ln>
                <a:noFill/>
              </a:ln>
              <a:effectLst/>
            </c:spPr>
            <c:txPr>
              <a:bodyPr rot="-5400000" vert="horz"/>
              <a:lstStyle/>
              <a:p>
                <a:pPr>
                  <a:defRPr lang="en-US" sz="11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cuentas'!$B$3:$K$3</c:f>
              <c:strCache>
                <c:ptCount val="10"/>
                <c:pt idx="0">
                  <c:v>2003-2004</c:v>
                </c:pt>
                <c:pt idx="1">
                  <c:v>2005-2006</c:v>
                </c:pt>
                <c:pt idx="2">
                  <c:v>2007-2008</c:v>
                </c:pt>
                <c:pt idx="3">
                  <c:v>2009-2010</c:v>
                </c:pt>
                <c:pt idx="4">
                  <c:v>2011-2012</c:v>
                </c:pt>
                <c:pt idx="5">
                  <c:v>2013-2014</c:v>
                </c:pt>
                <c:pt idx="6">
                  <c:v>2015-2016</c:v>
                </c:pt>
                <c:pt idx="7">
                  <c:v>2017-2018</c:v>
                </c:pt>
                <c:pt idx="8">
                  <c:v>2019-2020</c:v>
                </c:pt>
                <c:pt idx="9">
                  <c:v>Ene-Abr. 2021</c:v>
                </c:pt>
              </c:strCache>
            </c:strRef>
          </c:cat>
          <c:val>
            <c:numRef>
              <c:f>'IV.3.3.Pagos anuales x cuentas'!$B$5:$K$5</c:f>
              <c:numCache>
                <c:formatCode>#,##0.00_);[Red]\(#,##0.00\)</c:formatCode>
                <c:ptCount val="10"/>
                <c:pt idx="0">
                  <c:v>572745548.09000003</c:v>
                </c:pt>
                <c:pt idx="1">
                  <c:v>1272073927.7200003</c:v>
                </c:pt>
                <c:pt idx="2" formatCode="_(* #,##0.00_);_(* \(#,##0.00\);_(* &quot;-&quot;??_);_(@_)">
                  <c:v>1428981451.9089999</c:v>
                </c:pt>
                <c:pt idx="3" formatCode="_(* #,##0.00_);_(* \(#,##0.00\);_(* &quot;-&quot;??_);_(@_)">
                  <c:v>1727296672.25</c:v>
                </c:pt>
                <c:pt idx="4" formatCode="_(* #,##0.00_);_(* \(#,##0.00\);_(* &quot;-&quot;??_);_(@_)">
                  <c:v>2077234459.25</c:v>
                </c:pt>
                <c:pt idx="5" formatCode="_(* #,##0.00_);_(* \(#,##0.00\);_(* &quot;-&quot;??_);_(@_)">
                  <c:v>2280692521.3000002</c:v>
                </c:pt>
                <c:pt idx="6" formatCode="_(* #,##0.00_);_(* \(#,##0.00\);_(* &quot;-&quot;??_);_(@_)">
                  <c:v>2300078766.1599998</c:v>
                </c:pt>
                <c:pt idx="7" formatCode="_(* #,##0.00_);_(* \(#,##0.00\);_(* &quot;-&quot;??_);_(@_)">
                  <c:v>5443882888.29</c:v>
                </c:pt>
                <c:pt idx="8" formatCode="_(* #,##0.00_);_(* \(#,##0.00\);_(* &quot;-&quot;??_);_(@_)">
                  <c:v>4111247247.6100001</c:v>
                </c:pt>
                <c:pt idx="9" formatCode="_(* #,##0.00_);_(* \(#,##0.00\);_(* &quot;-&quot;??_);_(@_)">
                  <c:v>703956105.50999999</c:v>
                </c:pt>
              </c:numCache>
            </c:numRef>
          </c:val>
          <c:extLst>
            <c:ext xmlns:c16="http://schemas.microsoft.com/office/drawing/2014/chart" uri="{C3380CC4-5D6E-409C-BE32-E72D297353CC}">
              <c16:uniqueId val="{00000007-C43E-441D-B8EC-B37D5A24814D}"/>
            </c:ext>
          </c:extLst>
        </c:ser>
        <c:ser>
          <c:idx val="2"/>
          <c:order val="2"/>
          <c:tx>
            <c:strRef>
              <c:f>'IV.3.3.Pagos anuales x cuentas'!$A$6</c:f>
              <c:strCache>
                <c:ptCount val="1"/>
                <c:pt idx="0">
                  <c:v>TSS-INABIMA</c:v>
                </c:pt>
              </c:strCache>
            </c:strRef>
          </c:tx>
          <c:invertIfNegative val="0"/>
          <c:dLbls>
            <c:spPr>
              <a:noFill/>
              <a:ln>
                <a:noFill/>
              </a:ln>
              <a:effectLst/>
            </c:spPr>
            <c:txPr>
              <a:bodyPr rot="-5400000" vert="horz"/>
              <a:lstStyle/>
              <a:p>
                <a:pPr>
                  <a:defRPr lang="en-US"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cuentas'!$B$3:$K$3</c:f>
              <c:strCache>
                <c:ptCount val="10"/>
                <c:pt idx="0">
                  <c:v>2003-2004</c:v>
                </c:pt>
                <c:pt idx="1">
                  <c:v>2005-2006</c:v>
                </c:pt>
                <c:pt idx="2">
                  <c:v>2007-2008</c:v>
                </c:pt>
                <c:pt idx="3">
                  <c:v>2009-2010</c:v>
                </c:pt>
                <c:pt idx="4">
                  <c:v>2011-2012</c:v>
                </c:pt>
                <c:pt idx="5">
                  <c:v>2013-2014</c:v>
                </c:pt>
                <c:pt idx="6">
                  <c:v>2015-2016</c:v>
                </c:pt>
                <c:pt idx="7">
                  <c:v>2017-2018</c:v>
                </c:pt>
                <c:pt idx="8">
                  <c:v>2019-2020</c:v>
                </c:pt>
                <c:pt idx="9">
                  <c:v>Ene-Abr. 2021</c:v>
                </c:pt>
              </c:strCache>
            </c:strRef>
          </c:cat>
          <c:val>
            <c:numRef>
              <c:f>'IV.3.3.Pagos anuales x cuentas'!$B$6:$K$6</c:f>
              <c:numCache>
                <c:formatCode>_(* #,##0.00_);_(* \(#,##0.00\);_(* "-"??_);_(@_)</c:formatCode>
                <c:ptCount val="10"/>
                <c:pt idx="0">
                  <c:v>0</c:v>
                </c:pt>
                <c:pt idx="1">
                  <c:v>0</c:v>
                </c:pt>
                <c:pt idx="2">
                  <c:v>3755460803.8300004</c:v>
                </c:pt>
                <c:pt idx="3">
                  <c:v>404625934.49000001</c:v>
                </c:pt>
                <c:pt idx="4">
                  <c:v>0</c:v>
                </c:pt>
                <c:pt idx="5">
                  <c:v>0</c:v>
                </c:pt>
                <c:pt idx="6">
                  <c:v>0</c:v>
                </c:pt>
                <c:pt idx="7">
                  <c:v>0</c:v>
                </c:pt>
                <c:pt idx="8">
                  <c:v>0</c:v>
                </c:pt>
                <c:pt idx="9">
                  <c:v>0</c:v>
                </c:pt>
              </c:numCache>
            </c:numRef>
          </c:val>
          <c:extLst>
            <c:ext xmlns:c16="http://schemas.microsoft.com/office/drawing/2014/chart" uri="{C3380CC4-5D6E-409C-BE32-E72D297353CC}">
              <c16:uniqueId val="{00000008-C43E-441D-B8EC-B37D5A24814D}"/>
            </c:ext>
          </c:extLst>
        </c:ser>
        <c:ser>
          <c:idx val="3"/>
          <c:order val="3"/>
          <c:tx>
            <c:strRef>
              <c:f>'IV.3.3.Pagos anuales x cuentas'!$A$7</c:f>
              <c:strCache>
                <c:ptCount val="1"/>
                <c:pt idx="0">
                  <c:v>Seguro Vida</c:v>
                </c:pt>
              </c:strCache>
            </c:strRef>
          </c:tx>
          <c:invertIfNegative val="0"/>
          <c:dLbls>
            <c:dLbl>
              <c:idx val="7"/>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09-C43E-441D-B8EC-B37D5A24814D}"/>
                </c:ext>
              </c:extLst>
            </c:dLbl>
            <c:dLbl>
              <c:idx val="8"/>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0A-C43E-441D-B8EC-B37D5A24814D}"/>
                </c:ext>
              </c:extLst>
            </c:dLbl>
            <c:dLbl>
              <c:idx val="9"/>
              <c:layout>
                <c:manualLayout>
                  <c:x val="9.5194099644836064E-4"/>
                  <c:y val="4.5442396037995566E-3"/>
                </c:manualLayout>
              </c:layout>
              <c:spPr/>
              <c:txPr>
                <a:bodyPr rot="-5400000" vert="horz"/>
                <a:lstStyle/>
                <a:p>
                  <a:pPr>
                    <a:defRPr lang="en-US" sz="11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C43E-441D-B8EC-B37D5A24814D}"/>
                </c:ext>
              </c:extLst>
            </c:dLbl>
            <c:spPr>
              <a:noFill/>
              <a:ln>
                <a:noFill/>
              </a:ln>
              <a:effectLst/>
            </c:spPr>
            <c:txPr>
              <a:bodyPr rot="-5400000" vert="horz"/>
              <a:lstStyle/>
              <a:p>
                <a:pPr>
                  <a:defRPr lang="en-US" sz="11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cuentas'!$B$3:$K$3</c:f>
              <c:strCache>
                <c:ptCount val="10"/>
                <c:pt idx="0">
                  <c:v>2003-2004</c:v>
                </c:pt>
                <c:pt idx="1">
                  <c:v>2005-2006</c:v>
                </c:pt>
                <c:pt idx="2">
                  <c:v>2007-2008</c:v>
                </c:pt>
                <c:pt idx="3">
                  <c:v>2009-2010</c:v>
                </c:pt>
                <c:pt idx="4">
                  <c:v>2011-2012</c:v>
                </c:pt>
                <c:pt idx="5">
                  <c:v>2013-2014</c:v>
                </c:pt>
                <c:pt idx="6">
                  <c:v>2015-2016</c:v>
                </c:pt>
                <c:pt idx="7">
                  <c:v>2017-2018</c:v>
                </c:pt>
                <c:pt idx="8">
                  <c:v>2019-2020</c:v>
                </c:pt>
                <c:pt idx="9">
                  <c:v>Ene-Abr. 2021</c:v>
                </c:pt>
              </c:strCache>
            </c:strRef>
          </c:cat>
          <c:val>
            <c:numRef>
              <c:f>'IV.3.3.Pagos anuales x cuentas'!$B$7:$K$7</c:f>
              <c:numCache>
                <c:formatCode>#,##0.00_);[Red]\(#,##0.00\)</c:formatCode>
                <c:ptCount val="10"/>
                <c:pt idx="0">
                  <c:v>935302171.8778621</c:v>
                </c:pt>
                <c:pt idx="1">
                  <c:v>1692166600.71</c:v>
                </c:pt>
                <c:pt idx="2" formatCode="_(* #,##0.00_);_(* \(#,##0.00\);_(* &quot;-&quot;??_);_(@_)">
                  <c:v>2483746224.3299999</c:v>
                </c:pt>
                <c:pt idx="3" formatCode="_(* #,##0.00_);_(* \(#,##0.00\);_(* &quot;-&quot;??_);_(@_)">
                  <c:v>3437969707.8699999</c:v>
                </c:pt>
                <c:pt idx="4" formatCode="_(* #,##0.00_);_(* \(#,##0.00\);_(* &quot;-&quot;??_);_(@_)">
                  <c:v>4333222558.0100002</c:v>
                </c:pt>
                <c:pt idx="5" formatCode="_(* #,##0.00_);_(* \(#,##0.00\);_(* &quot;-&quot;??_);_(@_)">
                  <c:v>5422692696.8099995</c:v>
                </c:pt>
                <c:pt idx="6" formatCode="_(* #,##0.00_);_(* \(#,##0.00\);_(* &quot;-&quot;??_);_(@_)">
                  <c:v>7118103243.5200005</c:v>
                </c:pt>
                <c:pt idx="7" formatCode="_(* #,##0.00_);_(* \(#,##0.00\);_(* &quot;-&quot;??_);_(@_)">
                  <c:v>13628387358.849998</c:v>
                </c:pt>
                <c:pt idx="8" formatCode="_(* #,##0.00_);_(* \(#,##0.00\);_(* &quot;-&quot;??_);_(@_)">
                  <c:v>10010336904.24</c:v>
                </c:pt>
                <c:pt idx="9" formatCode="_(* #,##0.00_);_(* \(#,##0.00\);_(* &quot;-&quot;??_);_(@_)">
                  <c:v>1697437818.53</c:v>
                </c:pt>
              </c:numCache>
            </c:numRef>
          </c:val>
          <c:extLst>
            <c:ext xmlns:c16="http://schemas.microsoft.com/office/drawing/2014/chart" uri="{C3380CC4-5D6E-409C-BE32-E72D297353CC}">
              <c16:uniqueId val="{0000000C-C43E-441D-B8EC-B37D5A24814D}"/>
            </c:ext>
          </c:extLst>
        </c:ser>
        <c:ser>
          <c:idx val="4"/>
          <c:order val="4"/>
          <c:tx>
            <c:strRef>
              <c:f>'IV.3.3.Pagos anuales x cuentas'!$A$8</c:f>
              <c:strCache>
                <c:ptCount val="1"/>
                <c:pt idx="0">
                  <c:v>Autoseguro IDSS</c:v>
                </c:pt>
              </c:strCache>
            </c:strRef>
          </c:tx>
          <c:invertIfNegative val="0"/>
          <c:dLbls>
            <c:dLbl>
              <c:idx val="3"/>
              <c:layout>
                <c:manualLayout>
                  <c:x val="-4.0415668275299951E-4"/>
                  <c:y val="1.381691576772985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C43E-441D-B8EC-B37D5A24814D}"/>
                </c:ext>
              </c:extLst>
            </c:dLbl>
            <c:spPr>
              <a:noFill/>
              <a:ln>
                <a:noFill/>
              </a:ln>
              <a:effectLst/>
            </c:spPr>
            <c:txPr>
              <a:bodyPr rot="-5400000" vert="horz"/>
              <a:lstStyle/>
              <a:p>
                <a:pPr>
                  <a:defRPr lang="en-US" sz="11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cuentas'!$B$3:$K$3</c:f>
              <c:strCache>
                <c:ptCount val="10"/>
                <c:pt idx="0">
                  <c:v>2003-2004</c:v>
                </c:pt>
                <c:pt idx="1">
                  <c:v>2005-2006</c:v>
                </c:pt>
                <c:pt idx="2">
                  <c:v>2007-2008</c:v>
                </c:pt>
                <c:pt idx="3">
                  <c:v>2009-2010</c:v>
                </c:pt>
                <c:pt idx="4">
                  <c:v>2011-2012</c:v>
                </c:pt>
                <c:pt idx="5">
                  <c:v>2013-2014</c:v>
                </c:pt>
                <c:pt idx="6">
                  <c:v>2015-2016</c:v>
                </c:pt>
                <c:pt idx="7">
                  <c:v>2017-2018</c:v>
                </c:pt>
                <c:pt idx="8">
                  <c:v>2019-2020</c:v>
                </c:pt>
                <c:pt idx="9">
                  <c:v>Ene-Abr. 2021</c:v>
                </c:pt>
              </c:strCache>
            </c:strRef>
          </c:cat>
          <c:val>
            <c:numRef>
              <c:f>'IV.3.3.Pagos anuales x cuentas'!$B$8:$K$8</c:f>
              <c:numCache>
                <c:formatCode>#,##0.00_);[Red]\(#,##0.00\)</c:formatCode>
                <c:ptCount val="10"/>
                <c:pt idx="0" formatCode="_(* #,##0.00_);_(* \(#,##0.00\);_(* &quot;-&quot;??_);_(@_)">
                  <c:v>0</c:v>
                </c:pt>
                <c:pt idx="1">
                  <c:v>94670678.88000001</c:v>
                </c:pt>
                <c:pt idx="2" formatCode="_(* #,##0.00_);_(* \(#,##0.00\);_(* &quot;-&quot;??_);_(@_)">
                  <c:v>136954683.85000002</c:v>
                </c:pt>
                <c:pt idx="3" formatCode="_(* #,##0.00_);_(* \(#,##0.00\);_(* &quot;-&quot;??_);_(@_)">
                  <c:v>162904511.99000001</c:v>
                </c:pt>
                <c:pt idx="4" formatCode="_(* #,##0.00_);_(* \(#,##0.00\);_(* &quot;-&quot;??_);_(@_)">
                  <c:v>183917908.27000001</c:v>
                </c:pt>
                <c:pt idx="5" formatCode="_(* #,##0.00_);_(* \(#,##0.00\);_(* &quot;-&quot;??_);_(@_)">
                  <c:v>183060302.36000001</c:v>
                </c:pt>
                <c:pt idx="6" formatCode="_(* #,##0.00_);_(* \(#,##0.00\);_(* &quot;-&quot;??_);_(@_)">
                  <c:v>213460070.02999997</c:v>
                </c:pt>
                <c:pt idx="7" formatCode="_(* #,##0.00_);_(* \(#,##0.00\);_(* &quot;-&quot;??_);_(@_)">
                  <c:v>534235013.23999995</c:v>
                </c:pt>
                <c:pt idx="8" formatCode="_(* #,##0.00_);_(* \(#,##0.00\);_(* &quot;-&quot;??_);_(@_)">
                  <c:v>360774402.46000004</c:v>
                </c:pt>
                <c:pt idx="9" formatCode="_(* #,##0.00_);_(* \(#,##0.00\);_(* &quot;-&quot;??_);_(@_)">
                  <c:v>69460437.060000002</c:v>
                </c:pt>
              </c:numCache>
            </c:numRef>
          </c:val>
          <c:extLst>
            <c:ext xmlns:c16="http://schemas.microsoft.com/office/drawing/2014/chart" uri="{C3380CC4-5D6E-409C-BE32-E72D297353CC}">
              <c16:uniqueId val="{0000000E-C43E-441D-B8EC-B37D5A24814D}"/>
            </c:ext>
          </c:extLst>
        </c:ser>
        <c:ser>
          <c:idx val="5"/>
          <c:order val="5"/>
          <c:tx>
            <c:strRef>
              <c:f>'IV.3.3.Pagos anuales x cuentas'!$A$9</c:f>
              <c:strCache>
                <c:ptCount val="1"/>
                <c:pt idx="0">
                  <c:v>Comisión AFP</c:v>
                </c:pt>
              </c:strCache>
            </c:strRef>
          </c:tx>
          <c:invertIfNegative val="0"/>
          <c:dLbls>
            <c:spPr>
              <a:noFill/>
              <a:ln>
                <a:noFill/>
              </a:ln>
              <a:effectLst/>
            </c:spPr>
            <c:txPr>
              <a:bodyPr rot="-5400000" vert="horz"/>
              <a:lstStyle/>
              <a:p>
                <a:pPr>
                  <a:defRPr lang="en-US" sz="11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cuentas'!$B$3:$K$3</c:f>
              <c:strCache>
                <c:ptCount val="10"/>
                <c:pt idx="0">
                  <c:v>2003-2004</c:v>
                </c:pt>
                <c:pt idx="1">
                  <c:v>2005-2006</c:v>
                </c:pt>
                <c:pt idx="2">
                  <c:v>2007-2008</c:v>
                </c:pt>
                <c:pt idx="3">
                  <c:v>2009-2010</c:v>
                </c:pt>
                <c:pt idx="4">
                  <c:v>2011-2012</c:v>
                </c:pt>
                <c:pt idx="5">
                  <c:v>2013-2014</c:v>
                </c:pt>
                <c:pt idx="6">
                  <c:v>2015-2016</c:v>
                </c:pt>
                <c:pt idx="7">
                  <c:v>2017-2018</c:v>
                </c:pt>
                <c:pt idx="8">
                  <c:v>2019-2020</c:v>
                </c:pt>
                <c:pt idx="9">
                  <c:v>Ene-Abr. 2021</c:v>
                </c:pt>
              </c:strCache>
            </c:strRef>
          </c:cat>
          <c:val>
            <c:numRef>
              <c:f>'IV.3.3.Pagos anuales x cuentas'!$B$9:$K$9</c:f>
              <c:numCache>
                <c:formatCode>#,##0.00_);[Red]\(#,##0.00\)</c:formatCode>
                <c:ptCount val="10"/>
                <c:pt idx="0">
                  <c:v>509266716.06859702</c:v>
                </c:pt>
                <c:pt idx="1">
                  <c:v>1039139964.4908601</c:v>
                </c:pt>
                <c:pt idx="2" formatCode="_(* #,##0.00_);_(* \(#,##0.00\);_(* &quot;-&quot;??_);_(@_)">
                  <c:v>1429744237.6700001</c:v>
                </c:pt>
                <c:pt idx="3" formatCode="_(* #,##0.00_);_(* \(#,##0.00\);_(* &quot;-&quot;??_);_(@_)">
                  <c:v>2131047028.6600001</c:v>
                </c:pt>
                <c:pt idx="4" formatCode="_(* #,##0.00_);_(* \(#,##0.00\);_(* &quot;-&quot;??_);_(@_)">
                  <c:v>0</c:v>
                </c:pt>
                <c:pt idx="5" formatCode="_(* #,##0.00_);_(* \(#,##0.00\);_(* &quot;-&quot;??_);_(@_)">
                  <c:v>3019884924.6999998</c:v>
                </c:pt>
                <c:pt idx="6" formatCode="_(* #,##0.00_);_(* \(#,##0.00\);_(* &quot;-&quot;??_);_(@_)">
                  <c:v>3827695909.1799998</c:v>
                </c:pt>
                <c:pt idx="7" formatCode="_(* #,##0.00_);_(* \(#,##0.00\);_(* &quot;-&quot;??_);_(@_)">
                  <c:v>7325824005.4099998</c:v>
                </c:pt>
                <c:pt idx="8" formatCode="_(* #,##0.00_);_(* \(#,##0.00\);_(* &quot;-&quot;??_);_(@_)">
                  <c:v>3596313494.4900002</c:v>
                </c:pt>
                <c:pt idx="9" formatCode="_(* #,##0.00_);_(* \(#,##0.00\);_(* &quot;-&quot;??_);_(@_)">
                  <c:v>129447509.56</c:v>
                </c:pt>
              </c:numCache>
            </c:numRef>
          </c:val>
          <c:extLst>
            <c:ext xmlns:c16="http://schemas.microsoft.com/office/drawing/2014/chart" uri="{C3380CC4-5D6E-409C-BE32-E72D297353CC}">
              <c16:uniqueId val="{0000000F-C43E-441D-B8EC-B37D5A24814D}"/>
            </c:ext>
          </c:extLst>
        </c:ser>
        <c:ser>
          <c:idx val="6"/>
          <c:order val="6"/>
          <c:tx>
            <c:strRef>
              <c:f>'IV.3.3.Pagos anuales x cuentas'!$A$10</c:f>
              <c:strCache>
                <c:ptCount val="1"/>
                <c:pt idx="0">
                  <c:v>Comisión SIPEN</c:v>
                </c:pt>
              </c:strCache>
            </c:strRef>
          </c:tx>
          <c:invertIfNegative val="0"/>
          <c:dLbls>
            <c:dLbl>
              <c:idx val="9"/>
              <c:layout>
                <c:manualLayout>
                  <c:x val="0"/>
                  <c:y val="-2.272119801899778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C43E-441D-B8EC-B37D5A24814D}"/>
                </c:ext>
              </c:extLst>
            </c:dLbl>
            <c:spPr>
              <a:noFill/>
              <a:ln>
                <a:noFill/>
              </a:ln>
              <a:effectLst/>
            </c:spPr>
            <c:txPr>
              <a:bodyPr rot="-5400000" vert="horz"/>
              <a:lstStyle/>
              <a:p>
                <a:pPr>
                  <a:defRPr lang="en-US" sz="11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cuentas'!$B$3:$K$3</c:f>
              <c:strCache>
                <c:ptCount val="10"/>
                <c:pt idx="0">
                  <c:v>2003-2004</c:v>
                </c:pt>
                <c:pt idx="1">
                  <c:v>2005-2006</c:v>
                </c:pt>
                <c:pt idx="2">
                  <c:v>2007-2008</c:v>
                </c:pt>
                <c:pt idx="3">
                  <c:v>2009-2010</c:v>
                </c:pt>
                <c:pt idx="4">
                  <c:v>2011-2012</c:v>
                </c:pt>
                <c:pt idx="5">
                  <c:v>2013-2014</c:v>
                </c:pt>
                <c:pt idx="6">
                  <c:v>2015-2016</c:v>
                </c:pt>
                <c:pt idx="7">
                  <c:v>2017-2018</c:v>
                </c:pt>
                <c:pt idx="8">
                  <c:v>2019-2020</c:v>
                </c:pt>
                <c:pt idx="9">
                  <c:v>Ene-Abr. 2021</c:v>
                </c:pt>
              </c:strCache>
            </c:strRef>
          </c:cat>
          <c:val>
            <c:numRef>
              <c:f>'IV.3.3.Pagos anuales x cuentas'!$B$10:$K$10</c:f>
              <c:numCache>
                <c:formatCode>#,##0.00_);[Red]\(#,##0.00\)</c:formatCode>
                <c:ptCount val="10"/>
                <c:pt idx="0">
                  <c:v>100223440.70394999</c:v>
                </c:pt>
                <c:pt idx="1">
                  <c:v>209064847.75409999</c:v>
                </c:pt>
                <c:pt idx="2" formatCode="_(* #,##0.00_);_(* \(#,##0.00\);_(* &quot;-&quot;??_);_(@_)">
                  <c:v>270721477.07050002</c:v>
                </c:pt>
                <c:pt idx="3" formatCode="_(* #,##0.00_);_(* \(#,##0.00\);_(* &quot;-&quot;??_);_(@_)">
                  <c:v>320172115.23000002</c:v>
                </c:pt>
                <c:pt idx="4" formatCode="_(* #,##0.00_);_(* \(#,##0.00\);_(* &quot;-&quot;??_);_(@_)">
                  <c:v>341527841.87</c:v>
                </c:pt>
                <c:pt idx="5" formatCode="_(* #,##0.00_);_(* \(#,##0.00\);_(* &quot;-&quot;??_);_(@_)">
                  <c:v>424786435.99000001</c:v>
                </c:pt>
                <c:pt idx="6" formatCode="_(* #,##0.00_);_(* \(#,##0.00\);_(* &quot;-&quot;??_);_(@_)">
                  <c:v>538605415.06999993</c:v>
                </c:pt>
                <c:pt idx="7" formatCode="_(* #,##0.00_);_(* \(#,##0.00\);_(* &quot;-&quot;??_);_(@_)">
                  <c:v>1031051006.5699999</c:v>
                </c:pt>
                <c:pt idx="8" formatCode="_(* #,##0.00_);_(* \(#,##0.00\);_(* &quot;-&quot;??_);_(@_)">
                  <c:v>776998923.64999998</c:v>
                </c:pt>
                <c:pt idx="9" formatCode="_(* #,##0.00_);_(* \(#,##0.00\);_(* &quot;-&quot;??_);_(@_)">
                  <c:v>135869668.66999999</c:v>
                </c:pt>
              </c:numCache>
            </c:numRef>
          </c:val>
          <c:extLst>
            <c:ext xmlns:c16="http://schemas.microsoft.com/office/drawing/2014/chart" uri="{C3380CC4-5D6E-409C-BE32-E72D297353CC}">
              <c16:uniqueId val="{00000011-C43E-441D-B8EC-B37D5A24814D}"/>
            </c:ext>
          </c:extLst>
        </c:ser>
        <c:ser>
          <c:idx val="7"/>
          <c:order val="7"/>
          <c:tx>
            <c:strRef>
              <c:f>'IV.3.3.Pagos anuales x cuentas'!$A$11</c:f>
              <c:strCache>
                <c:ptCount val="1"/>
                <c:pt idx="0">
                  <c:v> FSS</c:v>
                </c:pt>
              </c:strCache>
            </c:strRef>
          </c:tx>
          <c:invertIfNegative val="0"/>
          <c:dLbls>
            <c:dLbl>
              <c:idx val="7"/>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12-C43E-441D-B8EC-B37D5A24814D}"/>
                </c:ext>
              </c:extLst>
            </c:dLbl>
            <c:dLbl>
              <c:idx val="8"/>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13-C43E-441D-B8EC-B37D5A24814D}"/>
                </c:ext>
              </c:extLst>
            </c:dLbl>
            <c:dLbl>
              <c:idx val="9"/>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14-C43E-441D-B8EC-B37D5A24814D}"/>
                </c:ext>
              </c:extLst>
            </c:dLbl>
            <c:spPr>
              <a:noFill/>
              <a:ln>
                <a:noFill/>
              </a:ln>
              <a:effectLst/>
            </c:spPr>
            <c:txPr>
              <a:bodyPr rot="-5400000" vert="horz"/>
              <a:lstStyle/>
              <a:p>
                <a:pPr>
                  <a:defRPr lang="en-US" sz="11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cuentas'!$B$3:$K$3</c:f>
              <c:strCache>
                <c:ptCount val="10"/>
                <c:pt idx="0">
                  <c:v>2003-2004</c:v>
                </c:pt>
                <c:pt idx="1">
                  <c:v>2005-2006</c:v>
                </c:pt>
                <c:pt idx="2">
                  <c:v>2007-2008</c:v>
                </c:pt>
                <c:pt idx="3">
                  <c:v>2009-2010</c:v>
                </c:pt>
                <c:pt idx="4">
                  <c:v>2011-2012</c:v>
                </c:pt>
                <c:pt idx="5">
                  <c:v>2013-2014</c:v>
                </c:pt>
                <c:pt idx="6">
                  <c:v>2015-2016</c:v>
                </c:pt>
                <c:pt idx="7">
                  <c:v>2017-2018</c:v>
                </c:pt>
                <c:pt idx="8">
                  <c:v>2019-2020</c:v>
                </c:pt>
                <c:pt idx="9">
                  <c:v>Ene-Abr. 2021</c:v>
                </c:pt>
              </c:strCache>
            </c:strRef>
          </c:cat>
          <c:val>
            <c:numRef>
              <c:f>'IV.3.3.Pagos anuales x cuentas'!$B$11:$K$11</c:f>
              <c:numCache>
                <c:formatCode>#,##0.00_);[Red]\(#,##0.00\)</c:formatCode>
                <c:ptCount val="10"/>
                <c:pt idx="0">
                  <c:v>404162411.58196497</c:v>
                </c:pt>
                <c:pt idx="1">
                  <c:v>840329919.89999986</c:v>
                </c:pt>
                <c:pt idx="2" formatCode="_(* #,##0.00_);_(* \(#,##0.00\);_(* &quot;-&quot;??_);_(@_)">
                  <c:v>1146222145.3295002</c:v>
                </c:pt>
                <c:pt idx="3" formatCode="_(* #,##0.00_);_(* \(#,##0.00\);_(* &quot;-&quot;??_);_(@_)">
                  <c:v>1582131608.8099999</c:v>
                </c:pt>
                <c:pt idx="4" formatCode="_(* #,##0.00_);_(* \(#,##0.00\);_(* &quot;-&quot;??_);_(@_)">
                  <c:v>1954779094.0799999</c:v>
                </c:pt>
                <c:pt idx="5" formatCode="_(* #,##0.00_);_(* \(#,##0.00\);_(* &quot;-&quot;??_);_(@_)">
                  <c:v>2430469027.5699997</c:v>
                </c:pt>
                <c:pt idx="6" formatCode="_(* #,##0.00_);_(* \(#,##0.00\);_(* &quot;-&quot;??_);_(@_)">
                  <c:v>3084833328.23</c:v>
                </c:pt>
                <c:pt idx="7" formatCode="_(* #,##0.00_);_(* \(#,##0.00\);_(* &quot;-&quot;??_);_(@_)">
                  <c:v>5891726017.71</c:v>
                </c:pt>
                <c:pt idx="8" formatCode="_(* #,##0.00_);_(* \(#,##0.00\);_(* &quot;-&quot;??_);_(@_)">
                  <c:v>4439951088.1399994</c:v>
                </c:pt>
                <c:pt idx="9" formatCode="_(* #,##0.00_);_(* \(#,##0.00\);_(* &quot;-&quot;??_);_(@_)">
                  <c:v>776390967.33000004</c:v>
                </c:pt>
              </c:numCache>
            </c:numRef>
          </c:val>
          <c:extLst>
            <c:ext xmlns:c16="http://schemas.microsoft.com/office/drawing/2014/chart" uri="{C3380CC4-5D6E-409C-BE32-E72D297353CC}">
              <c16:uniqueId val="{00000015-C43E-441D-B8EC-B37D5A24814D}"/>
            </c:ext>
          </c:extLst>
        </c:ser>
        <c:ser>
          <c:idx val="8"/>
          <c:order val="8"/>
          <c:invertIfNegative val="0"/>
          <c:cat>
            <c:strRef>
              <c:f>'IV.3.3.Pagos anuales x cuentas'!$B$3:$K$3</c:f>
              <c:strCache>
                <c:ptCount val="10"/>
                <c:pt idx="0">
                  <c:v>2003-2004</c:v>
                </c:pt>
                <c:pt idx="1">
                  <c:v>2005-2006</c:v>
                </c:pt>
                <c:pt idx="2">
                  <c:v>2007-2008</c:v>
                </c:pt>
                <c:pt idx="3">
                  <c:v>2009-2010</c:v>
                </c:pt>
                <c:pt idx="4">
                  <c:v>2011-2012</c:v>
                </c:pt>
                <c:pt idx="5">
                  <c:v>2013-2014</c:v>
                </c:pt>
                <c:pt idx="6">
                  <c:v>2015-2016</c:v>
                </c:pt>
                <c:pt idx="7">
                  <c:v>2017-2018</c:v>
                </c:pt>
                <c:pt idx="8">
                  <c:v>2019-2020</c:v>
                </c:pt>
                <c:pt idx="9">
                  <c:v>Ene-Abr. 2021</c:v>
                </c:pt>
              </c:strCache>
            </c:strRef>
          </c:cat>
          <c:val>
            <c:numRef>
              <c:f>[3]R_Contributivo!$DK$228</c:f>
              <c:numCache>
                <c:formatCode>General</c:formatCode>
                <c:ptCount val="1"/>
                <c:pt idx="0">
                  <c:v>194685949.21000001</c:v>
                </c:pt>
              </c:numCache>
            </c:numRef>
          </c:val>
          <c:extLst>
            <c:ext xmlns:c16="http://schemas.microsoft.com/office/drawing/2014/chart" uri="{C3380CC4-5D6E-409C-BE32-E72D297353CC}">
              <c16:uniqueId val="{00000000-CFB5-47A0-A5EE-EC1549669EC6}"/>
            </c:ext>
          </c:extLst>
        </c:ser>
        <c:dLbls>
          <c:showLegendKey val="0"/>
          <c:showVal val="0"/>
          <c:showCatName val="0"/>
          <c:showSerName val="0"/>
          <c:showPercent val="0"/>
          <c:showBubbleSize val="0"/>
        </c:dLbls>
        <c:gapWidth val="75"/>
        <c:shape val="cylinder"/>
        <c:axId val="431137296"/>
        <c:axId val="431137688"/>
        <c:axId val="0"/>
      </c:bar3DChart>
      <c:catAx>
        <c:axId val="431137296"/>
        <c:scaling>
          <c:orientation val="minMax"/>
        </c:scaling>
        <c:delete val="0"/>
        <c:axPos val="b"/>
        <c:numFmt formatCode="General" sourceLinked="1"/>
        <c:majorTickMark val="none"/>
        <c:minorTickMark val="none"/>
        <c:tickLblPos val="nextTo"/>
        <c:txPr>
          <a:bodyPr/>
          <a:lstStyle/>
          <a:p>
            <a:pPr>
              <a:defRPr lang="en-US" sz="1200"/>
            </a:pPr>
            <a:endParaRPr lang="en-US"/>
          </a:p>
        </c:txPr>
        <c:crossAx val="431137688"/>
        <c:crosses val="autoZero"/>
        <c:auto val="1"/>
        <c:lblAlgn val="ctr"/>
        <c:lblOffset val="100"/>
        <c:noMultiLvlLbl val="0"/>
      </c:catAx>
      <c:valAx>
        <c:axId val="431137688"/>
        <c:scaling>
          <c:orientation val="minMax"/>
        </c:scaling>
        <c:delete val="0"/>
        <c:axPos val="l"/>
        <c:numFmt formatCode="#,##0.00_);[Red]\(#,##0.00\)" sourceLinked="1"/>
        <c:majorTickMark val="none"/>
        <c:minorTickMark val="none"/>
        <c:tickLblPos val="none"/>
        <c:txPr>
          <a:bodyPr/>
          <a:lstStyle/>
          <a:p>
            <a:pPr>
              <a:defRPr lang="en-US"/>
            </a:pPr>
            <a:endParaRPr lang="en-US"/>
          </a:p>
        </c:txPr>
        <c:crossAx val="431137296"/>
        <c:crosses val="autoZero"/>
        <c:crossBetween val="between"/>
        <c:dispUnits>
          <c:builtInUnit val="millions"/>
          <c:dispUnitsLbl>
            <c:layout>
              <c:manualLayout>
                <c:xMode val="edge"/>
                <c:yMode val="edge"/>
                <c:x val="5.5084706125634233E-3"/>
                <c:y val="0.44928518373943704"/>
              </c:manualLayout>
            </c:layout>
            <c:txPr>
              <a:bodyPr/>
              <a:lstStyle/>
              <a:p>
                <a:pPr>
                  <a:defRPr lang="en-US" sz="1400" b="1"/>
                </a:pPr>
                <a:endParaRPr lang="en-US"/>
              </a:p>
            </c:txPr>
          </c:dispUnitsLbl>
        </c:dispUnits>
      </c:valAx>
      <c:spPr>
        <a:noFill/>
        <a:ln w="25400">
          <a:noFill/>
        </a:ln>
      </c:spPr>
    </c:plotArea>
    <c:legend>
      <c:legendPos val="b"/>
      <c:legendEntry>
        <c:idx val="8"/>
        <c:delete val="1"/>
      </c:legendEntry>
      <c:layout>
        <c:manualLayout>
          <c:xMode val="edge"/>
          <c:yMode val="edge"/>
          <c:x val="0.18632560443962581"/>
          <c:y val="7.6814850185653427E-2"/>
          <c:w val="0.58548355823350473"/>
          <c:h val="4.5296997624645244E-2"/>
        </c:manualLayout>
      </c:layout>
      <c:overlay val="0"/>
      <c:txPr>
        <a:bodyPr/>
        <a:lstStyle/>
        <a:p>
          <a:pPr>
            <a:defRPr lang="en-US" sz="1200" b="0"/>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ysClr val="windowText" lastClr="000000"/>
                </a:solidFill>
                <a:latin typeface="+mn-lt"/>
                <a:ea typeface="+mn-ea"/>
                <a:cs typeface="+mn-cs"/>
              </a:defRPr>
            </a:pPr>
            <a:r>
              <a:rPr lang="es-DO" sz="1800" b="1">
                <a:effectLst/>
              </a:rPr>
              <a:t>Pagos a Entidades del Seguro de Vejez, Discapacidad y Sobrevivencia (SVDS)</a:t>
            </a:r>
            <a:endParaRPr lang="es-ES" sz="1800">
              <a:effectLst/>
            </a:endParaRPr>
          </a:p>
        </c:rich>
      </c:tx>
      <c:layout>
        <c:manualLayout>
          <c:xMode val="edge"/>
          <c:yMode val="edge"/>
          <c:x val="0.19011555131855351"/>
          <c:y val="1.0043280304247683E-2"/>
        </c:manualLayout>
      </c:layout>
      <c:overlay val="0"/>
      <c:spPr>
        <a:noFill/>
        <a:ln>
          <a:noFill/>
        </a:ln>
        <a:effectLst/>
      </c:spPr>
      <c:txPr>
        <a:bodyPr rot="0" spcFirstLastPara="1" vertOverflow="ellipsis" vert="horz" wrap="square" anchor="ctr" anchorCtr="1"/>
        <a:lstStyle/>
        <a:p>
          <a:pPr>
            <a:defRPr sz="18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110772366395379"/>
          <c:y val="0.11419454711018263"/>
          <c:w val="0.83092426468072433"/>
          <c:h val="0.75602646097809201"/>
        </c:manualLayout>
      </c:layout>
      <c:barChart>
        <c:barDir val="bar"/>
        <c:grouping val="clustered"/>
        <c:varyColors val="0"/>
        <c:ser>
          <c:idx val="0"/>
          <c:order val="0"/>
          <c:tx>
            <c:strRef>
              <c:f>'IV.3.4.Pago Entidades'!$J$3</c:f>
              <c:strCache>
                <c:ptCount val="1"/>
                <c:pt idx="0">
                  <c:v>Total</c:v>
                </c:pt>
              </c:strCache>
            </c:strRef>
          </c:tx>
          <c:spPr>
            <a:solidFill>
              <a:schemeClr val="accent3">
                <a:lumMod val="50000"/>
              </a:schemeClr>
            </a:solidFill>
            <a:ln>
              <a:noFill/>
            </a:ln>
            <a:effectLst>
              <a:glow rad="139700">
                <a:schemeClr val="accent1">
                  <a:alpha val="49000"/>
                </a:schemeClr>
              </a:glow>
              <a:outerShdw sx="1000" sy="1000" algn="ctr" rotWithShape="0">
                <a:schemeClr val="bg1"/>
              </a:outerShdw>
              <a:softEdge rad="0"/>
            </a:effectLst>
          </c:spPr>
          <c:invertIfNegative val="0"/>
          <c:dPt>
            <c:idx val="11"/>
            <c:invertIfNegative val="0"/>
            <c:bubble3D val="0"/>
            <c:spPr>
              <a:solidFill>
                <a:schemeClr val="accent3">
                  <a:lumMod val="50000"/>
                </a:schemeClr>
              </a:solidFill>
              <a:ln>
                <a:noFill/>
              </a:ln>
              <a:effectLst>
                <a:glow rad="139700">
                  <a:schemeClr val="accent1">
                    <a:alpha val="49000"/>
                  </a:schemeClr>
                </a:glow>
                <a:outerShdw sx="1000" sy="1000" algn="ctr" rotWithShape="0">
                  <a:schemeClr val="bg1"/>
                </a:outerShdw>
                <a:softEdge rad="0"/>
              </a:effectLst>
            </c:spPr>
            <c:extLst>
              <c:ext xmlns:c16="http://schemas.microsoft.com/office/drawing/2014/chart" uri="{C3380CC4-5D6E-409C-BE32-E72D297353CC}">
                <c16:uniqueId val="{00000001-FA0F-4D96-934E-AFE2A2521853}"/>
              </c:ext>
            </c:extLst>
          </c:dPt>
          <c:dPt>
            <c:idx val="12"/>
            <c:invertIfNegative val="0"/>
            <c:bubble3D val="0"/>
            <c:spPr>
              <a:solidFill>
                <a:schemeClr val="accent3">
                  <a:lumMod val="50000"/>
                </a:schemeClr>
              </a:solidFill>
              <a:ln>
                <a:noFill/>
              </a:ln>
              <a:effectLst>
                <a:glow rad="139700">
                  <a:schemeClr val="accent1">
                    <a:alpha val="49000"/>
                  </a:schemeClr>
                </a:glow>
                <a:outerShdw sx="1000" sy="1000" algn="ctr" rotWithShape="0">
                  <a:schemeClr val="bg1"/>
                </a:outerShdw>
                <a:softEdge rad="0"/>
              </a:effectLst>
            </c:spPr>
            <c:extLst>
              <c:ext xmlns:c16="http://schemas.microsoft.com/office/drawing/2014/chart" uri="{C3380CC4-5D6E-409C-BE32-E72D297353CC}">
                <c16:uniqueId val="{00000003-FA0F-4D96-934E-AFE2A2521853}"/>
              </c:ext>
            </c:extLst>
          </c:dPt>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'IV.3.4.Pago Entidades'!$A$4:$A$20</c:f>
              <c:strCache>
                <c:ptCount val="17"/>
                <c:pt idx="0">
                  <c:v>AFP Popular </c:v>
                </c:pt>
                <c:pt idx="1">
                  <c:v>Scotia Crecer AFP</c:v>
                </c:pt>
                <c:pt idx="2">
                  <c:v>AFP Siembra</c:v>
                </c:pt>
                <c:pt idx="3">
                  <c:v>AFP Reservas</c:v>
                </c:pt>
                <c:pt idx="4">
                  <c:v>Fondo INABIMA</c:v>
                </c:pt>
                <c:pt idx="5">
                  <c:v>Ministerio de Hacienda</c:v>
                </c:pt>
                <c:pt idx="6">
                  <c:v>AFP Romana</c:v>
                </c:pt>
                <c:pt idx="7">
                  <c:v>SIPEN</c:v>
                </c:pt>
                <c:pt idx="8">
                  <c:v>Fondo BR</c:v>
                </c:pt>
                <c:pt idx="9">
                  <c:v>Fondo BC</c:v>
                </c:pt>
                <c:pt idx="10">
                  <c:v>Autoseguro (IDSS)</c:v>
                </c:pt>
                <c:pt idx="11">
                  <c:v>AFP Atlántico</c:v>
                </c:pt>
                <c:pt idx="12">
                  <c:v>AFP JMMB BDI, SA</c:v>
                </c:pt>
                <c:pt idx="13">
                  <c:v>Comisión TSS</c:v>
                </c:pt>
                <c:pt idx="14">
                  <c:v>Comisión DIDA</c:v>
                </c:pt>
                <c:pt idx="15">
                  <c:v>AFP LEON</c:v>
                </c:pt>
                <c:pt idx="16">
                  <c:v>AFP CARIBALICO</c:v>
                </c:pt>
              </c:strCache>
            </c:strRef>
          </c:cat>
          <c:val>
            <c:numRef>
              <c:f>'IV.3.4.Pago Entidades'!$J$4:$J$20</c:f>
              <c:numCache>
                <c:formatCode>_(* #,##0.00_);_(* \(#,##0.00\);_(* "-"??_);_(@_)</c:formatCode>
                <c:ptCount val="17"/>
                <c:pt idx="0">
                  <c:v>151185686448.08002</c:v>
                </c:pt>
                <c:pt idx="1">
                  <c:v>109585305628.20001</c:v>
                </c:pt>
                <c:pt idx="2">
                  <c:v>90059651928.080002</c:v>
                </c:pt>
                <c:pt idx="3">
                  <c:v>91857101131.470001</c:v>
                </c:pt>
                <c:pt idx="4">
                  <c:v>75044738993.029999</c:v>
                </c:pt>
                <c:pt idx="5">
                  <c:v>21148092007.27</c:v>
                </c:pt>
                <c:pt idx="6">
                  <c:v>3903433739.9899993</c:v>
                </c:pt>
                <c:pt idx="7">
                  <c:v>3839729786.7999992</c:v>
                </c:pt>
                <c:pt idx="8">
                  <c:v>3711934999.1199989</c:v>
                </c:pt>
                <c:pt idx="9">
                  <c:v>2501407620.5499997</c:v>
                </c:pt>
                <c:pt idx="10">
                  <c:v>1844769880.4599993</c:v>
                </c:pt>
                <c:pt idx="11">
                  <c:v>1863454540.1900001</c:v>
                </c:pt>
                <c:pt idx="12">
                  <c:v>643878198.6400001</c:v>
                </c:pt>
                <c:pt idx="13">
                  <c:v>555509524.13</c:v>
                </c:pt>
                <c:pt idx="14">
                  <c:v>277776240.39999998</c:v>
                </c:pt>
                <c:pt idx="15">
                  <c:v>116692988.65000001</c:v>
                </c:pt>
                <c:pt idx="16">
                  <c:v>63617457.140000001</c:v>
                </c:pt>
              </c:numCache>
            </c:numRef>
          </c:val>
          <c:extLst>
            <c:ext xmlns:c16="http://schemas.microsoft.com/office/drawing/2014/chart" uri="{C3380CC4-5D6E-409C-BE32-E72D297353CC}">
              <c16:uniqueId val="{00000004-FA0F-4D96-934E-AFE2A2521853}"/>
            </c:ext>
          </c:extLst>
        </c:ser>
        <c:dLbls>
          <c:showLegendKey val="0"/>
          <c:showVal val="0"/>
          <c:showCatName val="0"/>
          <c:showSerName val="0"/>
          <c:showPercent val="0"/>
          <c:showBubbleSize val="0"/>
        </c:dLbls>
        <c:gapWidth val="68"/>
        <c:overlap val="1"/>
        <c:axId val="431138472"/>
        <c:axId val="431138864"/>
      </c:barChart>
      <c:catAx>
        <c:axId val="43113847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1050" b="1" i="0" u="none" strike="noStrike" kern="1200" baseline="0">
                <a:solidFill>
                  <a:sysClr val="windowText" lastClr="000000"/>
                </a:solidFill>
                <a:latin typeface="+mn-lt"/>
                <a:ea typeface="+mn-ea"/>
                <a:cs typeface="+mn-cs"/>
              </a:defRPr>
            </a:pPr>
            <a:endParaRPr lang="en-US"/>
          </a:p>
        </c:txPr>
        <c:crossAx val="431138864"/>
        <c:crosses val="autoZero"/>
        <c:auto val="1"/>
        <c:lblAlgn val="ctr"/>
        <c:lblOffset val="100"/>
        <c:noMultiLvlLbl val="0"/>
      </c:catAx>
      <c:valAx>
        <c:axId val="431138864"/>
        <c:scaling>
          <c:orientation val="minMax"/>
        </c:scaling>
        <c:delete val="0"/>
        <c:axPos val="b"/>
        <c:numFmt formatCode="_(* #,##0.00_);_(* \(#,##0.00\);_(* &quot;-&quot;??_);_(@_)" sourceLinked="1"/>
        <c:majorTickMark val="none"/>
        <c:minorTickMark val="none"/>
        <c:tickLblPos val="nextTo"/>
        <c:spPr>
          <a:noFill/>
          <a:ln>
            <a:noFill/>
          </a:ln>
          <a:effectLst/>
        </c:spPr>
        <c:txPr>
          <a:bodyPr rot="-27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en-US"/>
          </a:p>
        </c:txPr>
        <c:crossAx val="431138472"/>
        <c:crosses val="autoZero"/>
        <c:crossBetween val="between"/>
        <c:dispUnits>
          <c:builtInUnit val="millions"/>
          <c:dispUnitsLbl>
            <c:layout>
              <c:manualLayout>
                <c:xMode val="edge"/>
                <c:yMode val="edge"/>
                <c:x val="0.42912309158457201"/>
                <c:y val="4.6222079382934274E-2"/>
              </c:manualLayout>
            </c:layout>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n-US"/>
              </a:p>
            </c:txPr>
          </c:dispUnitsLbl>
        </c:dispUnits>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1"/>
    <c:plotArea>
      <c:layout>
        <c:manualLayout>
          <c:layoutTarget val="inner"/>
          <c:xMode val="edge"/>
          <c:yMode val="edge"/>
          <c:x val="7.0227873345346498E-2"/>
          <c:y val="0.18486099865134337"/>
          <c:w val="0.88669730639735878"/>
          <c:h val="0.68387960004376103"/>
        </c:manualLayout>
      </c:layout>
      <c:lineChart>
        <c:grouping val="standard"/>
        <c:varyColors val="0"/>
        <c:ser>
          <c:idx val="0"/>
          <c:order val="0"/>
          <c:tx>
            <c:strRef>
              <c:f>'IV.3.5.Patrim. fp anual'!$B$3</c:f>
              <c:strCache>
                <c:ptCount val="1"/>
                <c:pt idx="0">
                  <c:v>Patrimonio Fondos de Pensiones 
(RD$ Millones)</c:v>
                </c:pt>
              </c:strCache>
            </c:strRef>
          </c:tx>
          <c:spPr>
            <a:ln w="31750" cmpd="sng">
              <a:solidFill>
                <a:srgbClr val="002060"/>
              </a:solidFill>
            </a:ln>
          </c:spPr>
          <c:marker>
            <c:symbol val="circle"/>
            <c:size val="9"/>
            <c:spPr>
              <a:solidFill>
                <a:srgbClr val="002060"/>
              </a:solidFill>
              <a:ln w="38100">
                <a:solidFill>
                  <a:srgbClr val="002060"/>
                </a:solidFill>
              </a:ln>
            </c:spPr>
          </c:marker>
          <c:dLbls>
            <c:dLbl>
              <c:idx val="0"/>
              <c:layout>
                <c:manualLayout>
                  <c:x val="-6.4687824792092783E-3"/>
                  <c:y val="1.487058783121462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11A7-4510-A9FB-9CD6C0E1EBCB}"/>
                </c:ext>
              </c:extLst>
            </c:dLbl>
            <c:dLbl>
              <c:idx val="1"/>
              <c:layout>
                <c:manualLayout>
                  <c:x val="-1.5485429448609259E-2"/>
                  <c:y val="2.893155436897377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11A7-4510-A9FB-9CD6C0E1EBCB}"/>
                </c:ext>
              </c:extLst>
            </c:dLbl>
            <c:dLbl>
              <c:idx val="2"/>
              <c:layout>
                <c:manualLayout>
                  <c:x val="-2.0411461340274516E-2"/>
                  <c:y val="2.488076216687390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11A7-4510-A9FB-9CD6C0E1EBCB}"/>
                </c:ext>
              </c:extLst>
            </c:dLbl>
            <c:dLbl>
              <c:idx val="3"/>
              <c:layout>
                <c:manualLayout>
                  <c:x val="-2.3718869090433987E-2"/>
                  <c:y val="3.469803827283382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11A7-4510-A9FB-9CD6C0E1EBCB}"/>
                </c:ext>
              </c:extLst>
            </c:dLbl>
            <c:dLbl>
              <c:idx val="4"/>
              <c:layout>
                <c:manualLayout>
                  <c:x val="-3.0187651569643276E-2"/>
                  <c:y val="3.965490088323878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11A7-4510-A9FB-9CD6C0E1EBCB}"/>
                </c:ext>
              </c:extLst>
            </c:dLbl>
            <c:dLbl>
              <c:idx val="5"/>
              <c:layout>
                <c:manualLayout>
                  <c:x val="-1.5320646892626492E-2"/>
                  <c:y val="2.246157212699028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11A7-4510-A9FB-9CD6C0E1EBCB}"/>
                </c:ext>
              </c:extLst>
            </c:dLbl>
            <c:dLbl>
              <c:idx val="6"/>
              <c:layout>
                <c:manualLayout>
                  <c:x val="-1.2040957555597608E-2"/>
                  <c:y val="1.888488866727832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11A7-4510-A9FB-9CD6C0E1EBCB}"/>
                </c:ext>
              </c:extLst>
            </c:dLbl>
            <c:dLbl>
              <c:idx val="7"/>
              <c:layout>
                <c:manualLayout>
                  <c:x val="-6.9275194643856342E-2"/>
                  <c:y val="-3.754406975837944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11A7-4510-A9FB-9CD6C0E1EBCB}"/>
                </c:ext>
              </c:extLst>
            </c:dLbl>
            <c:dLbl>
              <c:idx val="8"/>
              <c:layout>
                <c:manualLayout>
                  <c:x val="-7.1619036099962313E-2"/>
                  <c:y val="-4.5310545260442613E-2"/>
                </c:manualLayout>
              </c:layout>
              <c:spPr/>
              <c:txPr>
                <a:bodyPr/>
                <a:lstStyle/>
                <a:p>
                  <a:pPr>
                    <a:defRPr sz="1200" b="1">
                      <a:solidFill>
                        <a:srgbClr val="002060"/>
                      </a:solidFill>
                    </a:defRPr>
                  </a:pPr>
                  <a:endParaRPr lang="en-US"/>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11A7-4510-A9FB-9CD6C0E1EBCB}"/>
                </c:ext>
              </c:extLst>
            </c:dLbl>
            <c:dLbl>
              <c:idx val="9"/>
              <c:layout>
                <c:manualLayout>
                  <c:x val="-5.8303687790026378E-2"/>
                  <c:y val="-3.3889561496121601E-2"/>
                </c:manualLayout>
              </c:layout>
              <c:spPr/>
              <c:txPr>
                <a:bodyPr/>
                <a:lstStyle/>
                <a:p>
                  <a:pPr>
                    <a:defRPr sz="1200" b="1">
                      <a:solidFill>
                        <a:srgbClr val="00206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11A7-4510-A9FB-9CD6C0E1EBCB}"/>
                </c:ext>
              </c:extLst>
            </c:dLbl>
            <c:dLbl>
              <c:idx val="10"/>
              <c:layout>
                <c:manualLayout>
                  <c:x val="-6.1436816088081811E-2"/>
                  <c:y val="-3.3758697569916521E-2"/>
                </c:manualLayout>
              </c:layout>
              <c:spPr/>
              <c:txPr>
                <a:bodyPr/>
                <a:lstStyle/>
                <a:p>
                  <a:pPr>
                    <a:defRPr sz="1200" b="1">
                      <a:solidFill>
                        <a:srgbClr val="00206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11A7-4510-A9FB-9CD6C0E1EBCB}"/>
                </c:ext>
              </c:extLst>
            </c:dLbl>
            <c:dLbl>
              <c:idx val="11"/>
              <c:layout>
                <c:manualLayout>
                  <c:x val="-6.8088543774327076E-2"/>
                  <c:y val="-3.597741395132087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11A7-4510-A9FB-9CD6C0E1EBCB}"/>
                </c:ext>
              </c:extLst>
            </c:dLbl>
            <c:dLbl>
              <c:idx val="12"/>
              <c:layout>
                <c:manualLayout>
                  <c:x val="-7.0377273513775443E-2"/>
                  <c:y val="-3.129196903736915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11A7-4510-A9FB-9CD6C0E1EBCB}"/>
                </c:ext>
              </c:extLst>
            </c:dLbl>
            <c:dLbl>
              <c:idx val="13"/>
              <c:layout>
                <c:manualLayout>
                  <c:x val="-7.9735305187544001E-2"/>
                  <c:y val="-3.447965937297945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66A3-4558-BAB0-DF3F40352CBE}"/>
                </c:ext>
              </c:extLst>
            </c:dLbl>
            <c:dLbl>
              <c:idx val="14"/>
              <c:layout>
                <c:manualLayout>
                  <c:x val="-6.7033115313403807E-2"/>
                  <c:y val="-2.664072839720922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E1E0-42ED-AB7D-1DE9AC09D70B}"/>
                </c:ext>
              </c:extLst>
            </c:dLbl>
            <c:dLbl>
              <c:idx val="15"/>
              <c:layout>
                <c:manualLayout>
                  <c:x val="-6.5042253306342418E-2"/>
                  <c:y val="-3.073927932358443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899-4F37-843D-748395D19525}"/>
                </c:ext>
              </c:extLst>
            </c:dLbl>
            <c:dLbl>
              <c:idx val="16"/>
              <c:layout>
                <c:manualLayout>
                  <c:x val="-4.9762299379073165E-2"/>
                  <c:y val="-4.057760386078740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CF7C-4FFB-92F3-647FE34CD6C9}"/>
                </c:ext>
              </c:extLst>
            </c:dLbl>
            <c:spPr>
              <a:noFill/>
              <a:ln>
                <a:noFill/>
              </a:ln>
              <a:effectLst/>
            </c:spPr>
            <c:txPr>
              <a:bodyPr/>
              <a:lstStyle/>
              <a:p>
                <a:pPr>
                  <a:defRPr sz="1200" b="1">
                    <a:solidFill>
                      <a:srgbClr val="00206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'IV.3.5.Patrim. fp anual'!$A$4:$A$20</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Ene-Abr. 2021</c:v>
                </c:pt>
              </c:strCache>
            </c:strRef>
          </c:cat>
          <c:val>
            <c:numRef>
              <c:f>'IV.3.5.Patrim. fp anual'!$B$4:$B$20</c:f>
              <c:numCache>
                <c:formatCode>_(* #,##0.00_);_(* \(#,##0.00\);_(* "-"??_);_(@_)</c:formatCode>
                <c:ptCount val="17"/>
                <c:pt idx="0">
                  <c:v>23031.69</c:v>
                </c:pt>
                <c:pt idx="1">
                  <c:v>33521.17</c:v>
                </c:pt>
                <c:pt idx="2">
                  <c:v>48918.54</c:v>
                </c:pt>
                <c:pt idx="3">
                  <c:v>68371.91</c:v>
                </c:pt>
                <c:pt idx="4">
                  <c:v>94318.74</c:v>
                </c:pt>
                <c:pt idx="5">
                  <c:v>120339.19</c:v>
                </c:pt>
                <c:pt idx="6">
                  <c:v>154672.16</c:v>
                </c:pt>
                <c:pt idx="7">
                  <c:v>198249.65</c:v>
                </c:pt>
                <c:pt idx="8">
                  <c:v>248516.38566900001</c:v>
                </c:pt>
                <c:pt idx="9">
                  <c:v>305297.32352799998</c:v>
                </c:pt>
                <c:pt idx="10">
                  <c:v>367708.87092800002</c:v>
                </c:pt>
                <c:pt idx="11">
                  <c:v>436929.96823200001</c:v>
                </c:pt>
                <c:pt idx="12">
                  <c:v>520077.01557300001</c:v>
                </c:pt>
                <c:pt idx="13">
                  <c:v>599976.12957899994</c:v>
                </c:pt>
                <c:pt idx="14">
                  <c:v>707666.437209</c:v>
                </c:pt>
                <c:pt idx="15">
                  <c:v>820942.24981800001</c:v>
                </c:pt>
                <c:pt idx="16">
                  <c:v>864049.50347</c:v>
                </c:pt>
              </c:numCache>
            </c:numRef>
          </c:val>
          <c:smooth val="0"/>
          <c:extLst>
            <c:ext xmlns:c16="http://schemas.microsoft.com/office/drawing/2014/chart" uri="{C3380CC4-5D6E-409C-BE32-E72D297353CC}">
              <c16:uniqueId val="{0000000D-11A7-4510-A9FB-9CD6C0E1EBCB}"/>
            </c:ext>
          </c:extLst>
        </c:ser>
        <c:dLbls>
          <c:showLegendKey val="0"/>
          <c:showVal val="0"/>
          <c:showCatName val="0"/>
          <c:showSerName val="0"/>
          <c:showPercent val="0"/>
          <c:showBubbleSize val="0"/>
        </c:dLbls>
        <c:marker val="1"/>
        <c:smooth val="0"/>
        <c:axId val="431139256"/>
        <c:axId val="431140040"/>
      </c:lineChart>
      <c:lineChart>
        <c:grouping val="standard"/>
        <c:varyColors val="0"/>
        <c:ser>
          <c:idx val="1"/>
          <c:order val="1"/>
          <c:tx>
            <c:strRef>
              <c:f>'IV.3.5.Patrim. fp anual'!$E$3</c:f>
              <c:strCache>
                <c:ptCount val="1"/>
                <c:pt idx="0">
                  <c:v>% Patrimonio/ PIB</c:v>
                </c:pt>
              </c:strCache>
            </c:strRef>
          </c:tx>
          <c:spPr>
            <a:ln w="31750">
              <a:solidFill>
                <a:schemeClr val="accent3">
                  <a:lumMod val="50000"/>
                </a:schemeClr>
              </a:solidFill>
            </a:ln>
          </c:spPr>
          <c:marker>
            <c:symbol val="circle"/>
            <c:size val="9"/>
            <c:spPr>
              <a:solidFill>
                <a:schemeClr val="accent6">
                  <a:lumMod val="50000"/>
                </a:schemeClr>
              </a:solidFill>
              <a:ln w="38100">
                <a:solidFill>
                  <a:schemeClr val="accent6">
                    <a:lumMod val="50000"/>
                  </a:schemeClr>
                </a:solidFill>
              </a:ln>
            </c:spPr>
          </c:marker>
          <c:dLbls>
            <c:dLbl>
              <c:idx val="0"/>
              <c:layout>
                <c:manualLayout>
                  <c:x val="-4.1294517129582195E-2"/>
                  <c:y val="-3.998685455647886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11A7-4510-A9FB-9CD6C0E1EBCB}"/>
                </c:ext>
              </c:extLst>
            </c:dLbl>
            <c:dLbl>
              <c:idx val="1"/>
              <c:layout>
                <c:manualLayout>
                  <c:x val="-3.3528900433398616E-2"/>
                  <c:y val="-3.767446245918024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11A7-4510-A9FB-9CD6C0E1EBCB}"/>
                </c:ext>
              </c:extLst>
            </c:dLbl>
            <c:dLbl>
              <c:idx val="2"/>
              <c:layout>
                <c:manualLayout>
                  <c:x val="-3.3327921844399866E-2"/>
                  <c:y val="-3.950270690538847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11A7-4510-A9FB-9CD6C0E1EBCB}"/>
                </c:ext>
              </c:extLst>
            </c:dLbl>
            <c:dLbl>
              <c:idx val="3"/>
              <c:layout>
                <c:manualLayout>
                  <c:x val="-3.6232781703961416E-2"/>
                  <c:y val="-4.28392157356616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11A7-4510-A9FB-9CD6C0E1EBCB}"/>
                </c:ext>
              </c:extLst>
            </c:dLbl>
            <c:dLbl>
              <c:idx val="4"/>
              <c:layout>
                <c:manualLayout>
                  <c:x val="-3.7995885898413337E-2"/>
                  <c:y val="-3.604158647142201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11A7-4510-A9FB-9CD6C0E1EBCB}"/>
                </c:ext>
              </c:extLst>
            </c:dLbl>
            <c:dLbl>
              <c:idx val="5"/>
              <c:layout>
                <c:manualLayout>
                  <c:x val="-3.2698928730690746E-2"/>
                  <c:y val="-3.850531695508232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11A7-4510-A9FB-9CD6C0E1EBCB}"/>
                </c:ext>
              </c:extLst>
            </c:dLbl>
            <c:dLbl>
              <c:idx val="6"/>
              <c:layout>
                <c:manualLayout>
                  <c:x val="-3.8864244922619133E-2"/>
                  <c:y val="-3.556998457765697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11A7-4510-A9FB-9CD6C0E1EBCB}"/>
                </c:ext>
              </c:extLst>
            </c:dLbl>
            <c:dLbl>
              <c:idx val="7"/>
              <c:layout>
                <c:manualLayout>
                  <c:x val="6.0677300455553914E-3"/>
                  <c:y val="1.719335766337376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11A7-4510-A9FB-9CD6C0E1EBCB}"/>
                </c:ext>
              </c:extLst>
            </c:dLbl>
            <c:dLbl>
              <c:idx val="8"/>
              <c:layout>
                <c:manualLayout>
                  <c:x val="-5.7728940211794503E-3"/>
                  <c:y val="2.4866243674439598E-2"/>
                </c:manualLayout>
              </c:layout>
              <c:spPr/>
              <c:txPr>
                <a:bodyPr/>
                <a:lstStyle/>
                <a:p>
                  <a:pPr>
                    <a:defRPr sz="1200" b="1">
                      <a:solidFill>
                        <a:schemeClr val="accent6">
                          <a:lumMod val="50000"/>
                        </a:schemeClr>
                      </a:solidFill>
                    </a:defRPr>
                  </a:pPr>
                  <a:endParaRPr lang="en-US"/>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11A7-4510-A9FB-9CD6C0E1EBCB}"/>
                </c:ext>
              </c:extLst>
            </c:dLbl>
            <c:dLbl>
              <c:idx val="9"/>
              <c:layout>
                <c:manualLayout>
                  <c:x val="-1.7669718047213873E-2"/>
                  <c:y val="2.177666094318521E-2"/>
                </c:manualLayout>
              </c:layout>
              <c:spPr/>
              <c:txPr>
                <a:bodyPr/>
                <a:lstStyle/>
                <a:p>
                  <a:pPr>
                    <a:defRPr sz="1200" b="1">
                      <a:solidFill>
                        <a:schemeClr val="accent6">
                          <a:lumMod val="50000"/>
                        </a:schemeClr>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11A7-4510-A9FB-9CD6C0E1EBCB}"/>
                </c:ext>
              </c:extLst>
            </c:dLbl>
            <c:dLbl>
              <c:idx val="10"/>
              <c:layout>
                <c:manualLayout>
                  <c:x val="-1.6795392815950723E-2"/>
                  <c:y val="2.7813021751327237E-2"/>
                </c:manualLayout>
              </c:layout>
              <c:spPr/>
              <c:txPr>
                <a:bodyPr/>
                <a:lstStyle/>
                <a:p>
                  <a:pPr>
                    <a:defRPr sz="1200" b="1">
                      <a:solidFill>
                        <a:schemeClr val="accent6">
                          <a:lumMod val="50000"/>
                        </a:schemeClr>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11A7-4510-A9FB-9CD6C0E1EBCB}"/>
                </c:ext>
              </c:extLst>
            </c:dLbl>
            <c:dLbl>
              <c:idx val="11"/>
              <c:layout>
                <c:manualLayout>
                  <c:x val="-1.1227554801178846E-2"/>
                  <c:y val="2.84053786848644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11A7-4510-A9FB-9CD6C0E1EBCB}"/>
                </c:ext>
              </c:extLst>
            </c:dLbl>
            <c:dLbl>
              <c:idx val="12"/>
              <c:layout>
                <c:manualLayout>
                  <c:x val="-1.4129431537800342E-2"/>
                  <c:y val="3.041852090845712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11A7-4510-A9FB-9CD6C0E1EBCB}"/>
                </c:ext>
              </c:extLst>
            </c:dLbl>
            <c:dLbl>
              <c:idx val="13"/>
              <c:layout>
                <c:manualLayout>
                  <c:x val="-2.3371565370191385E-2"/>
                  <c:y val="2.922815939968473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66A3-4558-BAB0-DF3F40352CBE}"/>
                </c:ext>
              </c:extLst>
            </c:dLbl>
            <c:dLbl>
              <c:idx val="14"/>
              <c:layout>
                <c:manualLayout>
                  <c:x val="-1.5896711656936954E-2"/>
                  <c:y val="3.483787559635048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1E0-42ED-AB7D-1DE9AC09D70B}"/>
                </c:ext>
              </c:extLst>
            </c:dLbl>
            <c:dLbl>
              <c:idx val="15"/>
              <c:layout>
                <c:manualLayout>
                  <c:x val="-1.909669392938022E-2"/>
                  <c:y val="2.869001519699451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8899-4F37-843D-748395D19525}"/>
                </c:ext>
              </c:extLst>
            </c:dLbl>
            <c:dLbl>
              <c:idx val="16"/>
              <c:layout>
                <c:manualLayout>
                  <c:x val="-1.8091604775202313E-2"/>
                  <c:y val="3.483788121783163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CF7C-4FFB-92F3-647FE34CD6C9}"/>
                </c:ext>
              </c:extLst>
            </c:dLbl>
            <c:spPr>
              <a:noFill/>
              <a:ln>
                <a:noFill/>
              </a:ln>
              <a:effectLst/>
            </c:spPr>
            <c:txPr>
              <a:bodyPr/>
              <a:lstStyle/>
              <a:p>
                <a:pPr>
                  <a:defRPr sz="1200" b="1">
                    <a:solidFill>
                      <a:schemeClr val="accent6">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'IV.3.5.Patrim. fp anual'!$A$4:$A$20</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Ene-Abr. 2021</c:v>
                </c:pt>
              </c:strCache>
            </c:strRef>
          </c:cat>
          <c:val>
            <c:numRef>
              <c:f>'IV.3.5.Patrim. fp anual'!$E$4:$E$20</c:f>
              <c:numCache>
                <c:formatCode>0.0%</c:formatCode>
                <c:ptCount val="17"/>
                <c:pt idx="0">
                  <c:v>2.2580043960698116E-2</c:v>
                </c:pt>
                <c:pt idx="1">
                  <c:v>2.817374051932511E-2</c:v>
                </c:pt>
                <c:pt idx="2">
                  <c:v>3.5858503633933857E-2</c:v>
                </c:pt>
                <c:pt idx="3">
                  <c:v>4.3378710625577514E-2</c:v>
                </c:pt>
                <c:pt idx="4">
                  <c:v>5.6183488957878856E-2</c:v>
                </c:pt>
                <c:pt idx="5">
                  <c:v>6.3273252432689955E-2</c:v>
                </c:pt>
                <c:pt idx="6">
                  <c:v>7.2982602100370983E-2</c:v>
                </c:pt>
                <c:pt idx="7">
                  <c:v>8.5571065611347308E-2</c:v>
                </c:pt>
                <c:pt idx="8">
                  <c:v>9.8070140691973604E-2</c:v>
                </c:pt>
                <c:pt idx="9">
                  <c:v>0.10957363748990527</c:v>
                </c:pt>
                <c:pt idx="10">
                  <c:v>0.1198475384857927</c:v>
                </c:pt>
                <c:pt idx="11">
                  <c:v>0.13300480292241038</c:v>
                </c:pt>
                <c:pt idx="12">
                  <c:v>0.14394017613260685</c:v>
                </c:pt>
                <c:pt idx="13">
                  <c:v>0.149058971210493</c:v>
                </c:pt>
                <c:pt idx="14">
                  <c:v>0.15878861159497584</c:v>
                </c:pt>
                <c:pt idx="15">
                  <c:v>0.17994299544493006</c:v>
                </c:pt>
                <c:pt idx="16">
                  <c:v>0.19387837799181787</c:v>
                </c:pt>
              </c:numCache>
            </c:numRef>
          </c:val>
          <c:smooth val="0"/>
          <c:extLst>
            <c:ext xmlns:c16="http://schemas.microsoft.com/office/drawing/2014/chart" uri="{C3380CC4-5D6E-409C-BE32-E72D297353CC}">
              <c16:uniqueId val="{0000001B-11A7-4510-A9FB-9CD6C0E1EBCB}"/>
            </c:ext>
          </c:extLst>
        </c:ser>
        <c:dLbls>
          <c:showLegendKey val="0"/>
          <c:showVal val="0"/>
          <c:showCatName val="0"/>
          <c:showSerName val="0"/>
          <c:showPercent val="0"/>
          <c:showBubbleSize val="0"/>
        </c:dLbls>
        <c:marker val="1"/>
        <c:smooth val="0"/>
        <c:axId val="431140432"/>
        <c:axId val="431140824"/>
      </c:lineChart>
      <c:catAx>
        <c:axId val="431139256"/>
        <c:scaling>
          <c:orientation val="minMax"/>
        </c:scaling>
        <c:delete val="0"/>
        <c:axPos val="b"/>
        <c:numFmt formatCode="General" sourceLinked="1"/>
        <c:majorTickMark val="none"/>
        <c:minorTickMark val="none"/>
        <c:tickLblPos val="nextTo"/>
        <c:txPr>
          <a:bodyPr/>
          <a:lstStyle/>
          <a:p>
            <a:pPr>
              <a:defRPr sz="1200"/>
            </a:pPr>
            <a:endParaRPr lang="en-US"/>
          </a:p>
        </c:txPr>
        <c:crossAx val="431140040"/>
        <c:crosses val="autoZero"/>
        <c:auto val="1"/>
        <c:lblAlgn val="ctr"/>
        <c:lblOffset val="100"/>
        <c:noMultiLvlLbl val="0"/>
      </c:catAx>
      <c:valAx>
        <c:axId val="431140040"/>
        <c:scaling>
          <c:orientation val="minMax"/>
          <c:max val="950000"/>
        </c:scaling>
        <c:delete val="0"/>
        <c:axPos val="l"/>
        <c:numFmt formatCode="_(* #,##0.00_);_(* \(#,##0.00\);_(* &quot;-&quot;??_);_(@_)" sourceLinked="1"/>
        <c:majorTickMark val="none"/>
        <c:minorTickMark val="none"/>
        <c:tickLblPos val="nextTo"/>
        <c:crossAx val="431139256"/>
        <c:crosses val="autoZero"/>
        <c:crossBetween val="between"/>
      </c:valAx>
      <c:catAx>
        <c:axId val="431140432"/>
        <c:scaling>
          <c:orientation val="minMax"/>
        </c:scaling>
        <c:delete val="1"/>
        <c:axPos val="b"/>
        <c:numFmt formatCode="General" sourceLinked="1"/>
        <c:majorTickMark val="out"/>
        <c:minorTickMark val="none"/>
        <c:tickLblPos val="nextTo"/>
        <c:crossAx val="431140824"/>
        <c:crosses val="autoZero"/>
        <c:auto val="1"/>
        <c:lblAlgn val="ctr"/>
        <c:lblOffset val="100"/>
        <c:noMultiLvlLbl val="0"/>
      </c:catAx>
      <c:valAx>
        <c:axId val="431140824"/>
        <c:scaling>
          <c:orientation val="minMax"/>
          <c:max val="0.5"/>
        </c:scaling>
        <c:delete val="0"/>
        <c:axPos val="r"/>
        <c:numFmt formatCode="0.0%" sourceLinked="1"/>
        <c:majorTickMark val="out"/>
        <c:minorTickMark val="none"/>
        <c:tickLblPos val="nextTo"/>
        <c:txPr>
          <a:bodyPr/>
          <a:lstStyle/>
          <a:p>
            <a:pPr>
              <a:defRPr>
                <a:solidFill>
                  <a:schemeClr val="bg1"/>
                </a:solidFill>
              </a:defRPr>
            </a:pPr>
            <a:endParaRPr lang="en-US"/>
          </a:p>
        </c:txPr>
        <c:crossAx val="431140432"/>
        <c:crosses val="max"/>
        <c:crossBetween val="between"/>
        <c:majorUnit val="6.0000000000000012E-2"/>
      </c:valAx>
    </c:plotArea>
    <c:legend>
      <c:legendPos val="b"/>
      <c:layout>
        <c:manualLayout>
          <c:xMode val="edge"/>
          <c:yMode val="edge"/>
          <c:x val="0.2243038478541744"/>
          <c:y val="4.0089430240987746E-2"/>
          <c:w val="0.52067179525938223"/>
          <c:h val="7.3956340186772315E-2"/>
        </c:manualLayout>
      </c:layout>
      <c:overlay val="0"/>
      <c:txPr>
        <a:bodyPr/>
        <a:lstStyle/>
        <a:p>
          <a:pPr rtl="0">
            <a:defRPr sz="1200" b="0"/>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landscape"/>
  </c:printSettings>
  <c:userShapes r:id="rId1"/>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baseline="0">
                <a:solidFill>
                  <a:schemeClr val="tx1"/>
                </a:solidFill>
                <a:latin typeface="+mn-lt"/>
                <a:ea typeface="+mn-ea"/>
                <a:cs typeface="+mn-cs"/>
              </a:defRPr>
            </a:pPr>
            <a:r>
              <a:rPr lang="es-DO">
                <a:solidFill>
                  <a:schemeClr val="tx1"/>
                </a:solidFill>
              </a:rPr>
              <a:t>Composición de la Cartera Total de Inversión de los Fondos de Pensiones por Tipo de Emisor</a:t>
            </a:r>
            <a:endParaRPr lang="es-ES">
              <a:solidFill>
                <a:schemeClr val="tx1"/>
              </a:solidFill>
            </a:endParaRPr>
          </a:p>
        </c:rich>
      </c:tx>
      <c:layout>
        <c:manualLayout>
          <c:xMode val="edge"/>
          <c:yMode val="edge"/>
          <c:x val="0.15202931198062491"/>
          <c:y val="2.1339214570711348E-2"/>
        </c:manualLayout>
      </c:layout>
      <c:overlay val="0"/>
      <c:spPr>
        <a:noFill/>
        <a:ln>
          <a:noFill/>
        </a:ln>
        <a:effectLst/>
      </c:spPr>
      <c:txPr>
        <a:bodyPr rot="0" spcFirstLastPara="1" vertOverflow="ellipsis" vert="horz" wrap="square" anchor="ctr" anchorCtr="1"/>
        <a:lstStyle/>
        <a:p>
          <a:pPr>
            <a:defRPr sz="1600" b="1" i="0" u="none" strike="noStrike" kern="1200" cap="all" baseline="0">
              <a:solidFill>
                <a:schemeClr val="tx1"/>
              </a:solidFill>
              <a:latin typeface="+mn-lt"/>
              <a:ea typeface="+mn-ea"/>
              <a:cs typeface="+mn-cs"/>
            </a:defRPr>
          </a:pPr>
          <a:endParaRPr lang="en-US"/>
        </a:p>
      </c:txPr>
    </c:title>
    <c:autoTitleDeleted val="0"/>
    <c:view3D>
      <c:rotX val="7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9531200998858531"/>
          <c:y val="0.27144149749601043"/>
          <c:w val="0.53377727901973293"/>
          <c:h val="0.49243439280934392"/>
        </c:manualLayout>
      </c:layout>
      <c:pie3DChart>
        <c:varyColors val="1"/>
        <c:ser>
          <c:idx val="0"/>
          <c:order val="0"/>
          <c:tx>
            <c:strRef>
              <c:f>'IV.3.6.Cartera de inv fp'!$B$3</c:f>
              <c:strCache>
                <c:ptCount val="1"/>
                <c:pt idx="0">
                  <c:v>Inversión </c:v>
                </c:pt>
              </c:strCache>
            </c:strRef>
          </c:tx>
          <c:explosion val="27"/>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EA25-4C03-AE74-A5C04F3B8283}"/>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EA25-4C03-AE74-A5C04F3B8283}"/>
              </c:ext>
            </c:extLst>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EA25-4C03-AE74-A5C04F3B8283}"/>
              </c:ext>
            </c:extLst>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EA25-4C03-AE74-A5C04F3B8283}"/>
              </c:ext>
            </c:extLst>
          </c:dPt>
          <c:dPt>
            <c:idx val="4"/>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9-EA25-4C03-AE74-A5C04F3B8283}"/>
              </c:ext>
            </c:extLst>
          </c:dPt>
          <c:dPt>
            <c:idx val="5"/>
            <c:bubble3D val="0"/>
            <c:spPr>
              <a:solidFill>
                <a:schemeClr val="accent6"/>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B-EA25-4C03-AE74-A5C04F3B8283}"/>
              </c:ext>
            </c:extLst>
          </c:dPt>
          <c:dPt>
            <c:idx val="6"/>
            <c:bubble3D val="0"/>
            <c:spPr>
              <a:solidFill>
                <a:schemeClr val="accent1">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D-EA25-4C03-AE74-A5C04F3B8283}"/>
              </c:ext>
            </c:extLst>
          </c:dPt>
          <c:dPt>
            <c:idx val="7"/>
            <c:bubble3D val="0"/>
            <c:spPr>
              <a:solidFill>
                <a:schemeClr val="accent2">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F-EA25-4C03-AE74-A5C04F3B8283}"/>
              </c:ext>
            </c:extLst>
          </c:dPt>
          <c:dPt>
            <c:idx val="8"/>
            <c:bubble3D val="0"/>
            <c:spPr>
              <a:solidFill>
                <a:schemeClr val="accent3">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11-EA25-4C03-AE74-A5C04F3B8283}"/>
              </c:ext>
            </c:extLst>
          </c:dPt>
          <c:dLbls>
            <c:dLbl>
              <c:idx val="0"/>
              <c:layout>
                <c:manualLayout>
                  <c:x val="3.029668045497811E-2"/>
                  <c:y val="0"/>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B6F1AFB7-BEA2-4D02-BD8E-2D8CD935846D}" type="CATEGORYNAME">
                      <a:rPr lang="en-US" sz="1600"/>
                      <a:pPr>
                        <a:defRPr sz="1600"/>
                      </a:pPr>
                      <a:t>[NOMBRE DE CATEGORÍA]</a:t>
                    </a:fld>
                    <a:r>
                      <a:rPr lang="en-US" sz="1600" baseline="0"/>
                      <a:t> </a:t>
                    </a:r>
                    <a:fld id="{802593D4-D7C9-4FFF-8538-6F19ABEF7343}" type="VALUE">
                      <a:rPr lang="en-US" sz="1600" baseline="0"/>
                      <a:pPr>
                        <a:defRPr sz="1600"/>
                      </a:pPr>
                      <a:t>[VALOR]</a:t>
                    </a:fld>
                    <a:r>
                      <a:rPr lang="en-US" sz="1600" baseline="0"/>
                      <a:t> </a:t>
                    </a:r>
                  </a:p>
                  <a:p>
                    <a:pPr>
                      <a:defRPr sz="1600"/>
                    </a:pPr>
                    <a:fld id="{D001C737-3F8B-48C0-B8FC-3D84735647BA}" type="PERCENTAGE">
                      <a:rPr lang="en-US" sz="1600" baseline="0"/>
                      <a:pPr>
                        <a:defRPr sz="1600"/>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1-EA25-4C03-AE74-A5C04F3B8283}"/>
                </c:ext>
              </c:extLst>
            </c:dLbl>
            <c:dLbl>
              <c:idx val="1"/>
              <c:layout>
                <c:manualLayout>
                  <c:x val="6.3529057681706927E-2"/>
                  <c:y val="-9.3830081111302852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9DB53A80-1631-4C54-B94A-7623F16DC562}" type="CATEGORYNAME">
                      <a:rPr lang="en-US" sz="1600"/>
                      <a:pPr>
                        <a:defRPr sz="1600">
                          <a:solidFill>
                            <a:schemeClr val="accent1"/>
                          </a:solidFill>
                        </a:defRPr>
                      </a:pPr>
                      <a:t>[NOMBRE DE CATEGORÍA]</a:t>
                    </a:fld>
                    <a:r>
                      <a:rPr lang="en-US" sz="1600" baseline="0"/>
                      <a:t> </a:t>
                    </a:r>
                    <a:fld id="{8B1BE688-23E6-409E-A9E5-487FD9D966BE}" type="VALUE">
                      <a:rPr lang="en-US" sz="1600" baseline="0"/>
                      <a:pPr>
                        <a:defRPr sz="1600">
                          <a:solidFill>
                            <a:schemeClr val="accent1"/>
                          </a:solidFill>
                        </a:defRPr>
                      </a:pPr>
                      <a:t>[VALOR]</a:t>
                    </a:fld>
                    <a:r>
                      <a:rPr lang="en-US" sz="1600" baseline="0"/>
                      <a:t> </a:t>
                    </a:r>
                  </a:p>
                  <a:p>
                    <a:pPr>
                      <a:defRPr sz="1600">
                        <a:solidFill>
                          <a:schemeClr val="accent1"/>
                        </a:solidFill>
                      </a:defRPr>
                    </a:pPr>
                    <a:fld id="{D0DF9589-4A9B-4BCB-BDFB-E932696D7EAC}" type="PERCENTAGE">
                      <a:rPr lang="en-US" sz="1600" baseline="0"/>
                      <a:pPr>
                        <a:defRPr sz="1600">
                          <a:solidFill>
                            <a:schemeClr val="accent1"/>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3-EA25-4C03-AE74-A5C04F3B8283}"/>
                </c:ext>
              </c:extLst>
            </c:dLbl>
            <c:dLbl>
              <c:idx val="2"/>
              <c:layout>
                <c:manualLayout>
                  <c:x val="0.12228049684643583"/>
                  <c:y val="1.1655986414586251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C822C21F-0988-4DDE-BA82-A40D03D21168}" type="CATEGORYNAME">
                      <a:rPr lang="en-US" sz="1600"/>
                      <a:pPr>
                        <a:defRPr sz="1600">
                          <a:solidFill>
                            <a:schemeClr val="accent1"/>
                          </a:solidFill>
                        </a:defRPr>
                      </a:pPr>
                      <a:t>[NOMBRE DE CATEGORÍA]</a:t>
                    </a:fld>
                    <a:r>
                      <a:rPr lang="en-US" sz="1600" baseline="0"/>
                      <a:t> </a:t>
                    </a:r>
                    <a:fld id="{E05FC477-5633-4DC9-A14F-63E5DD5E4C00}" type="VALUE">
                      <a:rPr lang="en-US" sz="1600" baseline="0"/>
                      <a:pPr>
                        <a:defRPr sz="1600">
                          <a:solidFill>
                            <a:schemeClr val="accent1"/>
                          </a:solidFill>
                        </a:defRPr>
                      </a:pPr>
                      <a:t>[VALOR]</a:t>
                    </a:fld>
                    <a:r>
                      <a:rPr lang="en-US" sz="1600" baseline="0"/>
                      <a:t> </a:t>
                    </a:r>
                  </a:p>
                  <a:p>
                    <a:pPr>
                      <a:defRPr sz="1600">
                        <a:solidFill>
                          <a:schemeClr val="accent1"/>
                        </a:solidFill>
                      </a:defRPr>
                    </a:pPr>
                    <a:fld id="{87E1A451-509B-4625-B12B-E5AD063B949E}" type="PERCENTAGE">
                      <a:rPr lang="en-US" sz="1600" baseline="0"/>
                      <a:pPr>
                        <a:defRPr sz="1600">
                          <a:solidFill>
                            <a:schemeClr val="accent1"/>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5-EA25-4C03-AE74-A5C04F3B8283}"/>
                </c:ext>
              </c:extLst>
            </c:dLbl>
            <c:dLbl>
              <c:idx val="3"/>
              <c:layout>
                <c:manualLayout>
                  <c:x val="-4.0093884934936888E-2"/>
                  <c:y val="0.11086504315999027"/>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441E169C-1271-4FB6-9C79-850CD6DBDDF9}" type="CATEGORYNAME">
                      <a:rPr lang="en-US" sz="1600"/>
                      <a:pPr>
                        <a:defRPr sz="1600">
                          <a:solidFill>
                            <a:schemeClr val="accent1"/>
                          </a:solidFill>
                        </a:defRPr>
                      </a:pPr>
                      <a:t>[NOMBRE DE CATEGORÍA]</a:t>
                    </a:fld>
                    <a:r>
                      <a:rPr lang="en-US" sz="1600" baseline="0"/>
                      <a:t> </a:t>
                    </a:r>
                    <a:fld id="{FC9DF459-C227-4F7A-863B-82216E0DF0CF}" type="VALUE">
                      <a:rPr lang="en-US" sz="1600" baseline="0"/>
                      <a:pPr>
                        <a:defRPr sz="1600">
                          <a:solidFill>
                            <a:schemeClr val="accent1"/>
                          </a:solidFill>
                        </a:defRPr>
                      </a:pPr>
                      <a:t>[VALOR]</a:t>
                    </a:fld>
                    <a:r>
                      <a:rPr lang="en-US" sz="1600" baseline="0"/>
                      <a:t> </a:t>
                    </a:r>
                  </a:p>
                  <a:p>
                    <a:pPr>
                      <a:defRPr sz="1600">
                        <a:solidFill>
                          <a:schemeClr val="accent1"/>
                        </a:solidFill>
                      </a:defRPr>
                    </a:pPr>
                    <a:fld id="{620B5D4B-2CA5-470A-B586-099CE11DD813}" type="PERCENTAGE">
                      <a:rPr lang="en-US" sz="1600" baseline="0"/>
                      <a:pPr>
                        <a:defRPr sz="1600">
                          <a:solidFill>
                            <a:schemeClr val="accent1"/>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7-EA25-4C03-AE74-A5C04F3B8283}"/>
                </c:ext>
              </c:extLst>
            </c:dLbl>
            <c:dLbl>
              <c:idx val="4"/>
              <c:layout>
                <c:manualLayout>
                  <c:x val="-0.24654596612393853"/>
                  <c:y val="6.661012234482111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7DD70EF7-1AAF-438F-9331-27DA076168CA}" type="CATEGORYNAME">
                      <a:rPr lang="en-US" sz="1600"/>
                      <a:pPr>
                        <a:defRPr sz="1600">
                          <a:solidFill>
                            <a:schemeClr val="accent1"/>
                          </a:solidFill>
                        </a:defRPr>
                      </a:pPr>
                      <a:t>[NOMBRE DE CATEGORÍA]</a:t>
                    </a:fld>
                    <a:r>
                      <a:rPr lang="en-US" sz="1600" baseline="0"/>
                      <a:t> </a:t>
                    </a:r>
                    <a:fld id="{6D252B49-7D56-4E22-A534-BB9B7756DFBD}" type="VALUE">
                      <a:rPr lang="en-US" sz="1600" baseline="0"/>
                      <a:pPr>
                        <a:defRPr sz="1600">
                          <a:solidFill>
                            <a:schemeClr val="accent1"/>
                          </a:solidFill>
                        </a:defRPr>
                      </a:pPr>
                      <a:t>[VALOR]</a:t>
                    </a:fld>
                    <a:r>
                      <a:rPr lang="en-US" sz="1600" baseline="0"/>
                      <a:t> </a:t>
                    </a:r>
                  </a:p>
                  <a:p>
                    <a:pPr>
                      <a:defRPr sz="1600">
                        <a:solidFill>
                          <a:schemeClr val="accent1"/>
                        </a:solidFill>
                      </a:defRPr>
                    </a:pPr>
                    <a:fld id="{1D9AE98C-01ED-475F-925F-8D75A818D38B}" type="PERCENTAGE">
                      <a:rPr lang="en-US" sz="1600" baseline="0"/>
                      <a:pPr>
                        <a:defRPr sz="1600">
                          <a:solidFill>
                            <a:schemeClr val="accent1"/>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9-EA25-4C03-AE74-A5C04F3B8283}"/>
                </c:ext>
              </c:extLst>
            </c:dLbl>
            <c:dLbl>
              <c:idx val="5"/>
              <c:layout>
                <c:manualLayout>
                  <c:x val="-3.9135494845359255E-2"/>
                  <c:y val="1.7387994650453955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EF644DE4-DF8F-49A5-9A62-64921D302CCE}" type="CATEGORYNAME">
                      <a:rPr lang="en-US" sz="1600"/>
                      <a:pPr>
                        <a:defRPr sz="1600">
                          <a:solidFill>
                            <a:schemeClr val="accent1"/>
                          </a:solidFill>
                        </a:defRPr>
                      </a:pPr>
                      <a:t>[NOMBRE DE CATEGORÍA]</a:t>
                    </a:fld>
                    <a:r>
                      <a:rPr lang="en-US" sz="1600" baseline="0"/>
                      <a:t> </a:t>
                    </a:r>
                    <a:fld id="{3E2E50A4-1B0A-4FC5-902F-E8410AC53794}" type="VALUE">
                      <a:rPr lang="en-US" sz="1600" baseline="0"/>
                      <a:pPr>
                        <a:defRPr sz="1600">
                          <a:solidFill>
                            <a:schemeClr val="accent1"/>
                          </a:solidFill>
                        </a:defRPr>
                      </a:pPr>
                      <a:t>[VALOR]</a:t>
                    </a:fld>
                    <a:r>
                      <a:rPr lang="en-US" sz="1600" baseline="0"/>
                      <a:t> </a:t>
                    </a:r>
                  </a:p>
                  <a:p>
                    <a:pPr>
                      <a:defRPr sz="1600">
                        <a:solidFill>
                          <a:schemeClr val="accent1"/>
                        </a:solidFill>
                      </a:defRPr>
                    </a:pPr>
                    <a:fld id="{4111708A-3B59-4967-84E6-EECC52FCFB84}" type="PERCENTAGE">
                      <a:rPr lang="en-US" sz="1600" baseline="0"/>
                      <a:pPr>
                        <a:defRPr sz="1600">
                          <a:solidFill>
                            <a:schemeClr val="accent1"/>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B-EA25-4C03-AE74-A5C04F3B8283}"/>
                </c:ext>
              </c:extLst>
            </c:dLbl>
            <c:dLbl>
              <c:idx val="6"/>
              <c:layout>
                <c:manualLayout>
                  <c:x val="-0.12416298826615538"/>
                  <c:y val="4.6447121515988729E-4"/>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A5E59B5B-77F2-432F-9811-2B7739094CF8}" type="CATEGORYNAME">
                      <a:rPr lang="en-US" sz="1600"/>
                      <a:pPr>
                        <a:defRPr sz="1600">
                          <a:solidFill>
                            <a:schemeClr val="accent1"/>
                          </a:solidFill>
                        </a:defRPr>
                      </a:pPr>
                      <a:t>[NOMBRE DE CATEGORÍA]</a:t>
                    </a:fld>
                    <a:r>
                      <a:rPr lang="en-US" sz="1600" baseline="0"/>
                      <a:t> </a:t>
                    </a:r>
                    <a:fld id="{1BDD7775-3694-48B1-8E00-43164F4FB3DE}" type="VALUE">
                      <a:rPr lang="en-US" sz="1600" baseline="0"/>
                      <a:pPr>
                        <a:defRPr sz="1600">
                          <a:solidFill>
                            <a:schemeClr val="accent1"/>
                          </a:solidFill>
                        </a:defRPr>
                      </a:pPr>
                      <a:t>[VALOR]</a:t>
                    </a:fld>
                    <a:r>
                      <a:rPr lang="en-US" sz="1600" baseline="0"/>
                      <a:t>                     </a:t>
                    </a:r>
                    <a:fld id="{C5A6A023-0142-4CE2-AEC3-D8F09CE2FF15}" type="PERCENTAGE">
                      <a:rPr lang="en-US" sz="1600" baseline="0"/>
                      <a:pPr>
                        <a:defRPr sz="1600">
                          <a:solidFill>
                            <a:schemeClr val="accent1"/>
                          </a:solidFill>
                        </a:defRPr>
                      </a:pPr>
                      <a:t>[PORCENTAJE]</a:t>
                    </a:fld>
                    <a:endParaRPr lang="en-US" sz="1600" baseline="0"/>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D-EA25-4C03-AE74-A5C04F3B8283}"/>
                </c:ext>
              </c:extLst>
            </c:dLbl>
            <c:dLbl>
              <c:idx val="7"/>
              <c:layout>
                <c:manualLayout>
                  <c:x val="-2.1721120041941704E-2"/>
                  <c:y val="-7.3623366793238762E-2"/>
                </c:manualLayout>
              </c:layout>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tx2">
                          <a:lumMod val="60000"/>
                          <a:lumOff val="40000"/>
                        </a:schemeClr>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ext>
                <c:ext xmlns:c16="http://schemas.microsoft.com/office/drawing/2014/chart" uri="{C3380CC4-5D6E-409C-BE32-E72D297353CC}">
                  <c16:uniqueId val="{0000000F-EA25-4C03-AE74-A5C04F3B8283}"/>
                </c:ext>
              </c:extLst>
            </c:dLbl>
            <c:dLbl>
              <c:idx val="8"/>
              <c:layout>
                <c:manualLayout>
                  <c:x val="0.20843713067346045"/>
                  <c:y val="-5.6298048666781703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25B0F813-7B7E-44B9-B531-6EF160358BCD}" type="CATEGORYNAME">
                      <a:rPr lang="en-US" sz="1600"/>
                      <a:pPr>
                        <a:defRPr sz="1600">
                          <a:solidFill>
                            <a:schemeClr val="accent1"/>
                          </a:solidFill>
                        </a:defRPr>
                      </a:pPr>
                      <a:t>[NOMBRE DE CATEGORÍA]</a:t>
                    </a:fld>
                    <a:r>
                      <a:rPr lang="en-US" sz="1600" baseline="0"/>
                      <a:t> </a:t>
                    </a:r>
                    <a:endParaRPr lang="en-US" sz="1800" baseline="0"/>
                  </a:p>
                  <a:p>
                    <a:pPr>
                      <a:defRPr sz="1600">
                        <a:solidFill>
                          <a:schemeClr val="accent1"/>
                        </a:solidFill>
                      </a:defRPr>
                    </a:pPr>
                    <a:fld id="{AB02F347-BE99-467F-8042-2D347CDADC91}" type="VALUE">
                      <a:rPr lang="en-US" sz="1600" baseline="0"/>
                      <a:pPr>
                        <a:defRPr sz="1600">
                          <a:solidFill>
                            <a:schemeClr val="accent1"/>
                          </a:solidFill>
                        </a:defRPr>
                      </a:pPr>
                      <a:t>[VALOR]</a:t>
                    </a:fld>
                    <a:r>
                      <a:rPr lang="en-US" sz="1600" baseline="0"/>
                      <a:t> </a:t>
                    </a:r>
                  </a:p>
                  <a:p>
                    <a:pPr>
                      <a:defRPr sz="1600">
                        <a:solidFill>
                          <a:schemeClr val="accent1"/>
                        </a:solidFill>
                      </a:defRPr>
                    </a:pPr>
                    <a:fld id="{2DB289DC-793E-46FC-A1D6-5C878650ED82}" type="PERCENTAGE">
                      <a:rPr lang="en-US" sz="1600" baseline="0"/>
                      <a:pPr>
                        <a:defRPr sz="1600">
                          <a:solidFill>
                            <a:schemeClr val="accent1"/>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1"/>
              <c:showVal val="1"/>
              <c:showCatName val="1"/>
              <c:showSerName val="0"/>
              <c:showPercent val="1"/>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11-EA25-4C03-AE74-A5C04F3B8283}"/>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outEnd"/>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'IV.3.6.Cartera de inv fp'!$A$4:$A$12</c:f>
              <c:strCache>
                <c:ptCount val="9"/>
                <c:pt idx="0">
                  <c:v>Banco Central de la República Dominicana</c:v>
                </c:pt>
                <c:pt idx="1">
                  <c:v>Asociaciones de Ahorros y Préstamos</c:v>
                </c:pt>
                <c:pt idx="2">
                  <c:v>Bancos Comerciales y de Servicios Múltiples</c:v>
                </c:pt>
                <c:pt idx="3">
                  <c:v>Bancos de Ahorro y Crédito</c:v>
                </c:pt>
                <c:pt idx="4">
                  <c:v>Empresas Privadas</c:v>
                </c:pt>
                <c:pt idx="5">
                  <c:v>Cartera Ministerio de Hacienda</c:v>
                </c:pt>
                <c:pt idx="6">
                  <c:v>Fondos de Inversión </c:v>
                </c:pt>
                <c:pt idx="7">
                  <c:v>Fideicomisos de Oferta Pública</c:v>
                </c:pt>
                <c:pt idx="8">
                  <c:v>Otros</c:v>
                </c:pt>
              </c:strCache>
            </c:strRef>
          </c:cat>
          <c:val>
            <c:numRef>
              <c:f>'IV.3.6.Cartera de inv fp'!$B$4:$B$12</c:f>
              <c:numCache>
                <c:formatCode>"RD$"#,##0.00</c:formatCode>
                <c:ptCount val="9"/>
                <c:pt idx="0">
                  <c:v>247721903237.92001</c:v>
                </c:pt>
                <c:pt idx="1">
                  <c:v>8673605385.0599995</c:v>
                </c:pt>
                <c:pt idx="2">
                  <c:v>44436060870.559998</c:v>
                </c:pt>
                <c:pt idx="3">
                  <c:v>369612164.63</c:v>
                </c:pt>
                <c:pt idx="4">
                  <c:v>35326283653.269997</c:v>
                </c:pt>
                <c:pt idx="5">
                  <c:v>373079699771.53998</c:v>
                </c:pt>
                <c:pt idx="6">
                  <c:v>48814410870.540009</c:v>
                </c:pt>
                <c:pt idx="7">
                  <c:v>5123436646.5699997</c:v>
                </c:pt>
                <c:pt idx="8">
                  <c:v>1013281952.9100342</c:v>
                </c:pt>
              </c:numCache>
            </c:numRef>
          </c:val>
          <c:extLst>
            <c:ext xmlns:c16="http://schemas.microsoft.com/office/drawing/2014/chart" uri="{C3380CC4-5D6E-409C-BE32-E72D297353CC}">
              <c16:uniqueId val="{00000012-EA25-4C03-AE74-A5C04F3B8283}"/>
            </c:ext>
          </c:extLst>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pPr>
            <a:r>
              <a:rPr lang="es-DO" sz="2400"/>
              <a:t>Seguro de Vejez, Discapacidad y Sobrevivencia (SVDS)</a:t>
            </a:r>
          </a:p>
          <a:p>
            <a:pPr>
              <a:defRPr sz="2400"/>
            </a:pPr>
            <a:r>
              <a:rPr lang="es-DO" sz="2400"/>
              <a:t>Rentabilidad Promedio  de los Fondos de Pensiones</a:t>
            </a:r>
          </a:p>
        </c:rich>
      </c:tx>
      <c:layout>
        <c:manualLayout>
          <c:xMode val="edge"/>
          <c:yMode val="edge"/>
          <c:x val="0.28506384168353632"/>
          <c:y val="2.5810474696513621E-2"/>
        </c:manualLayout>
      </c:layout>
      <c:overlay val="1"/>
    </c:title>
    <c:autoTitleDeleted val="0"/>
    <c:plotArea>
      <c:layout>
        <c:manualLayout>
          <c:layoutTarget val="inner"/>
          <c:xMode val="edge"/>
          <c:yMode val="edge"/>
          <c:x val="3.4207820851654504E-2"/>
          <c:y val="0.18842752805217566"/>
          <c:w val="0.91464197708045891"/>
          <c:h val="0.73275036301776397"/>
        </c:manualLayout>
      </c:layout>
      <c:lineChart>
        <c:grouping val="standard"/>
        <c:varyColors val="0"/>
        <c:ser>
          <c:idx val="1"/>
          <c:order val="0"/>
          <c:tx>
            <c:strRef>
              <c:f>'IV.3.8.Rentab.Real'!$B$4</c:f>
              <c:strCache>
                <c:ptCount val="1"/>
                <c:pt idx="0">
                  <c:v>Rentabilidad Nominal del Sistema</c:v>
                </c:pt>
              </c:strCache>
            </c:strRef>
          </c:tx>
          <c:spPr>
            <a:ln>
              <a:solidFill>
                <a:srgbClr val="0070C0"/>
              </a:solidFill>
            </a:ln>
          </c:spPr>
          <c:marker>
            <c:spPr>
              <a:solidFill>
                <a:srgbClr val="0070C0"/>
              </a:solidFill>
              <a:ln>
                <a:solidFill>
                  <a:srgbClr val="0070C0"/>
                </a:solidFill>
              </a:ln>
            </c:spPr>
          </c:marker>
          <c:dLbls>
            <c:dLbl>
              <c:idx val="0"/>
              <c:layout>
                <c:manualLayout>
                  <c:x val="-4.7457473474192463E-2"/>
                  <c:y val="-2.726615642918794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F8A-4748-83BA-FED14E472CC9}"/>
                </c:ext>
              </c:extLst>
            </c:dLbl>
            <c:dLbl>
              <c:idx val="1"/>
              <c:layout>
                <c:manualLayout>
                  <c:x val="-9.8798122201776695E-3"/>
                  <c:y val="-2.960410571895112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BF8A-4748-83BA-FED14E472CC9}"/>
                </c:ext>
              </c:extLst>
            </c:dLbl>
            <c:dLbl>
              <c:idx val="2"/>
              <c:layout>
                <c:manualLayout>
                  <c:x val="-2.2356686183457868E-2"/>
                  <c:y val="-3.676958079897808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BF8A-4748-83BA-FED14E472CC9}"/>
                </c:ext>
              </c:extLst>
            </c:dLbl>
            <c:dLbl>
              <c:idx val="3"/>
              <c:layout>
                <c:manualLayout>
                  <c:x val="-3.2733016726090899E-2"/>
                  <c:y val="-2.818759448494967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BF8A-4748-83BA-FED14E472CC9}"/>
                </c:ext>
              </c:extLst>
            </c:dLbl>
            <c:dLbl>
              <c:idx val="4"/>
              <c:layout>
                <c:manualLayout>
                  <c:x val="-3.4234240011813993E-2"/>
                  <c:y val="-3.742439732541365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BF8A-4748-83BA-FED14E472CC9}"/>
                </c:ext>
              </c:extLst>
            </c:dLbl>
            <c:dLbl>
              <c:idx val="5"/>
              <c:layout>
                <c:manualLayout>
                  <c:x val="-3.317535421221203E-2"/>
                  <c:y val="-2.38845164101528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BF8A-4748-83BA-FED14E472CC9}"/>
                </c:ext>
              </c:extLst>
            </c:dLbl>
            <c:dLbl>
              <c:idx val="6"/>
              <c:layout>
                <c:manualLayout>
                  <c:x val="-2.8751973650583761E-2"/>
                  <c:y val="-2.38845164101528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BF8A-4748-83BA-FED14E472CC9}"/>
                </c:ext>
              </c:extLst>
            </c:dLbl>
            <c:dLbl>
              <c:idx val="7"/>
              <c:layout>
                <c:manualLayout>
                  <c:x val="-2.9857818790990826E-2"/>
                  <c:y val="-2.38845164101529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BF8A-4748-83BA-FED14E472CC9}"/>
                </c:ext>
              </c:extLst>
            </c:dLbl>
            <c:dLbl>
              <c:idx val="8"/>
              <c:layout>
                <c:manualLayout>
                  <c:x val="-3.0963663931397895E-2"/>
                  <c:y val="-2.755905739633013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BF8A-4748-83BA-FED14E472CC9}"/>
                </c:ext>
              </c:extLst>
            </c:dLbl>
            <c:dLbl>
              <c:idx val="9"/>
              <c:layout>
                <c:manualLayout>
                  <c:x val="-2.7646128510176692E-2"/>
                  <c:y val="-3.123359838250756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BF8A-4748-83BA-FED14E472CC9}"/>
                </c:ext>
              </c:extLst>
            </c:dLbl>
            <c:dLbl>
              <c:idx val="10"/>
              <c:layout>
                <c:manualLayout>
                  <c:x val="-1.2164296544477583E-2"/>
                  <c:y val="-2.999109259118695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BF8A-4748-83BA-FED14E472CC9}"/>
                </c:ext>
              </c:extLst>
            </c:dLbl>
            <c:dLbl>
              <c:idx val="11"/>
              <c:layout>
                <c:manualLayout>
                  <c:x val="-1.9288173582087211E-2"/>
                  <c:y val="-3.62292065817343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BF8A-4748-83BA-FED14E472CC9}"/>
                </c:ext>
              </c:extLst>
            </c:dLbl>
            <c:dLbl>
              <c:idx val="12"/>
              <c:layout>
                <c:manualLayout>
                  <c:x val="-2.6266827141795367E-2"/>
                  <c:y val="-2.942044788089484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BF8A-4748-83BA-FED14E472CC9}"/>
                </c:ext>
              </c:extLst>
            </c:dLbl>
            <c:dLbl>
              <c:idx val="13"/>
              <c:layout>
                <c:manualLayout>
                  <c:x val="-1.9932611797586229E-2"/>
                  <c:y val="-2.920692100874775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BF8A-4748-83BA-FED14E472CC9}"/>
                </c:ext>
              </c:extLst>
            </c:dLbl>
            <c:dLbl>
              <c:idx val="14"/>
              <c:layout>
                <c:manualLayout>
                  <c:x val="-1.5446339261032534E-2"/>
                  <c:y val="-2.664117593024406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C1AB-4F5E-95D3-41DB5E3240F8}"/>
                </c:ext>
              </c:extLst>
            </c:dLbl>
            <c:dLbl>
              <c:idx val="15"/>
              <c:layout>
                <c:manualLayout>
                  <c:x val="-1.6917419190654898E-2"/>
                  <c:y val="-3.22498445471375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3E31-4283-91F2-62AFA6EB90C5}"/>
                </c:ext>
              </c:extLst>
            </c:dLbl>
            <c:dLbl>
              <c:idx val="16"/>
              <c:layout>
                <c:manualLayout>
                  <c:x val="-1.985957904989908E-2"/>
                  <c:y val="-2.664117593024406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3E31-4283-91F2-62AFA6EB90C5}"/>
                </c:ext>
              </c:extLst>
            </c:dLbl>
            <c:dLbl>
              <c:idx val="17"/>
              <c:layout>
                <c:manualLayout>
                  <c:x val="-1.981981940323916E-2"/>
                  <c:y val="-2.904290700747031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12E2-4CB5-A5E4-6894302532B6}"/>
                </c:ext>
              </c:extLst>
            </c:dLbl>
            <c:spPr>
              <a:noFill/>
              <a:ln>
                <a:noFill/>
              </a:ln>
              <a:effectLst/>
            </c:spPr>
            <c:txPr>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'IV.3.8.Rentab.Real'!$A$5:$A$23</c:f>
              <c:strCache>
                <c:ptCount val="19"/>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Dec-15</c:v>
                </c:pt>
                <c:pt idx="13">
                  <c:v>Dic-16</c:v>
                </c:pt>
                <c:pt idx="14">
                  <c:v>Dec-17</c:v>
                </c:pt>
                <c:pt idx="15">
                  <c:v>Dic-18</c:v>
                </c:pt>
                <c:pt idx="16">
                  <c:v>Dec-19</c:v>
                </c:pt>
                <c:pt idx="17">
                  <c:v>Dec-20</c:v>
                </c:pt>
                <c:pt idx="18">
                  <c:v>Abr.2021</c:v>
                </c:pt>
              </c:strCache>
            </c:strRef>
          </c:cat>
          <c:val>
            <c:numRef>
              <c:f>'IV.3.8.Rentab.Real'!$B$5:$B$23</c:f>
              <c:numCache>
                <c:formatCode>0.00%</c:formatCode>
                <c:ptCount val="19"/>
                <c:pt idx="0">
                  <c:v>0.23569999999999999</c:v>
                </c:pt>
                <c:pt idx="1">
                  <c:v>0.238433752130429</c:v>
                </c:pt>
                <c:pt idx="2">
                  <c:v>0.16964146990989265</c:v>
                </c:pt>
                <c:pt idx="3">
                  <c:v>0.11484584318471436</c:v>
                </c:pt>
                <c:pt idx="4">
                  <c:v>8.4401489702688598E-2</c:v>
                </c:pt>
                <c:pt idx="5">
                  <c:v>0.1326</c:v>
                </c:pt>
                <c:pt idx="6">
                  <c:v>0.14330000000000001</c:v>
                </c:pt>
                <c:pt idx="7">
                  <c:v>0.110547250717437</c:v>
                </c:pt>
                <c:pt idx="8">
                  <c:v>0.12663965470126301</c:v>
                </c:pt>
                <c:pt idx="9">
                  <c:v>0.1454</c:v>
                </c:pt>
                <c:pt idx="10">
                  <c:v>0.133732017269869</c:v>
                </c:pt>
                <c:pt idx="11">
                  <c:v>0.124785116569871</c:v>
                </c:pt>
                <c:pt idx="12">
                  <c:v>0.1108</c:v>
                </c:pt>
                <c:pt idx="13">
                  <c:v>0.1024</c:v>
                </c:pt>
                <c:pt idx="14">
                  <c:v>0.1082</c:v>
                </c:pt>
                <c:pt idx="15">
                  <c:v>8.7800000000000003E-2</c:v>
                </c:pt>
                <c:pt idx="16">
                  <c:v>0.10809646211624585</c:v>
                </c:pt>
                <c:pt idx="17">
                  <c:v>0.1028</c:v>
                </c:pt>
                <c:pt idx="18">
                  <c:v>0.11409999999999999</c:v>
                </c:pt>
              </c:numCache>
            </c:numRef>
          </c:val>
          <c:smooth val="0"/>
          <c:extLst>
            <c:ext xmlns:c16="http://schemas.microsoft.com/office/drawing/2014/chart" uri="{C3380CC4-5D6E-409C-BE32-E72D297353CC}">
              <c16:uniqueId val="{0000000E-BF8A-4748-83BA-FED14E472CC9}"/>
            </c:ext>
          </c:extLst>
        </c:ser>
        <c:ser>
          <c:idx val="2"/>
          <c:order val="1"/>
          <c:tx>
            <c:strRef>
              <c:f>'IV.3.8.Rentab.Real'!$D$4</c:f>
              <c:strCache>
                <c:ptCount val="1"/>
                <c:pt idx="0">
                  <c:v>Rentabilidad Real</c:v>
                </c:pt>
              </c:strCache>
            </c:strRef>
          </c:tx>
          <c:dLbls>
            <c:dLbl>
              <c:idx val="0"/>
              <c:layout>
                <c:manualLayout>
                  <c:x val="-4.1944182635254061E-2"/>
                  <c:y val="1.255966386851524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BF8A-4748-83BA-FED14E472CC9}"/>
                </c:ext>
              </c:extLst>
            </c:dLbl>
            <c:dLbl>
              <c:idx val="1"/>
              <c:layout>
                <c:manualLayout>
                  <c:x val="-1.1799897061159356E-2"/>
                  <c:y val="2.42227136063649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BF8A-4748-83BA-FED14E472CC9}"/>
                </c:ext>
              </c:extLst>
            </c:dLbl>
            <c:dLbl>
              <c:idx val="2"/>
              <c:layout>
                <c:manualLayout>
                  <c:x val="-1.6688942728312839E-2"/>
                  <c:y val="-1.89770683282037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BF8A-4748-83BA-FED14E472CC9}"/>
                </c:ext>
              </c:extLst>
            </c:dLbl>
            <c:dLbl>
              <c:idx val="3"/>
              <c:layout>
                <c:manualLayout>
                  <c:x val="-1.2164296544477744E-2"/>
                  <c:y val="-1.286089345162076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BF8A-4748-83BA-FED14E472CC9}"/>
                </c:ext>
              </c:extLst>
            </c:dLbl>
            <c:dLbl>
              <c:idx val="4"/>
              <c:layout>
                <c:manualLayout>
                  <c:x val="-7.7409159828494738E-3"/>
                  <c:y val="-1.837270493088680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BF8A-4748-83BA-FED14E472CC9}"/>
                </c:ext>
              </c:extLst>
            </c:dLbl>
            <c:dLbl>
              <c:idx val="5"/>
              <c:layout>
                <c:manualLayout>
                  <c:x val="-4.423380561628271E-3"/>
                  <c:y val="9.186352465443400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BF8A-4748-83BA-FED14E472CC9}"/>
                </c:ext>
              </c:extLst>
            </c:dLbl>
            <c:dLbl>
              <c:idx val="6"/>
              <c:layout>
                <c:manualLayout>
                  <c:x val="-1.6587677106106015E-2"/>
                  <c:y val="-1.469816394470944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BF8A-4748-83BA-FED14E472CC9}"/>
                </c:ext>
              </c:extLst>
            </c:dLbl>
            <c:dLbl>
              <c:idx val="7"/>
              <c:layout>
                <c:manualLayout>
                  <c:x val="-7.7409159828494738E-3"/>
                  <c:y val="1.837270493088673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BF8A-4748-83BA-FED14E472CC9}"/>
                </c:ext>
              </c:extLst>
            </c:dLbl>
            <c:dLbl>
              <c:idx val="8"/>
              <c:layout>
                <c:manualLayout>
                  <c:x val="-2.1011057667734288E-2"/>
                  <c:y val="2.204724591706409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BF8A-4748-83BA-FED14E472CC9}"/>
                </c:ext>
              </c:extLst>
            </c:dLbl>
            <c:dLbl>
              <c:idx val="9"/>
              <c:layout>
                <c:manualLayout>
                  <c:x val="-1.879936738692015E-2"/>
                  <c:y val="2.2047245917064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BF8A-4748-83BA-FED14E472CC9}"/>
                </c:ext>
              </c:extLst>
            </c:dLbl>
            <c:dLbl>
              <c:idx val="10"/>
              <c:layout>
                <c:manualLayout>
                  <c:x val="-2.5492320777780478E-2"/>
                  <c:y val="2.756068629826899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BF8A-4748-83BA-FED14E472CC9}"/>
                </c:ext>
              </c:extLst>
            </c:dLbl>
            <c:dLbl>
              <c:idx val="11"/>
              <c:layout>
                <c:manualLayout>
                  <c:x val="-2.3277908287485386E-2"/>
                  <c:y val="2.587800470123871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BF8A-4748-83BA-FED14E472CC9}"/>
                </c:ext>
              </c:extLst>
            </c:dLbl>
            <c:dLbl>
              <c:idx val="12"/>
              <c:layout>
                <c:manualLayout>
                  <c:x val="-1.1124354250944234E-2"/>
                  <c:y val="1.970569814876461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BF8A-4748-83BA-FED14E472CC9}"/>
                </c:ext>
              </c:extLst>
            </c:dLbl>
            <c:dLbl>
              <c:idx val="13"/>
              <c:layout>
                <c:manualLayout>
                  <c:x val="-1.7652959155465862E-2"/>
                  <c:y val="1.682600585068035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BF8A-4748-83BA-FED14E472CC9}"/>
                </c:ext>
              </c:extLst>
            </c:dLbl>
            <c:dLbl>
              <c:idx val="14"/>
              <c:layout>
                <c:manualLayout>
                  <c:x val="-1.250417940178835E-2"/>
                  <c:y val="-1.822817300490393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C1AB-4F5E-95D3-41DB5E3240F8}"/>
                </c:ext>
              </c:extLst>
            </c:dLbl>
            <c:dLbl>
              <c:idx val="15"/>
              <c:layout>
                <c:manualLayout>
                  <c:x val="-1.9859579049898973E-2"/>
                  <c:y val="1.822817300490383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3E31-4283-91F2-62AFA6EB90C5}"/>
                </c:ext>
              </c:extLst>
            </c:dLbl>
            <c:dLbl>
              <c:idx val="16"/>
              <c:layout>
                <c:manualLayout>
                  <c:x val="-5.0322981469139352E-3"/>
                  <c:y val="2.113248813900255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3E31-4283-91F2-62AFA6EB90C5}"/>
                </c:ext>
              </c:extLst>
            </c:dLbl>
            <c:dLbl>
              <c:idx val="17"/>
              <c:layout>
                <c:manualLayout>
                  <c:x val="-5.872539082441201E-3"/>
                  <c:y val="2.904290700747031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12E2-4CB5-A5E4-6894302532B6}"/>
                </c:ext>
              </c:extLst>
            </c:dLbl>
            <c:spPr>
              <a:noFill/>
              <a:ln>
                <a:noFill/>
              </a:ln>
              <a:effectLst/>
            </c:spPr>
            <c:txPr>
              <a:bodyPr/>
              <a:lstStyle/>
              <a:p>
                <a:pPr>
                  <a:defRPr sz="1600">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'IV.3.8.Rentab.Real'!$A$5:$A$23</c:f>
              <c:strCache>
                <c:ptCount val="19"/>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Dec-15</c:v>
                </c:pt>
                <c:pt idx="13">
                  <c:v>Dic-16</c:v>
                </c:pt>
                <c:pt idx="14">
                  <c:v>Dec-17</c:v>
                </c:pt>
                <c:pt idx="15">
                  <c:v>Dic-18</c:v>
                </c:pt>
                <c:pt idx="16">
                  <c:v>Dec-19</c:v>
                </c:pt>
                <c:pt idx="17">
                  <c:v>Dec-20</c:v>
                </c:pt>
                <c:pt idx="18">
                  <c:v>Abr.2021</c:v>
                </c:pt>
              </c:strCache>
            </c:strRef>
          </c:cat>
          <c:val>
            <c:numRef>
              <c:f>'IV.3.8.Rentab.Real'!$D$5:$D$23</c:f>
              <c:numCache>
                <c:formatCode>0.00%</c:formatCode>
                <c:ptCount val="19"/>
                <c:pt idx="0">
                  <c:v>-0.19085027092113202</c:v>
                </c:pt>
                <c:pt idx="1">
                  <c:v>-4.896865344036655E-2</c:v>
                </c:pt>
                <c:pt idx="2">
                  <c:v>9.526841631212174E-2</c:v>
                </c:pt>
                <c:pt idx="3">
                  <c:v>6.4843936170716931E-2</c:v>
                </c:pt>
                <c:pt idx="4">
                  <c:v>-4.3743911545581493E-3</c:v>
                </c:pt>
                <c:pt idx="5">
                  <c:v>8.7427517181557446E-2</c:v>
                </c:pt>
                <c:pt idx="6">
                  <c:v>8.5651889683350496E-2</c:v>
                </c:pt>
                <c:pt idx="7">
                  <c:v>4.8164200074592781E-2</c:v>
                </c:pt>
                <c:pt idx="8">
                  <c:v>4.9039654701263008E-2</c:v>
                </c:pt>
                <c:pt idx="9">
                  <c:v>0.10630000000000001</c:v>
                </c:pt>
                <c:pt idx="10">
                  <c:v>9.4932017269868996E-2</c:v>
                </c:pt>
                <c:pt idx="11">
                  <c:v>0.108985116569871</c:v>
                </c:pt>
                <c:pt idx="12">
                  <c:v>8.7399999999999992E-2</c:v>
                </c:pt>
                <c:pt idx="13">
                  <c:v>8.5400000000000004E-2</c:v>
                </c:pt>
                <c:pt idx="14">
                  <c:v>6.6200000000000009E-2</c:v>
                </c:pt>
                <c:pt idx="15">
                  <c:v>6.4100000000000004E-2</c:v>
                </c:pt>
                <c:pt idx="16">
                  <c:v>4.7300000000000002E-2</c:v>
                </c:pt>
                <c:pt idx="17">
                  <c:v>4.7300000000000002E-2</c:v>
                </c:pt>
                <c:pt idx="18">
                  <c:v>1.7599999999999991E-2</c:v>
                </c:pt>
              </c:numCache>
            </c:numRef>
          </c:val>
          <c:smooth val="0"/>
          <c:extLst>
            <c:ext xmlns:c16="http://schemas.microsoft.com/office/drawing/2014/chart" uri="{C3380CC4-5D6E-409C-BE32-E72D297353CC}">
              <c16:uniqueId val="{0000001D-BF8A-4748-83BA-FED14E472CC9}"/>
            </c:ext>
          </c:extLst>
        </c:ser>
        <c:ser>
          <c:idx val="0"/>
          <c:order val="2"/>
          <c:tx>
            <c:strRef>
              <c:f>'IV.3.8.Rentab.Real'!$C$4</c:f>
              <c:strCache>
                <c:ptCount val="1"/>
                <c:pt idx="0">
                  <c:v>Inflación Acumulada</c:v>
                </c:pt>
              </c:strCache>
            </c:strRef>
          </c:tx>
          <c:spPr>
            <a:ln>
              <a:solidFill>
                <a:srgbClr val="C00000"/>
              </a:solidFill>
            </a:ln>
          </c:spPr>
          <c:marker>
            <c:spPr>
              <a:solidFill>
                <a:srgbClr val="FF0000"/>
              </a:solidFill>
              <a:ln>
                <a:solidFill>
                  <a:srgbClr val="C00000"/>
                </a:solidFill>
              </a:ln>
            </c:spPr>
          </c:marker>
          <c:dLbls>
            <c:dLbl>
              <c:idx val="0"/>
              <c:layout>
                <c:manualLayout>
                  <c:x val="-5.016968530517299E-2"/>
                  <c:y val="2.1793554959087094E-2"/>
                </c:manualLayout>
              </c:layout>
              <c:showLegendKey val="0"/>
              <c:showVal val="1"/>
              <c:showCatName val="0"/>
              <c:showSerName val="0"/>
              <c:showPercent val="0"/>
              <c:showBubbleSize val="0"/>
              <c:extLst>
                <c:ext xmlns:c15="http://schemas.microsoft.com/office/drawing/2012/chart" uri="{CE6537A1-D6FC-4f65-9D91-7224C49458BB}">
                  <c15:layout>
                    <c:manualLayout>
                      <c:w val="5.1322649804882818E-2"/>
                      <c:h val="3.0766322025128683E-2"/>
                    </c:manualLayout>
                  </c15:layout>
                </c:ext>
                <c:ext xmlns:c16="http://schemas.microsoft.com/office/drawing/2014/chart" uri="{C3380CC4-5D6E-409C-BE32-E72D297353CC}">
                  <c16:uniqueId val="{0000001E-BF8A-4748-83BA-FED14E472CC9}"/>
                </c:ext>
              </c:extLst>
            </c:dLbl>
            <c:dLbl>
              <c:idx val="1"/>
              <c:layout>
                <c:manualLayout>
                  <c:x val="-1.2164296544477744E-2"/>
                  <c:y val="-3.490813936868492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BF8A-4748-83BA-FED14E472CC9}"/>
                </c:ext>
              </c:extLst>
            </c:dLbl>
            <c:dLbl>
              <c:idx val="2"/>
              <c:layout>
                <c:manualLayout>
                  <c:x val="-2.2015613432936267E-2"/>
                  <c:y val="2.037085542942990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BF8A-4748-83BA-FED14E472CC9}"/>
                </c:ext>
              </c:extLst>
            </c:dLbl>
            <c:dLbl>
              <c:idx val="3"/>
              <c:layout>
                <c:manualLayout>
                  <c:x val="-2.7646128510176692E-2"/>
                  <c:y val="2.38845164101528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1-BF8A-4748-83BA-FED14E472CC9}"/>
                </c:ext>
              </c:extLst>
            </c:dLbl>
            <c:dLbl>
              <c:idx val="4"/>
              <c:layout>
                <c:manualLayout>
                  <c:x val="-2.9847497026785318E-2"/>
                  <c:y val="2.99287338824463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2-BF8A-4748-83BA-FED14E472CC9}"/>
                </c:ext>
              </c:extLst>
            </c:dLbl>
            <c:dLbl>
              <c:idx val="5"/>
              <c:layout>
                <c:manualLayout>
                  <c:x val="-2.4328593088955488E-2"/>
                  <c:y val="1.469816394470944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3-BF8A-4748-83BA-FED14E472CC9}"/>
                </c:ext>
              </c:extLst>
            </c:dLbl>
            <c:dLbl>
              <c:idx val="6"/>
              <c:layout>
                <c:manualLayout>
                  <c:x val="-2.4328593088955488E-2"/>
                  <c:y val="2.38845164101528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4-BF8A-4748-83BA-FED14E472CC9}"/>
                </c:ext>
              </c:extLst>
            </c:dLbl>
            <c:dLbl>
              <c:idx val="7"/>
              <c:layout>
                <c:manualLayout>
                  <c:x val="-2.309332644894798E-2"/>
                  <c:y val="-1.977983166736372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5-BF8A-4748-83BA-FED14E472CC9}"/>
                </c:ext>
              </c:extLst>
            </c:dLbl>
            <c:dLbl>
              <c:idx val="8"/>
              <c:layout>
                <c:manualLayout>
                  <c:x val="-2.539272304007234E-2"/>
                  <c:y val="-1.977075925727954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6-BF8A-4748-83BA-FED14E472CC9}"/>
                </c:ext>
              </c:extLst>
            </c:dLbl>
            <c:dLbl>
              <c:idx val="9"/>
              <c:layout>
                <c:manualLayout>
                  <c:x val="-8.846761123256542E-3"/>
                  <c:y val="1.46691433121547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7-BF8A-4748-83BA-FED14E472CC9}"/>
                </c:ext>
              </c:extLst>
            </c:dLbl>
            <c:dLbl>
              <c:idx val="10"/>
              <c:layout>
                <c:manualLayout>
                  <c:x val="-2.4646083952323955E-2"/>
                  <c:y val="2.694409698940319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8-BF8A-4748-83BA-FED14E472CC9}"/>
                </c:ext>
              </c:extLst>
            </c:dLbl>
            <c:dLbl>
              <c:idx val="11"/>
              <c:layout>
                <c:manualLayout>
                  <c:x val="-2.4837337640487248E-2"/>
                  <c:y val="1.226655939586684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9-BF8A-4748-83BA-FED14E472CC9}"/>
                </c:ext>
              </c:extLst>
            </c:dLbl>
            <c:dLbl>
              <c:idx val="12"/>
              <c:layout>
                <c:manualLayout>
                  <c:x val="-2.6540283831965591E-2"/>
                  <c:y val="1.467749318487544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A-BF8A-4748-83BA-FED14E472CC9}"/>
                </c:ext>
              </c:extLst>
            </c:dLbl>
            <c:dLbl>
              <c:idx val="13"/>
              <c:layout>
                <c:manualLayout>
                  <c:x val="-1.8543046357615896E-2"/>
                  <c:y val="-2.140672645417420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B-BF8A-4748-83BA-FED14E472CC9}"/>
                </c:ext>
              </c:extLst>
            </c:dLbl>
            <c:dLbl>
              <c:idx val="14"/>
              <c:layout>
                <c:manualLayout>
                  <c:x val="-1.1033099472166095E-2"/>
                  <c:y val="2.103250731335047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C1AB-4F5E-95D3-41DB5E3240F8}"/>
                </c:ext>
              </c:extLst>
            </c:dLbl>
            <c:dLbl>
              <c:idx val="15"/>
              <c:layout>
                <c:manualLayout>
                  <c:x val="-1.3975259331410389E-2"/>
                  <c:y val="2.103250731335057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C1AB-4F5E-95D3-41DB5E3240F8}"/>
                </c:ext>
              </c:extLst>
            </c:dLbl>
            <c:dLbl>
              <c:idx val="16"/>
              <c:layout>
                <c:manualLayout>
                  <c:x val="-1.7148160924217427E-2"/>
                  <c:y val="-2.1182398489037045E-2"/>
                </c:manualLayout>
              </c:layout>
              <c:showLegendKey val="0"/>
              <c:showVal val="1"/>
              <c:showCatName val="0"/>
              <c:showSerName val="0"/>
              <c:showPercent val="0"/>
              <c:showBubbleSize val="0"/>
              <c:extLst>
                <c:ext xmlns:c15="http://schemas.microsoft.com/office/drawing/2012/chart" uri="{CE6537A1-D6FC-4f65-9D91-7224C49458BB}">
                  <c15:layout>
                    <c:manualLayout>
                      <c:w val="3.6637245647239546E-2"/>
                      <c:h val="4.0003828909992795E-2"/>
                    </c:manualLayout>
                  </c15:layout>
                </c:ext>
                <c:ext xmlns:c16="http://schemas.microsoft.com/office/drawing/2014/chart" uri="{C3380CC4-5D6E-409C-BE32-E72D297353CC}">
                  <c16:uniqueId val="{00000004-3E31-4283-91F2-62AFA6EB90C5}"/>
                </c:ext>
              </c:extLst>
            </c:dLbl>
            <c:dLbl>
              <c:idx val="17"/>
              <c:layout>
                <c:manualLayout>
                  <c:x val="-1.8351684632628967E-2"/>
                  <c:y val="-2.178218025560284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12E2-4CB5-A5E4-6894302532B6}"/>
                </c:ext>
              </c:extLst>
            </c:dLbl>
            <c:spPr>
              <a:noFill/>
              <a:ln>
                <a:noFill/>
              </a:ln>
              <a:effectLst/>
            </c:spPr>
            <c:txPr>
              <a:bodyPr/>
              <a:lstStyle/>
              <a:p>
                <a:pPr>
                  <a:defRPr sz="1600">
                    <a:solidFill>
                      <a:srgbClr val="C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'IV.3.8.Rentab.Real'!$A$5:$A$23</c:f>
              <c:strCache>
                <c:ptCount val="19"/>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Dec-15</c:v>
                </c:pt>
                <c:pt idx="13">
                  <c:v>Dic-16</c:v>
                </c:pt>
                <c:pt idx="14">
                  <c:v>Dec-17</c:v>
                </c:pt>
                <c:pt idx="15">
                  <c:v>Dic-18</c:v>
                </c:pt>
                <c:pt idx="16">
                  <c:v>Dec-19</c:v>
                </c:pt>
                <c:pt idx="17">
                  <c:v>Dec-20</c:v>
                </c:pt>
                <c:pt idx="18">
                  <c:v>Abr.2021</c:v>
                </c:pt>
              </c:strCache>
            </c:strRef>
          </c:cat>
          <c:val>
            <c:numRef>
              <c:f>'IV.3.8.Rentab.Real'!$C$5:$C$23</c:f>
              <c:numCache>
                <c:formatCode>0.00%</c:formatCode>
                <c:ptCount val="19"/>
                <c:pt idx="0">
                  <c:v>0.42655027092113201</c:v>
                </c:pt>
                <c:pt idx="1">
                  <c:v>0.28740240557079555</c:v>
                </c:pt>
                <c:pt idx="2">
                  <c:v>7.4373053597770911E-2</c:v>
                </c:pt>
                <c:pt idx="3">
                  <c:v>5.0001907013997426E-2</c:v>
                </c:pt>
                <c:pt idx="4">
                  <c:v>8.8775880857246747E-2</c:v>
                </c:pt>
                <c:pt idx="5">
                  <c:v>4.517248281844255E-2</c:v>
                </c:pt>
                <c:pt idx="6">
                  <c:v>5.7648110316649515E-2</c:v>
                </c:pt>
                <c:pt idx="7">
                  <c:v>6.2383050642844218E-2</c:v>
                </c:pt>
                <c:pt idx="8">
                  <c:v>7.7600000000000002E-2</c:v>
                </c:pt>
                <c:pt idx="9">
                  <c:v>3.9100000000000003E-2</c:v>
                </c:pt>
                <c:pt idx="10">
                  <c:v>3.8800000000000001E-2</c:v>
                </c:pt>
                <c:pt idx="11">
                  <c:v>1.5800000000000002E-2</c:v>
                </c:pt>
                <c:pt idx="12">
                  <c:v>2.3400000000000001E-2</c:v>
                </c:pt>
                <c:pt idx="13">
                  <c:v>1.7000000000000001E-2</c:v>
                </c:pt>
                <c:pt idx="14">
                  <c:v>4.2000000000000003E-2</c:v>
                </c:pt>
                <c:pt idx="15">
                  <c:v>2.3699999999999999E-2</c:v>
                </c:pt>
                <c:pt idx="16">
                  <c:v>3.6600000000000001E-2</c:v>
                </c:pt>
                <c:pt idx="17">
                  <c:v>5.5500000000000001E-2</c:v>
                </c:pt>
                <c:pt idx="18">
                  <c:v>9.6500000000000002E-2</c:v>
                </c:pt>
              </c:numCache>
            </c:numRef>
          </c:val>
          <c:smooth val="0"/>
          <c:extLst>
            <c:ext xmlns:c16="http://schemas.microsoft.com/office/drawing/2014/chart" uri="{C3380CC4-5D6E-409C-BE32-E72D297353CC}">
              <c16:uniqueId val="{0000002C-BF8A-4748-83BA-FED14E472CC9}"/>
            </c:ext>
          </c:extLst>
        </c:ser>
        <c:dLbls>
          <c:showLegendKey val="0"/>
          <c:showVal val="0"/>
          <c:showCatName val="0"/>
          <c:showSerName val="0"/>
          <c:showPercent val="0"/>
          <c:showBubbleSize val="0"/>
        </c:dLbls>
        <c:marker val="1"/>
        <c:smooth val="0"/>
        <c:axId val="433152504"/>
        <c:axId val="433152896"/>
      </c:lineChart>
      <c:catAx>
        <c:axId val="433152504"/>
        <c:scaling>
          <c:orientation val="minMax"/>
        </c:scaling>
        <c:delete val="0"/>
        <c:axPos val="b"/>
        <c:numFmt formatCode="General" sourceLinked="1"/>
        <c:majorTickMark val="none"/>
        <c:minorTickMark val="none"/>
        <c:tickLblPos val="nextTo"/>
        <c:txPr>
          <a:bodyPr rot="-2700000" vert="horz"/>
          <a:lstStyle/>
          <a:p>
            <a:pPr>
              <a:defRPr lang="en-US" sz="1800"/>
            </a:pPr>
            <a:endParaRPr lang="en-US"/>
          </a:p>
        </c:txPr>
        <c:crossAx val="433152896"/>
        <c:crosses val="autoZero"/>
        <c:auto val="0"/>
        <c:lblAlgn val="ctr"/>
        <c:lblOffset val="100"/>
        <c:noMultiLvlLbl val="0"/>
      </c:catAx>
      <c:valAx>
        <c:axId val="433152896"/>
        <c:scaling>
          <c:orientation val="minMax"/>
        </c:scaling>
        <c:delete val="1"/>
        <c:axPos val="l"/>
        <c:numFmt formatCode="0.00%" sourceLinked="1"/>
        <c:majorTickMark val="out"/>
        <c:minorTickMark val="none"/>
        <c:tickLblPos val="nextTo"/>
        <c:crossAx val="433152504"/>
        <c:crosses val="autoZero"/>
        <c:crossBetween val="between"/>
      </c:valAx>
    </c:plotArea>
    <c:legend>
      <c:legendPos val="b"/>
      <c:layout>
        <c:manualLayout>
          <c:xMode val="edge"/>
          <c:yMode val="edge"/>
          <c:x val="0.10780855597462027"/>
          <c:y val="0.11453541675499217"/>
          <c:w val="0.7970097599105711"/>
          <c:h val="4.6546596941045897E-2"/>
        </c:manualLayout>
      </c:layout>
      <c:overlay val="0"/>
      <c:txPr>
        <a:bodyPr/>
        <a:lstStyle/>
        <a:p>
          <a:pPr>
            <a:defRPr lang="en-US" sz="2000"/>
          </a:pPr>
          <a:endParaRPr lang="en-US"/>
        </a:p>
      </c:txPr>
    </c:legend>
    <c:plotVisOnly val="1"/>
    <c:dispBlanksAs val="gap"/>
    <c:showDLblsOverMax val="0"/>
  </c:chart>
  <c:spPr>
    <a:ln>
      <a:noFill/>
    </a:ln>
  </c:spPr>
  <c:printSettings>
    <c:headerFooter/>
    <c:pageMargins b="0.75000000000001565" l="0.70000000000000095" r="0.70000000000000095" t="0.75000000000001565" header="0.30000000000000032" footer="0.30000000000000032"/>
    <c:pageSetup orientation="landscape"/>
  </c:printSettings>
  <c:userShapes r:id="rId1"/>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pPr>
            <a:r>
              <a:rPr lang="es-DO" sz="2400"/>
              <a:t>Seguro de Vejez, Discapacidad y Sobrevivencia (SVDS)</a:t>
            </a:r>
          </a:p>
          <a:p>
            <a:pPr>
              <a:defRPr sz="2400"/>
            </a:pPr>
            <a:r>
              <a:rPr lang="es-DO" sz="2400"/>
              <a:t>Rentabilidad Nominal Promedio  de los Fondos de Pensiones </a:t>
            </a:r>
          </a:p>
        </c:rich>
      </c:tx>
      <c:layout>
        <c:manualLayout>
          <c:xMode val="edge"/>
          <c:yMode val="edge"/>
          <c:x val="0.29909150458941669"/>
          <c:y val="2.8249660621157482E-2"/>
        </c:manualLayout>
      </c:layout>
      <c:overlay val="1"/>
    </c:title>
    <c:autoTitleDeleted val="0"/>
    <c:plotArea>
      <c:layout>
        <c:manualLayout>
          <c:layoutTarget val="inner"/>
          <c:xMode val="edge"/>
          <c:yMode val="edge"/>
          <c:x val="3.9240801978556547E-2"/>
          <c:y val="0.17511113140099308"/>
          <c:w val="0.93646369591990386"/>
          <c:h val="0.66149076641867499"/>
        </c:manualLayout>
      </c:layout>
      <c:lineChart>
        <c:grouping val="standard"/>
        <c:varyColors val="0"/>
        <c:ser>
          <c:idx val="0"/>
          <c:order val="0"/>
          <c:tx>
            <c:strRef>
              <c:f>'IV.3.7. Rent. nom. de los FP'!$B$4</c:f>
              <c:strCache>
                <c:ptCount val="1"/>
                <c:pt idx="0">
                  <c:v>Promedio CCI </c:v>
                </c:pt>
              </c:strCache>
            </c:strRef>
          </c:tx>
          <c:dLbls>
            <c:dLbl>
              <c:idx val="0"/>
              <c:layout>
                <c:manualLayout>
                  <c:x val="-1.4660580976728987E-2"/>
                  <c:y val="-6.62407858034858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7144-4216-B18E-E5D6BBBE65D0}"/>
                </c:ext>
              </c:extLst>
            </c:dLbl>
            <c:dLbl>
              <c:idx val="25"/>
              <c:layout>
                <c:manualLayout>
                  <c:x val="-1.8820404801829827E-2"/>
                  <c:y val="4.556914276046061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6AA-4807-AD82-6A8C992E44C6}"/>
                </c:ext>
              </c:extLst>
            </c:dLbl>
            <c:spPr>
              <a:noFill/>
              <a:ln>
                <a:noFill/>
              </a:ln>
              <a:effectLst/>
            </c:spPr>
            <c:txPr>
              <a:bodyPr rot="-5400000" vert="horz"/>
              <a:lstStyle/>
              <a:p>
                <a:pPr>
                  <a:defRPr sz="2800">
                    <a:solidFill>
                      <a:srgbClr val="002060"/>
                    </a:solidFill>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'IV.3.7. Rent. nom. de los FP'!$A$5:$A$36</c:f>
              <c:strCache>
                <c:ptCount val="19"/>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Dec-15</c:v>
                </c:pt>
                <c:pt idx="13">
                  <c:v>Dec-16</c:v>
                </c:pt>
                <c:pt idx="14">
                  <c:v>Dec-17</c:v>
                </c:pt>
                <c:pt idx="15">
                  <c:v>Dec-18</c:v>
                </c:pt>
                <c:pt idx="16">
                  <c:v>Dec-19</c:v>
                </c:pt>
                <c:pt idx="17">
                  <c:v>Dec-20</c:v>
                </c:pt>
                <c:pt idx="18">
                  <c:v>Abr.2021</c:v>
                </c:pt>
              </c:strCache>
            </c:strRef>
          </c:cat>
          <c:val>
            <c:numRef>
              <c:f>'IV.3.7. Rent. nom. de los FP'!$B$5:$B$36</c:f>
              <c:numCache>
                <c:formatCode>0.00%</c:formatCode>
                <c:ptCount val="19"/>
                <c:pt idx="0">
                  <c:v>0.24099999999999999</c:v>
                </c:pt>
                <c:pt idx="1">
                  <c:v>0.22987130488506399</c:v>
                </c:pt>
                <c:pt idx="2">
                  <c:v>0.17089695553831788</c:v>
                </c:pt>
                <c:pt idx="3">
                  <c:v>0.11468843642102869</c:v>
                </c:pt>
                <c:pt idx="4">
                  <c:v>8.4768885030462301E-2</c:v>
                </c:pt>
                <c:pt idx="5">
                  <c:v>0.1208</c:v>
                </c:pt>
                <c:pt idx="6">
                  <c:v>0.1404</c:v>
                </c:pt>
                <c:pt idx="7">
                  <c:v>0.108409960162953</c:v>
                </c:pt>
                <c:pt idx="8">
                  <c:v>0.124824699343822</c:v>
                </c:pt>
                <c:pt idx="9">
                  <c:v>0.14269999999999999</c:v>
                </c:pt>
                <c:pt idx="10">
                  <c:v>0.132289709655253</c:v>
                </c:pt>
                <c:pt idx="11">
                  <c:v>0.12024802064232901</c:v>
                </c:pt>
                <c:pt idx="12">
                  <c:v>0.10699132529452618</c:v>
                </c:pt>
                <c:pt idx="13">
                  <c:v>9.8297349429762718E-2</c:v>
                </c:pt>
                <c:pt idx="14">
                  <c:v>0.1082</c:v>
                </c:pt>
                <c:pt idx="15">
                  <c:v>7.7600000000000002E-2</c:v>
                </c:pt>
                <c:pt idx="16">
                  <c:v>0.10809646211624585</c:v>
                </c:pt>
                <c:pt idx="17">
                  <c:v>0.1028</c:v>
                </c:pt>
                <c:pt idx="18">
                  <c:v>0.11409999999999999</c:v>
                </c:pt>
              </c:numCache>
            </c:numRef>
          </c:val>
          <c:smooth val="0"/>
          <c:extLst>
            <c:ext xmlns:c16="http://schemas.microsoft.com/office/drawing/2014/chart" uri="{C3380CC4-5D6E-409C-BE32-E72D297353CC}">
              <c16:uniqueId val="{00000001-C6AA-4807-AD82-6A8C992E44C6}"/>
            </c:ext>
          </c:extLst>
        </c:ser>
        <c:ser>
          <c:idx val="1"/>
          <c:order val="1"/>
          <c:tx>
            <c:strRef>
              <c:f>'IV.3.7. Rent. nom. de los FP'!$C$4</c:f>
              <c:strCache>
                <c:ptCount val="1"/>
                <c:pt idx="0">
                  <c:v>Promedio Sistema</c:v>
                </c:pt>
              </c:strCache>
            </c:strRef>
          </c:tx>
          <c:spPr>
            <a:ln>
              <a:solidFill>
                <a:schemeClr val="accent6">
                  <a:lumMod val="50000"/>
                </a:schemeClr>
              </a:solidFill>
            </a:ln>
          </c:spPr>
          <c:marker>
            <c:symbol val="circle"/>
            <c:size val="5"/>
            <c:spPr>
              <a:ln>
                <a:solidFill>
                  <a:schemeClr val="accent6">
                    <a:lumMod val="50000"/>
                  </a:schemeClr>
                </a:solidFill>
              </a:ln>
            </c:spPr>
          </c:marker>
          <c:dLbls>
            <c:dLbl>
              <c:idx val="0"/>
              <c:layout>
                <c:manualLayout>
                  <c:x val="-1.7094882508771992E-2"/>
                  <c:y val="6.238799694317169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7144-4216-B18E-E5D6BBBE65D0}"/>
                </c:ext>
              </c:extLst>
            </c:dLbl>
            <c:spPr>
              <a:noFill/>
              <a:ln>
                <a:noFill/>
              </a:ln>
              <a:effectLst/>
            </c:spPr>
            <c:txPr>
              <a:bodyPr rot="-5400000" vert="horz"/>
              <a:lstStyle/>
              <a:p>
                <a:pPr>
                  <a:defRPr sz="2800">
                    <a:solidFill>
                      <a:srgbClr val="C00000"/>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'IV.3.7. Rent. nom. de los FP'!$A$5:$A$36</c:f>
              <c:strCache>
                <c:ptCount val="19"/>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Dec-15</c:v>
                </c:pt>
                <c:pt idx="13">
                  <c:v>Dec-16</c:v>
                </c:pt>
                <c:pt idx="14">
                  <c:v>Dec-17</c:v>
                </c:pt>
                <c:pt idx="15">
                  <c:v>Dec-18</c:v>
                </c:pt>
                <c:pt idx="16">
                  <c:v>Dec-19</c:v>
                </c:pt>
                <c:pt idx="17">
                  <c:v>Dec-20</c:v>
                </c:pt>
                <c:pt idx="18">
                  <c:v>Abr.2021</c:v>
                </c:pt>
              </c:strCache>
            </c:strRef>
          </c:cat>
          <c:val>
            <c:numRef>
              <c:f>'IV.3.7. Rent. nom. de los FP'!$C$5:$C$36</c:f>
              <c:numCache>
                <c:formatCode>0.00%</c:formatCode>
                <c:ptCount val="19"/>
                <c:pt idx="0">
                  <c:v>0.23569999999999999</c:v>
                </c:pt>
                <c:pt idx="1">
                  <c:v>0.238433752130429</c:v>
                </c:pt>
                <c:pt idx="2">
                  <c:v>0.16964146990989265</c:v>
                </c:pt>
                <c:pt idx="3">
                  <c:v>0.11484584318471436</c:v>
                </c:pt>
                <c:pt idx="4">
                  <c:v>8.4401489702688598E-2</c:v>
                </c:pt>
                <c:pt idx="5">
                  <c:v>0.1326</c:v>
                </c:pt>
                <c:pt idx="6">
                  <c:v>0.14330000000000001</c:v>
                </c:pt>
                <c:pt idx="7">
                  <c:v>0.110547250717437</c:v>
                </c:pt>
                <c:pt idx="8">
                  <c:v>0.12663965470126301</c:v>
                </c:pt>
                <c:pt idx="9">
                  <c:v>0.1454</c:v>
                </c:pt>
                <c:pt idx="10">
                  <c:v>0.133732017269869</c:v>
                </c:pt>
                <c:pt idx="11">
                  <c:v>0.124785116569871</c:v>
                </c:pt>
                <c:pt idx="12">
                  <c:v>0.11080081164274938</c:v>
                </c:pt>
                <c:pt idx="13">
                  <c:v>0.10235589284546419</c:v>
                </c:pt>
                <c:pt idx="14">
                  <c:v>0.11070000000000001</c:v>
                </c:pt>
                <c:pt idx="15">
                  <c:v>8.2600000000000007E-2</c:v>
                </c:pt>
                <c:pt idx="16">
                  <c:v>0.10823910973861361</c:v>
                </c:pt>
                <c:pt idx="17">
                  <c:v>0.1021</c:v>
                </c:pt>
                <c:pt idx="18">
                  <c:v>0.1119</c:v>
                </c:pt>
              </c:numCache>
            </c:numRef>
          </c:val>
          <c:smooth val="0"/>
          <c:extLst>
            <c:ext xmlns:c16="http://schemas.microsoft.com/office/drawing/2014/chart" uri="{C3380CC4-5D6E-409C-BE32-E72D297353CC}">
              <c16:uniqueId val="{00000002-C6AA-4807-AD82-6A8C992E44C6}"/>
            </c:ext>
          </c:extLst>
        </c:ser>
        <c:dLbls>
          <c:showLegendKey val="0"/>
          <c:showVal val="0"/>
          <c:showCatName val="0"/>
          <c:showSerName val="0"/>
          <c:showPercent val="0"/>
          <c:showBubbleSize val="0"/>
        </c:dLbls>
        <c:marker val="1"/>
        <c:smooth val="0"/>
        <c:axId val="431142000"/>
        <c:axId val="431142784"/>
      </c:lineChart>
      <c:catAx>
        <c:axId val="431142000"/>
        <c:scaling>
          <c:orientation val="minMax"/>
        </c:scaling>
        <c:delete val="0"/>
        <c:axPos val="b"/>
        <c:numFmt formatCode="General" sourceLinked="1"/>
        <c:majorTickMark val="none"/>
        <c:minorTickMark val="none"/>
        <c:tickLblPos val="nextTo"/>
        <c:txPr>
          <a:bodyPr rot="-2700000" vert="horz"/>
          <a:lstStyle/>
          <a:p>
            <a:pPr>
              <a:defRPr lang="en-US" sz="1600"/>
            </a:pPr>
            <a:endParaRPr lang="en-US"/>
          </a:p>
        </c:txPr>
        <c:crossAx val="431142784"/>
        <c:crosses val="autoZero"/>
        <c:auto val="0"/>
        <c:lblAlgn val="ctr"/>
        <c:lblOffset val="100"/>
        <c:noMultiLvlLbl val="0"/>
      </c:catAx>
      <c:valAx>
        <c:axId val="431142784"/>
        <c:scaling>
          <c:orientation val="minMax"/>
        </c:scaling>
        <c:delete val="1"/>
        <c:axPos val="l"/>
        <c:numFmt formatCode="0.00%" sourceLinked="1"/>
        <c:majorTickMark val="out"/>
        <c:minorTickMark val="none"/>
        <c:tickLblPos val="nextTo"/>
        <c:crossAx val="431142000"/>
        <c:crosses val="autoZero"/>
        <c:crossBetween val="between"/>
      </c:valAx>
    </c:plotArea>
    <c:legend>
      <c:legendPos val="b"/>
      <c:layout>
        <c:manualLayout>
          <c:xMode val="edge"/>
          <c:yMode val="edge"/>
          <c:x val="0.3191021645356778"/>
          <c:y val="0.10873045004365603"/>
          <c:w val="0.34157623132504694"/>
          <c:h val="5.3818178830932512E-2"/>
        </c:manualLayout>
      </c:layout>
      <c:overlay val="0"/>
      <c:txPr>
        <a:bodyPr/>
        <a:lstStyle/>
        <a:p>
          <a:pPr>
            <a:defRPr lang="en-US" sz="1800"/>
          </a:pPr>
          <a:endParaRPr lang="en-US"/>
        </a:p>
      </c:txPr>
    </c:legend>
    <c:plotVisOnly val="1"/>
    <c:dispBlanksAs val="gap"/>
    <c:showDLblsOverMax val="0"/>
  </c:chart>
  <c:spPr>
    <a:ln>
      <a:noFill/>
    </a:ln>
  </c:spPr>
  <c:printSettings>
    <c:headerFooter/>
    <c:pageMargins b="0.75000000000001565" l="0.70000000000000095" r="0.70000000000000095" t="0.75000000000001565" header="0.30000000000000032" footer="0.30000000000000032"/>
    <c:pageSetup orientation="landscape"/>
  </c:printSettings>
  <c:userShapes r:id="rId1"/>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floor>
    <c:sideWall>
      <c:thickness val="0"/>
    </c:sideWall>
    <c:backWall>
      <c:thickness val="0"/>
    </c:backWall>
    <c:plotArea>
      <c:layout>
        <c:manualLayout>
          <c:layoutTarget val="inner"/>
          <c:xMode val="edge"/>
          <c:yMode val="edge"/>
          <c:x val="6.8091680700955004E-2"/>
          <c:y val="0.15714223420344681"/>
          <c:w val="0.91638770449946683"/>
          <c:h val="0.70685733114837057"/>
        </c:manualLayout>
      </c:layout>
      <c:bar3DChart>
        <c:barDir val="col"/>
        <c:grouping val="clustered"/>
        <c:varyColors val="0"/>
        <c:ser>
          <c:idx val="0"/>
          <c:order val="0"/>
          <c:tx>
            <c:strRef>
              <c:f>'IV.4.2.Pagos ARL A'!$B$4</c:f>
              <c:strCache>
                <c:ptCount val="1"/>
                <c:pt idx="0">
                  <c:v> Prestaciones de Beneficios
 (ARL Salud Segura)</c:v>
                </c:pt>
              </c:strCache>
            </c:strRef>
          </c:tx>
          <c:spPr>
            <a:solidFill>
              <a:srgbClr val="0070C0"/>
            </a:solidFill>
          </c:spPr>
          <c:invertIfNegative val="0"/>
          <c:dLbls>
            <c:dLbl>
              <c:idx val="0"/>
              <c:layout>
                <c:manualLayout>
                  <c:x val="3.3378676352381754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2C8-472C-986F-21D60EF40396}"/>
                </c:ext>
              </c:extLst>
            </c:dLbl>
            <c:dLbl>
              <c:idx val="1"/>
              <c:layout>
                <c:manualLayout>
                  <c:x val="4.450490180317567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82C8-472C-986F-21D60EF40396}"/>
                </c:ext>
              </c:extLst>
            </c:dLbl>
            <c:dLbl>
              <c:idx val="2"/>
              <c:layout>
                <c:manualLayout>
                  <c:x val="5.5631127253969997E-3"/>
                  <c:y val="-2.29516509917733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82C8-472C-986F-21D60EF40396}"/>
                </c:ext>
              </c:extLst>
            </c:dLbl>
            <c:dLbl>
              <c:idx val="3"/>
              <c:layout>
                <c:manualLayout>
                  <c:x val="4.450490180317567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82C8-472C-986F-21D60EF40396}"/>
                </c:ext>
              </c:extLst>
            </c:dLbl>
            <c:dLbl>
              <c:idx val="4"/>
              <c:layout>
                <c:manualLayout>
                  <c:x val="3.3378676352381754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82C8-472C-986F-21D60EF40396}"/>
                </c:ext>
              </c:extLst>
            </c:dLbl>
            <c:dLbl>
              <c:idx val="5"/>
              <c:layout>
                <c:manualLayout>
                  <c:x val="4.4504901803174854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82C8-472C-986F-21D60EF40396}"/>
                </c:ext>
              </c:extLst>
            </c:dLbl>
            <c:dLbl>
              <c:idx val="6"/>
              <c:layout>
                <c:manualLayout>
                  <c:x val="4.450490180317567E-3"/>
                  <c:y val="-2.29516509917733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82C8-472C-986F-21D60EF40396}"/>
                </c:ext>
              </c:extLst>
            </c:dLbl>
            <c:dLbl>
              <c:idx val="7"/>
              <c:layout>
                <c:manualLayout>
                  <c:x val="5.5631127253969589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82C8-472C-986F-21D60EF40396}"/>
                </c:ext>
              </c:extLst>
            </c:dLbl>
            <c:dLbl>
              <c:idx val="8"/>
              <c:layout>
                <c:manualLayout>
                  <c:x val="5.5631127253969589E-3"/>
                  <c:y val="-2.295165099177337E-3"/>
                </c:manualLayout>
              </c:layout>
              <c:spPr/>
              <c:txPr>
                <a:bodyPr rot="-5400000" vert="horz"/>
                <a:lstStyle/>
                <a:p>
                  <a:pPr>
                    <a:defRPr lang="en-US"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82C8-472C-986F-21D60EF40396}"/>
                </c:ext>
              </c:extLst>
            </c:dLbl>
            <c:dLbl>
              <c:idx val="10"/>
              <c:spPr/>
              <c:txPr>
                <a:bodyPr rot="-5400000" vert="horz"/>
                <a:lstStyle/>
                <a:p>
                  <a:pPr>
                    <a:defRPr lang="en-US" sz="1400" b="0"/>
                  </a:pPr>
                  <a:endParaRPr lang="en-US"/>
                </a:p>
              </c:txPr>
              <c:showLegendKey val="0"/>
              <c:showVal val="1"/>
              <c:showCatName val="0"/>
              <c:showSerName val="0"/>
              <c:showPercent val="0"/>
              <c:showBubbleSize val="0"/>
              <c:extLst>
                <c:ext xmlns:c16="http://schemas.microsoft.com/office/drawing/2014/chart" uri="{C3380CC4-5D6E-409C-BE32-E72D297353CC}">
                  <c16:uniqueId val="{00000009-82C8-472C-986F-21D60EF40396}"/>
                </c:ext>
              </c:extLst>
            </c:dLbl>
            <c:spPr>
              <a:noFill/>
              <a:ln>
                <a:noFill/>
              </a:ln>
              <a:effectLst/>
            </c:spPr>
            <c:txPr>
              <a:bodyPr rot="-5400000" vert="horz"/>
              <a:lstStyle/>
              <a:p>
                <a:pPr>
                  <a:defRPr lang="en-US" sz="14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'IV.4.2.Pagos ARL A'!$A$5:$A$21</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Ene-Abr. 2021</c:v>
                </c:pt>
              </c:strCache>
            </c:strRef>
          </c:cat>
          <c:val>
            <c:numRef>
              <c:f>'IV.4.2.Pagos ARL A'!$B$5:$B$21</c:f>
              <c:numCache>
                <c:formatCode>_(* #,##0.00_);_(* \(#,##0.00\);_(* "-"??_);_(@_)</c:formatCode>
                <c:ptCount val="17"/>
                <c:pt idx="0">
                  <c:v>1182369144.5599999</c:v>
                </c:pt>
                <c:pt idx="1">
                  <c:v>1292735922.04</c:v>
                </c:pt>
                <c:pt idx="2">
                  <c:v>1635826213.1600001</c:v>
                </c:pt>
                <c:pt idx="3">
                  <c:v>1581393650.8599999</c:v>
                </c:pt>
                <c:pt idx="4">
                  <c:v>1687099942.1400001</c:v>
                </c:pt>
                <c:pt idx="5">
                  <c:v>1922473262.4300001</c:v>
                </c:pt>
                <c:pt idx="6">
                  <c:v>2175109581.8400002</c:v>
                </c:pt>
                <c:pt idx="7">
                  <c:v>2411674911.5</c:v>
                </c:pt>
                <c:pt idx="8">
                  <c:v>2663186569.8199997</c:v>
                </c:pt>
                <c:pt idx="9">
                  <c:v>3005088863.5</c:v>
                </c:pt>
                <c:pt idx="10">
                  <c:v>3382710516.6399999</c:v>
                </c:pt>
                <c:pt idx="11">
                  <c:v>3862688790.9599996</c:v>
                </c:pt>
                <c:pt idx="12">
                  <c:v>4365095869.0900002</c:v>
                </c:pt>
                <c:pt idx="13">
                  <c:v>4960308050.1199999</c:v>
                </c:pt>
                <c:pt idx="14">
                  <c:v>5454398175.96</c:v>
                </c:pt>
                <c:pt idx="15">
                  <c:v>5371768693.4499998</c:v>
                </c:pt>
                <c:pt idx="16">
                  <c:v>1891699645.5899999</c:v>
                </c:pt>
              </c:numCache>
            </c:numRef>
          </c:val>
          <c:extLst>
            <c:ext xmlns:c16="http://schemas.microsoft.com/office/drawing/2014/chart" uri="{C3380CC4-5D6E-409C-BE32-E72D297353CC}">
              <c16:uniqueId val="{0000000A-82C8-472C-986F-21D60EF40396}"/>
            </c:ext>
          </c:extLst>
        </c:ser>
        <c:ser>
          <c:idx val="1"/>
          <c:order val="1"/>
          <c:tx>
            <c:strRef>
              <c:f>'IV.4.2.Pagos ARL A'!$D$4</c:f>
              <c:strCache>
                <c:ptCount val="1"/>
                <c:pt idx="0">
                  <c:v>Comisión SISALRIL</c:v>
                </c:pt>
              </c:strCache>
            </c:strRef>
          </c:tx>
          <c:spPr>
            <a:solidFill>
              <a:srgbClr val="00B050"/>
            </a:solidFill>
          </c:spPr>
          <c:invertIfNegative val="0"/>
          <c:dLbls>
            <c:dLbl>
              <c:idx val="6"/>
              <c:spPr/>
              <c:txPr>
                <a:bodyPr rot="-5400000" vert="horz"/>
                <a:lstStyle/>
                <a:p>
                  <a:pPr>
                    <a:defRPr lang="en-US" sz="1400" b="0"/>
                  </a:pPr>
                  <a:endParaRPr lang="en-US"/>
                </a:p>
              </c:txPr>
              <c:showLegendKey val="0"/>
              <c:showVal val="1"/>
              <c:showCatName val="0"/>
              <c:showSerName val="0"/>
              <c:showPercent val="0"/>
              <c:showBubbleSize val="0"/>
              <c:extLst>
                <c:ext xmlns:c16="http://schemas.microsoft.com/office/drawing/2014/chart" uri="{C3380CC4-5D6E-409C-BE32-E72D297353CC}">
                  <c16:uniqueId val="{0000000B-82C8-472C-986F-21D60EF40396}"/>
                </c:ext>
              </c:extLst>
            </c:dLbl>
            <c:dLbl>
              <c:idx val="7"/>
              <c:spPr/>
              <c:txPr>
                <a:bodyPr rot="-5400000" vert="horz"/>
                <a:lstStyle/>
                <a:p>
                  <a:pPr>
                    <a:defRPr lang="en-US" sz="1400" b="0"/>
                  </a:pPr>
                  <a:endParaRPr lang="en-US"/>
                </a:p>
              </c:txPr>
              <c:showLegendKey val="0"/>
              <c:showVal val="1"/>
              <c:showCatName val="0"/>
              <c:showSerName val="0"/>
              <c:showPercent val="0"/>
              <c:showBubbleSize val="0"/>
              <c:extLst>
                <c:ext xmlns:c16="http://schemas.microsoft.com/office/drawing/2014/chart" uri="{C3380CC4-5D6E-409C-BE32-E72D297353CC}">
                  <c16:uniqueId val="{0000000C-82C8-472C-986F-21D60EF40396}"/>
                </c:ext>
              </c:extLst>
            </c:dLbl>
            <c:dLbl>
              <c:idx val="8"/>
              <c:layout>
                <c:manualLayout>
                  <c:x val="5.5631127253967958E-3"/>
                  <c:y val="-1.3770990595064021E-2"/>
                </c:manualLayout>
              </c:layout>
              <c:spPr/>
              <c:txPr>
                <a:bodyPr rot="-5400000" vert="horz"/>
                <a:lstStyle/>
                <a:p>
                  <a:pPr>
                    <a:defRPr lang="en-US"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82C8-472C-986F-21D60EF40396}"/>
                </c:ext>
              </c:extLst>
            </c:dLbl>
            <c:dLbl>
              <c:idx val="10"/>
              <c:spPr/>
              <c:txPr>
                <a:bodyPr rot="-5400000" vert="horz"/>
                <a:lstStyle/>
                <a:p>
                  <a:pPr>
                    <a:defRPr lang="en-US" sz="1400" b="0"/>
                  </a:pPr>
                  <a:endParaRPr lang="en-US"/>
                </a:p>
              </c:txPr>
              <c:showLegendKey val="0"/>
              <c:showVal val="1"/>
              <c:showCatName val="0"/>
              <c:showSerName val="0"/>
              <c:showPercent val="0"/>
              <c:showBubbleSize val="0"/>
              <c:extLst>
                <c:ext xmlns:c16="http://schemas.microsoft.com/office/drawing/2014/chart" uri="{C3380CC4-5D6E-409C-BE32-E72D297353CC}">
                  <c16:uniqueId val="{0000000E-82C8-472C-986F-21D60EF40396}"/>
                </c:ext>
              </c:extLst>
            </c:dLbl>
            <c:spPr>
              <a:noFill/>
              <a:ln>
                <a:noFill/>
              </a:ln>
              <a:effectLst/>
            </c:spPr>
            <c:txPr>
              <a:bodyPr rot="-5400000" vert="horz"/>
              <a:lstStyle/>
              <a:p>
                <a:pPr>
                  <a:defRPr lang="en-US"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'IV.4.2.Pagos ARL A'!$A$5:$A$21</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Ene-Abr. 2021</c:v>
                </c:pt>
              </c:strCache>
            </c:strRef>
          </c:cat>
          <c:val>
            <c:numRef>
              <c:f>'IV.4.2.Pagos ARL A'!$D$5:$D$21</c:f>
              <c:numCache>
                <c:formatCode>_(* #,##0.00_);_(* \(#,##0.00\);_(* "-"??_);_(@_)</c:formatCode>
                <c:ptCount val="17"/>
                <c:pt idx="0">
                  <c:v>45221952.840000004</c:v>
                </c:pt>
                <c:pt idx="1">
                  <c:v>53017895.640000001</c:v>
                </c:pt>
                <c:pt idx="2">
                  <c:v>70883463.600000009</c:v>
                </c:pt>
                <c:pt idx="3">
                  <c:v>68964104.809999987</c:v>
                </c:pt>
                <c:pt idx="4">
                  <c:v>73407508.640000001</c:v>
                </c:pt>
                <c:pt idx="5">
                  <c:v>83809693.36999999</c:v>
                </c:pt>
                <c:pt idx="6">
                  <c:v>94554070.570000008</c:v>
                </c:pt>
                <c:pt idx="7">
                  <c:v>104789518.08999999</c:v>
                </c:pt>
                <c:pt idx="8">
                  <c:v>115834844.37000003</c:v>
                </c:pt>
                <c:pt idx="9">
                  <c:v>131454109.10000002</c:v>
                </c:pt>
                <c:pt idx="10">
                  <c:v>147262666.77000001</c:v>
                </c:pt>
                <c:pt idx="11">
                  <c:v>168521814.59</c:v>
                </c:pt>
                <c:pt idx="12">
                  <c:v>189049670.72999999</c:v>
                </c:pt>
                <c:pt idx="13">
                  <c:v>216582431.09999999</c:v>
                </c:pt>
                <c:pt idx="14">
                  <c:v>236137407.19999999</c:v>
                </c:pt>
                <c:pt idx="15">
                  <c:v>233752220.31999999</c:v>
                </c:pt>
                <c:pt idx="16">
                  <c:v>82316897.290000007</c:v>
                </c:pt>
              </c:numCache>
            </c:numRef>
          </c:val>
          <c:extLst>
            <c:ext xmlns:c16="http://schemas.microsoft.com/office/drawing/2014/chart" uri="{C3380CC4-5D6E-409C-BE32-E72D297353CC}">
              <c16:uniqueId val="{0000000F-82C8-472C-986F-21D60EF40396}"/>
            </c:ext>
          </c:extLst>
        </c:ser>
        <c:ser>
          <c:idx val="2"/>
          <c:order val="2"/>
          <c:tx>
            <c:strRef>
              <c:f>'IV.4.2.Pagos ARL A'!$F$4</c:f>
              <c:strCache>
                <c:ptCount val="1"/>
                <c:pt idx="0">
                  <c:v>Fondos de Solidaridad FSS (SRL)</c:v>
                </c:pt>
              </c:strCache>
            </c:strRef>
          </c:tx>
          <c:spPr>
            <a:solidFill>
              <a:schemeClr val="accent3">
                <a:lumMod val="75000"/>
              </a:schemeClr>
            </a:solidFill>
          </c:spPr>
          <c:invertIfNegative val="0"/>
          <c:dLbls>
            <c:dLbl>
              <c:idx val="6"/>
              <c:layout>
                <c:manualLayout>
                  <c:x val="3.4796093421257152E-3"/>
                  <c:y val="-8.9402746447939524E-3"/>
                </c:manualLayout>
              </c:layout>
              <c:spPr/>
              <c:txPr>
                <a:bodyPr rot="-5400000" vert="horz"/>
                <a:lstStyle/>
                <a:p>
                  <a:pPr>
                    <a:defRPr lang="en-US"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82C8-472C-986F-21D60EF40396}"/>
                </c:ext>
              </c:extLst>
            </c:dLbl>
            <c:dLbl>
              <c:idx val="7"/>
              <c:spPr/>
              <c:txPr>
                <a:bodyPr rot="-5400000" vert="horz"/>
                <a:lstStyle/>
                <a:p>
                  <a:pPr>
                    <a:defRPr lang="en-US" sz="1400" b="0">
                      <a:solidFill>
                        <a:sysClr val="windowText" lastClr="000000"/>
                      </a:solidFill>
                    </a:defRPr>
                  </a:pPr>
                  <a:endParaRPr lang="en-US"/>
                </a:p>
              </c:txPr>
              <c:showLegendKey val="0"/>
              <c:showVal val="1"/>
              <c:showCatName val="0"/>
              <c:showSerName val="0"/>
              <c:showPercent val="0"/>
              <c:showBubbleSize val="0"/>
              <c:extLst>
                <c:ext xmlns:c16="http://schemas.microsoft.com/office/drawing/2014/chart" uri="{C3380CC4-5D6E-409C-BE32-E72D297353CC}">
                  <c16:uniqueId val="{00000011-82C8-472C-986F-21D60EF40396}"/>
                </c:ext>
              </c:extLst>
            </c:dLbl>
            <c:dLbl>
              <c:idx val="8"/>
              <c:layout>
                <c:manualLayout>
                  <c:x val="7.788357815555742E-3"/>
                  <c:y val="-6.8854952975320105E-3"/>
                </c:manualLayout>
              </c:layout>
              <c:spPr/>
              <c:txPr>
                <a:bodyPr rot="-5400000" vert="horz"/>
                <a:lstStyle/>
                <a:p>
                  <a:pPr>
                    <a:defRPr lang="en-US"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82C8-472C-986F-21D60EF40396}"/>
                </c:ext>
              </c:extLst>
            </c:dLbl>
            <c:dLbl>
              <c:idx val="10"/>
              <c:layout>
                <c:manualLayout>
                  <c:x val="4.6713571506339802E-3"/>
                  <c:y val="-1.4069577198126789E-2"/>
                </c:manualLayout>
              </c:layout>
              <c:spPr/>
              <c:txPr>
                <a:bodyPr rot="-5400000" vert="horz"/>
                <a:lstStyle/>
                <a:p>
                  <a:pPr>
                    <a:defRPr lang="en-US"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manualLayout>
                      <c:w val="5.4271827376065583E-2"/>
                      <c:h val="5.1623531349399857E-2"/>
                    </c:manualLayout>
                  </c15:layout>
                </c:ext>
                <c:ext xmlns:c16="http://schemas.microsoft.com/office/drawing/2014/chart" uri="{C3380CC4-5D6E-409C-BE32-E72D297353CC}">
                  <c16:uniqueId val="{00000013-82C8-472C-986F-21D60EF40396}"/>
                </c:ext>
              </c:extLst>
            </c:dLbl>
            <c:spPr>
              <a:noFill/>
              <a:ln>
                <a:noFill/>
              </a:ln>
              <a:effectLst/>
            </c:spPr>
            <c:txPr>
              <a:bodyPr rot="-5400000" vert="horz" wrap="square" lIns="38100" tIns="19050" rIns="38100" bIns="19050" anchor="ctr">
                <a:spAutoFit/>
              </a:bodyPr>
              <a:lstStyle/>
              <a:p>
                <a:pPr>
                  <a:defRPr lang="en-US" sz="1400">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'IV.4.2.Pagos ARL A'!$A$5:$A$21</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Ene-Abr. 2021</c:v>
                </c:pt>
              </c:strCache>
            </c:strRef>
          </c:cat>
          <c:val>
            <c:numRef>
              <c:f>'IV.4.2.Pagos ARL A'!$F$5:$F$21</c:f>
              <c:numCache>
                <c:formatCode>_(* #,##0.00_);_(* \(#,##0.00\);_(* "-"??_);_(@_)</c:formatCode>
                <c:ptCount val="17"/>
                <c:pt idx="0">
                  <c:v>28812917.210000001</c:v>
                </c:pt>
                <c:pt idx="1">
                  <c:v>32700711.139999997</c:v>
                </c:pt>
                <c:pt idx="2">
                  <c:v>22880747.219999999</c:v>
                </c:pt>
                <c:pt idx="3">
                  <c:v>16186878.83</c:v>
                </c:pt>
                <c:pt idx="4">
                  <c:v>11097268.350000001</c:v>
                </c:pt>
                <c:pt idx="5">
                  <c:v>10909175.590000002</c:v>
                </c:pt>
                <c:pt idx="6">
                  <c:v>17436831.43</c:v>
                </c:pt>
                <c:pt idx="7">
                  <c:v>16509152.34</c:v>
                </c:pt>
                <c:pt idx="8">
                  <c:v>19107235.449999999</c:v>
                </c:pt>
                <c:pt idx="9">
                  <c:v>21081739.099999998</c:v>
                </c:pt>
                <c:pt idx="10">
                  <c:v>18117196.77</c:v>
                </c:pt>
                <c:pt idx="11">
                  <c:v>17049514.629999999</c:v>
                </c:pt>
                <c:pt idx="12">
                  <c:v>18941966.82</c:v>
                </c:pt>
                <c:pt idx="13">
                  <c:v>20296486.460000001</c:v>
                </c:pt>
                <c:pt idx="14">
                  <c:v>20324305.609999999</c:v>
                </c:pt>
                <c:pt idx="15">
                  <c:v>5713466.4100000001</c:v>
                </c:pt>
                <c:pt idx="16">
                  <c:v>1863057.79</c:v>
                </c:pt>
              </c:numCache>
            </c:numRef>
          </c:val>
          <c:extLst>
            <c:ext xmlns:c16="http://schemas.microsoft.com/office/drawing/2014/chart" uri="{C3380CC4-5D6E-409C-BE32-E72D297353CC}">
              <c16:uniqueId val="{00000014-82C8-472C-986F-21D60EF40396}"/>
            </c:ext>
          </c:extLst>
        </c:ser>
        <c:dLbls>
          <c:showLegendKey val="0"/>
          <c:showVal val="0"/>
          <c:showCatName val="0"/>
          <c:showSerName val="0"/>
          <c:showPercent val="0"/>
          <c:showBubbleSize val="0"/>
        </c:dLbls>
        <c:gapWidth val="75"/>
        <c:shape val="cylinder"/>
        <c:axId val="433153680"/>
        <c:axId val="433154072"/>
        <c:axId val="0"/>
      </c:bar3DChart>
      <c:catAx>
        <c:axId val="433153680"/>
        <c:scaling>
          <c:orientation val="minMax"/>
        </c:scaling>
        <c:delete val="0"/>
        <c:axPos val="b"/>
        <c:numFmt formatCode="General" sourceLinked="1"/>
        <c:majorTickMark val="none"/>
        <c:minorTickMark val="none"/>
        <c:tickLblPos val="nextTo"/>
        <c:txPr>
          <a:bodyPr/>
          <a:lstStyle/>
          <a:p>
            <a:pPr>
              <a:defRPr lang="en-US" sz="1200" b="1"/>
            </a:pPr>
            <a:endParaRPr lang="en-US"/>
          </a:p>
        </c:txPr>
        <c:crossAx val="433154072"/>
        <c:crosses val="autoZero"/>
        <c:auto val="1"/>
        <c:lblAlgn val="ctr"/>
        <c:lblOffset val="100"/>
        <c:noMultiLvlLbl val="0"/>
      </c:catAx>
      <c:valAx>
        <c:axId val="433154072"/>
        <c:scaling>
          <c:orientation val="minMax"/>
        </c:scaling>
        <c:delete val="0"/>
        <c:axPos val="l"/>
        <c:numFmt formatCode="_(* #,##0.00_);_(* \(#,##0.00\);_(* &quot;-&quot;??_);_(@_)" sourceLinked="1"/>
        <c:majorTickMark val="none"/>
        <c:minorTickMark val="none"/>
        <c:tickLblPos val="nextTo"/>
        <c:spPr>
          <a:ln w="9525">
            <a:noFill/>
          </a:ln>
        </c:spPr>
        <c:txPr>
          <a:bodyPr/>
          <a:lstStyle/>
          <a:p>
            <a:pPr>
              <a:defRPr lang="en-US" sz="1000"/>
            </a:pPr>
            <a:endParaRPr lang="en-US"/>
          </a:p>
        </c:txPr>
        <c:crossAx val="433153680"/>
        <c:crosses val="autoZero"/>
        <c:crossBetween val="between"/>
        <c:dispUnits>
          <c:builtInUnit val="millions"/>
          <c:dispUnitsLbl>
            <c:layout>
              <c:manualLayout>
                <c:xMode val="edge"/>
                <c:yMode val="edge"/>
                <c:x val="8.1102250376415327E-3"/>
                <c:y val="0.50010753194331259"/>
              </c:manualLayout>
            </c:layout>
            <c:txPr>
              <a:bodyPr/>
              <a:lstStyle/>
              <a:p>
                <a:pPr>
                  <a:defRPr lang="en-US" sz="1600" b="0"/>
                </a:pPr>
                <a:endParaRPr lang="en-US"/>
              </a:p>
            </c:txPr>
          </c:dispUnitsLbl>
        </c:dispUnits>
      </c:valAx>
      <c:spPr>
        <a:noFill/>
        <a:ln w="25400">
          <a:noFill/>
        </a:ln>
      </c:spPr>
    </c:plotArea>
    <c:legend>
      <c:legendPos val="b"/>
      <c:layout>
        <c:manualLayout>
          <c:xMode val="edge"/>
          <c:yMode val="edge"/>
          <c:x val="0.26339133980535556"/>
          <c:y val="3.0495401060662369E-2"/>
          <c:w val="0.46757489620023718"/>
          <c:h val="3.6115483076726858E-2"/>
        </c:manualLayout>
      </c:layout>
      <c:overlay val="0"/>
      <c:txPr>
        <a:bodyPr/>
        <a:lstStyle/>
        <a:p>
          <a:pPr>
            <a:defRPr lang="en-US" sz="1400"/>
          </a:pPr>
          <a:endParaRPr lang="en-US"/>
        </a:p>
      </c:txPr>
    </c:legend>
    <c:plotVisOnly val="1"/>
    <c:dispBlanksAs val="gap"/>
    <c:showDLblsOverMax val="0"/>
  </c:chart>
  <c:spPr>
    <a:ln>
      <a:noFill/>
    </a:ln>
  </c:spPr>
  <c:printSettings>
    <c:headerFooter/>
    <c:pageMargins b="0.74803149606303365" l="0.70866141732286425" r="0.70866141732286425" t="0.74803149606303365" header="0.31496062992128193" footer="0.31496062992128193"/>
    <c:pageSetup orientation="landscape"/>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1"/>
    <c:plotArea>
      <c:layout>
        <c:manualLayout>
          <c:layoutTarget val="inner"/>
          <c:xMode val="edge"/>
          <c:yMode val="edge"/>
          <c:x val="5.4166624333248668E-2"/>
          <c:y val="0.2203065317077364"/>
          <c:w val="0.90711090428155472"/>
          <c:h val="0.65215419668495622"/>
        </c:manualLayout>
      </c:layout>
      <c:barChart>
        <c:barDir val="col"/>
        <c:grouping val="clustered"/>
        <c:varyColors val="0"/>
        <c:ser>
          <c:idx val="0"/>
          <c:order val="0"/>
          <c:tx>
            <c:strRef>
              <c:f>'III.1.5.Cob.Afil. SFS '!$B$3</c:f>
              <c:strCache>
                <c:ptCount val="1"/>
                <c:pt idx="0">
                  <c:v>Cobertura Afiliación  Activos (RC) + Suspendidos 
(Res: No.492, 493, 494,496)</c:v>
                </c:pt>
              </c:strCache>
            </c:strRef>
          </c:tx>
          <c:spPr>
            <a:solidFill>
              <a:schemeClr val="accent3">
                <a:lumMod val="75000"/>
              </a:schemeClr>
            </a:solidFill>
          </c:spPr>
          <c:invertIfNegative val="0"/>
          <c:dLbls>
            <c:dLbl>
              <c:idx val="4"/>
              <c:layout>
                <c:manualLayout>
                  <c:x val="0"/>
                  <c:y val="6.527801650228257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529-413D-9D5A-AF9FA594011D}"/>
                </c:ext>
              </c:extLst>
            </c:dLbl>
            <c:spPr>
              <a:noFill/>
              <a:ln>
                <a:noFill/>
              </a:ln>
              <a:effectLst/>
            </c:spPr>
            <c:txPr>
              <a:bodyPr rot="-5400000" vert="horz"/>
              <a:lstStyle/>
              <a:p>
                <a:pPr>
                  <a:defRPr sz="2000" b="1">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'III.1.5.Cob.Afil. SFS '!$A$4:$A$20</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Dic.2020</c:v>
                </c:pt>
                <c:pt idx="16">
                  <c:v>Abr.2021</c:v>
                </c:pt>
              </c:strCache>
            </c:strRef>
          </c:cat>
          <c:val>
            <c:numRef>
              <c:f>'III.1.5.Cob.Afil. SFS '!$B$4:$B$20</c:f>
              <c:numCache>
                <c:formatCode>_(* #,##0_);_(* \(#,##0\);_(* "-"_);_(@_)</c:formatCode>
                <c:ptCount val="17"/>
                <c:pt idx="0">
                  <c:v>0</c:v>
                </c:pt>
                <c:pt idx="1">
                  <c:v>0</c:v>
                </c:pt>
                <c:pt idx="2">
                  <c:v>1599467</c:v>
                </c:pt>
                <c:pt idx="3">
                  <c:v>1729671</c:v>
                </c:pt>
                <c:pt idx="4">
                  <c:v>2096232</c:v>
                </c:pt>
                <c:pt idx="5">
                  <c:v>2417992</c:v>
                </c:pt>
                <c:pt idx="6">
                  <c:v>2586943</c:v>
                </c:pt>
                <c:pt idx="7">
                  <c:v>2747735</c:v>
                </c:pt>
                <c:pt idx="8">
                  <c:v>2965326</c:v>
                </c:pt>
                <c:pt idx="9">
                  <c:v>3224947</c:v>
                </c:pt>
                <c:pt idx="10">
                  <c:v>3407061</c:v>
                </c:pt>
                <c:pt idx="11">
                  <c:v>3699816</c:v>
                </c:pt>
                <c:pt idx="12">
                  <c:v>4020299</c:v>
                </c:pt>
                <c:pt idx="13">
                  <c:v>4240469</c:v>
                </c:pt>
                <c:pt idx="14">
                  <c:v>4310345</c:v>
                </c:pt>
                <c:pt idx="15">
                  <c:v>4080795</c:v>
                </c:pt>
                <c:pt idx="16">
                  <c:v>4105372</c:v>
                </c:pt>
              </c:numCache>
            </c:numRef>
          </c:val>
          <c:extLst>
            <c:ext xmlns:c16="http://schemas.microsoft.com/office/drawing/2014/chart" uri="{C3380CC4-5D6E-409C-BE32-E72D297353CC}">
              <c16:uniqueId val="{00000001-E529-413D-9D5A-AF9FA594011D}"/>
            </c:ext>
          </c:extLst>
        </c:ser>
        <c:ser>
          <c:idx val="1"/>
          <c:order val="1"/>
          <c:tx>
            <c:strRef>
              <c:f>'III.1.5.Cob.Afil. SFS '!$C$3</c:f>
              <c:strCache>
                <c:ptCount val="1"/>
                <c:pt idx="0">
                  <c:v>Cobertura Afiliación RS</c:v>
                </c:pt>
              </c:strCache>
            </c:strRef>
          </c:tx>
          <c:spPr>
            <a:solidFill>
              <a:srgbClr val="0070C0"/>
            </a:solidFill>
          </c:spPr>
          <c:invertIfNegative val="0"/>
          <c:dLbls>
            <c:dLbl>
              <c:idx val="0"/>
              <c:layout>
                <c:manualLayout>
                  <c:x val="-6.3879209344391581E-4"/>
                  <c:y val="6.527801650228257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E529-413D-9D5A-AF9FA594011D}"/>
                </c:ext>
              </c:extLst>
            </c:dLbl>
            <c:dLbl>
              <c:idx val="1"/>
              <c:layout>
                <c:manualLayout>
                  <c:x val="-2.3422106185440905E-17"/>
                  <c:y val="5.22224132018260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E529-413D-9D5A-AF9FA594011D}"/>
                </c:ext>
              </c:extLst>
            </c:dLbl>
            <c:dLbl>
              <c:idx val="2"/>
              <c:layout>
                <c:manualLayout>
                  <c:x val="0"/>
                  <c:y val="5.222241320182701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E529-413D-9D5A-AF9FA594011D}"/>
                </c:ext>
              </c:extLst>
            </c:dLbl>
            <c:dLbl>
              <c:idx val="3"/>
              <c:layout>
                <c:manualLayout>
                  <c:x val="-6.3879209344396264E-4"/>
                  <c:y val="7.833361980273909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E529-413D-9D5A-AF9FA594011D}"/>
                </c:ext>
              </c:extLst>
            </c:dLbl>
            <c:dLbl>
              <c:idx val="4"/>
              <c:layout>
                <c:manualLayout>
                  <c:x val="0"/>
                  <c:y val="1.044448264036521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E529-413D-9D5A-AF9FA594011D}"/>
                </c:ext>
              </c:extLst>
            </c:dLbl>
            <c:spPr>
              <a:noFill/>
              <a:ln>
                <a:noFill/>
              </a:ln>
              <a:effectLst/>
            </c:spPr>
            <c:txPr>
              <a:bodyPr rot="-5400000" vert="horz"/>
              <a:lstStyle/>
              <a:p>
                <a:pPr>
                  <a:defRPr sz="2000" b="1">
                    <a:solidFill>
                      <a:srgbClr val="0070C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'III.1.5.Cob.Afil. SFS '!$A$4:$A$20</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Dic.2020</c:v>
                </c:pt>
                <c:pt idx="16">
                  <c:v>Abr.2021</c:v>
                </c:pt>
              </c:strCache>
            </c:strRef>
          </c:cat>
          <c:val>
            <c:numRef>
              <c:f>'III.1.5.Cob.Afil. SFS '!$C$4:$C$20</c:f>
              <c:numCache>
                <c:formatCode>_(* #,##0_);_(* \(#,##0\);_(* "-"_);_(@_)</c:formatCode>
                <c:ptCount val="17"/>
                <c:pt idx="0">
                  <c:v>266531</c:v>
                </c:pt>
                <c:pt idx="1">
                  <c:v>513416</c:v>
                </c:pt>
                <c:pt idx="2">
                  <c:v>1081936</c:v>
                </c:pt>
                <c:pt idx="3">
                  <c:v>1224643</c:v>
                </c:pt>
                <c:pt idx="4">
                  <c:v>1346166</c:v>
                </c:pt>
                <c:pt idx="5">
                  <c:v>1847833</c:v>
                </c:pt>
                <c:pt idx="6">
                  <c:v>1996335</c:v>
                </c:pt>
                <c:pt idx="7">
                  <c:v>2294356</c:v>
                </c:pt>
                <c:pt idx="8">
                  <c:v>2646899</c:v>
                </c:pt>
                <c:pt idx="9">
                  <c:v>3015646</c:v>
                </c:pt>
                <c:pt idx="10">
                  <c:v>3110557</c:v>
                </c:pt>
                <c:pt idx="11">
                  <c:v>3353566</c:v>
                </c:pt>
                <c:pt idx="12">
                  <c:v>3545383</c:v>
                </c:pt>
                <c:pt idx="13">
                  <c:v>3591049</c:v>
                </c:pt>
                <c:pt idx="14">
                  <c:v>3711158</c:v>
                </c:pt>
                <c:pt idx="15">
                  <c:v>5742227</c:v>
                </c:pt>
                <c:pt idx="16">
                  <c:v>5747904</c:v>
                </c:pt>
              </c:numCache>
            </c:numRef>
          </c:val>
          <c:extLst>
            <c:ext xmlns:c16="http://schemas.microsoft.com/office/drawing/2014/chart" uri="{C3380CC4-5D6E-409C-BE32-E72D297353CC}">
              <c16:uniqueId val="{00000007-E529-413D-9D5A-AF9FA594011D}"/>
            </c:ext>
          </c:extLst>
        </c:ser>
        <c:ser>
          <c:idx val="2"/>
          <c:order val="2"/>
          <c:tx>
            <c:strRef>
              <c:f>'III.1.5.Cob.Afil. SFS '!$D$3</c:f>
              <c:strCache>
                <c:ptCount val="1"/>
                <c:pt idx="0">
                  <c:v>Total de Pensionados (RET, PN, INABIMA, FFAA y SS)</c:v>
                </c:pt>
              </c:strCache>
            </c:strRef>
          </c:tx>
          <c:spPr>
            <a:solidFill>
              <a:srgbClr val="0000FF"/>
            </a:solidFill>
          </c:spPr>
          <c:invertIfNegative val="0"/>
          <c:dLbls>
            <c:spPr>
              <a:noFill/>
              <a:ln>
                <a:noFill/>
              </a:ln>
              <a:effectLst/>
            </c:spPr>
            <c:txPr>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'III.1.5.Cob.Afil. SFS '!$A$4:$A$20</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Dic.2020</c:v>
                </c:pt>
                <c:pt idx="16">
                  <c:v>Abr.2021</c:v>
                </c:pt>
              </c:strCache>
            </c:strRef>
          </c:cat>
          <c:val>
            <c:numRef>
              <c:f>'III.1.5.Cob.Afil. SFS '!$D$4:$D$20</c:f>
              <c:numCache>
                <c:formatCode>_(* #,##0_);_(* \(#,##0\);_(* "-"_);_(@_)</c:formatCode>
                <c:ptCount val="17"/>
                <c:pt idx="0">
                  <c:v>0</c:v>
                </c:pt>
                <c:pt idx="1">
                  <c:v>0</c:v>
                </c:pt>
                <c:pt idx="2">
                  <c:v>0</c:v>
                </c:pt>
                <c:pt idx="3">
                  <c:v>0</c:v>
                </c:pt>
                <c:pt idx="4">
                  <c:v>21982</c:v>
                </c:pt>
                <c:pt idx="5">
                  <c:v>27105</c:v>
                </c:pt>
                <c:pt idx="6">
                  <c:v>29726</c:v>
                </c:pt>
                <c:pt idx="7">
                  <c:v>30703</c:v>
                </c:pt>
                <c:pt idx="8">
                  <c:v>27273</c:v>
                </c:pt>
                <c:pt idx="9">
                  <c:v>30370</c:v>
                </c:pt>
                <c:pt idx="10">
                  <c:v>30529</c:v>
                </c:pt>
                <c:pt idx="11">
                  <c:v>42908</c:v>
                </c:pt>
                <c:pt idx="12">
                  <c:v>74716</c:v>
                </c:pt>
                <c:pt idx="13">
                  <c:v>93895</c:v>
                </c:pt>
                <c:pt idx="14">
                  <c:v>90657</c:v>
                </c:pt>
                <c:pt idx="15">
                  <c:v>95925</c:v>
                </c:pt>
                <c:pt idx="16">
                  <c:v>96653</c:v>
                </c:pt>
              </c:numCache>
            </c:numRef>
          </c:val>
          <c:extLst>
            <c:ext xmlns:c16="http://schemas.microsoft.com/office/drawing/2014/chart" uri="{C3380CC4-5D6E-409C-BE32-E72D297353CC}">
              <c16:uniqueId val="{00000008-E529-413D-9D5A-AF9FA594011D}"/>
            </c:ext>
          </c:extLst>
        </c:ser>
        <c:dLbls>
          <c:showLegendKey val="0"/>
          <c:showVal val="0"/>
          <c:showCatName val="0"/>
          <c:showSerName val="0"/>
          <c:showPercent val="0"/>
          <c:showBubbleSize val="0"/>
        </c:dLbls>
        <c:gapWidth val="7"/>
        <c:overlap val="1"/>
        <c:axId val="402317320"/>
        <c:axId val="402317712"/>
      </c:barChart>
      <c:lineChart>
        <c:grouping val="standard"/>
        <c:varyColors val="0"/>
        <c:ser>
          <c:idx val="3"/>
          <c:order val="3"/>
          <c:tx>
            <c:strRef>
              <c:f>'III.1.5.Cob.Afil. SFS '!$F$3</c:f>
              <c:strCache>
                <c:ptCount val="1"/>
                <c:pt idx="0">
                  <c:v>%  RC </c:v>
                </c:pt>
              </c:strCache>
            </c:strRef>
          </c:tx>
          <c:spPr>
            <a:ln w="66675">
              <a:noFill/>
            </a:ln>
            <a:effectLst>
              <a:glow rad="228600">
                <a:schemeClr val="accent5">
                  <a:satMod val="175000"/>
                  <a:alpha val="40000"/>
                </a:schemeClr>
              </a:glow>
            </a:effectLst>
          </c:spPr>
          <c:marker>
            <c:symbol val="triangle"/>
            <c:size val="12"/>
            <c:spPr>
              <a:solidFill>
                <a:srgbClr val="00B0F0"/>
              </a:solidFill>
              <a:effectLst>
                <a:glow rad="228600">
                  <a:schemeClr val="accent5">
                    <a:satMod val="175000"/>
                    <a:alpha val="40000"/>
                  </a:schemeClr>
                </a:glow>
              </a:effectLst>
            </c:spPr>
          </c:marker>
          <c:dLbls>
            <c:dLbl>
              <c:idx val="4"/>
              <c:layout>
                <c:manualLayout>
                  <c:x val="-1.9802554896761391E-2"/>
                  <c:y val="2.61112066009129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E529-413D-9D5A-AF9FA594011D}"/>
                </c:ext>
              </c:extLst>
            </c:dLbl>
            <c:dLbl>
              <c:idx val="5"/>
              <c:layout>
                <c:manualLayout>
                  <c:x val="-1.9802554896761391E-2"/>
                  <c:y val="-2.480565910184689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E529-413D-9D5A-AF9FA594011D}"/>
                </c:ext>
              </c:extLst>
            </c:dLbl>
            <c:dLbl>
              <c:idx val="6"/>
              <c:layout>
                <c:manualLayout>
                  <c:x val="-2.2996515363980969E-2"/>
                  <c:y val="-2.770659909473007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E529-413D-9D5A-AF9FA594011D}"/>
                </c:ext>
              </c:extLst>
            </c:dLbl>
            <c:dLbl>
              <c:idx val="7"/>
              <c:layout>
                <c:manualLayout>
                  <c:x val="-1.7247386522985728E-2"/>
                  <c:y val="-2.350008594082172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E529-413D-9D5A-AF9FA594011D}"/>
                </c:ext>
              </c:extLst>
            </c:dLbl>
            <c:dLbl>
              <c:idx val="8"/>
              <c:layout>
                <c:manualLayout>
                  <c:x val="-1.9802554896761391E-2"/>
                  <c:y val="-2.480574907089326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E529-413D-9D5A-AF9FA594011D}"/>
                </c:ext>
              </c:extLst>
            </c:dLbl>
            <c:dLbl>
              <c:idx val="9"/>
              <c:layout>
                <c:manualLayout>
                  <c:x val="-1.5969802336097894E-2"/>
                  <c:y val="-2.74167669309586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E529-413D-9D5A-AF9FA594011D}"/>
                </c:ext>
              </c:extLst>
            </c:dLbl>
            <c:dLbl>
              <c:idx val="10"/>
              <c:layout>
                <c:manualLayout>
                  <c:x val="-1.0274372257091491E-2"/>
                  <c:y val="-3.979327639104973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E529-413D-9D5A-AF9FA594011D}"/>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'III.1.5.Cob.Afil. SFS '!$A$4:$A$20</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Dic.2020</c:v>
                </c:pt>
                <c:pt idx="16">
                  <c:v>Abr.2021</c:v>
                </c:pt>
              </c:strCache>
            </c:strRef>
          </c:cat>
          <c:val>
            <c:numRef>
              <c:f>'III.1.5.Cob.Afil. SFS '!$F$4:$F$20</c:f>
              <c:numCache>
                <c:formatCode>_(* #,##0_);_(* \(#,##0\);_(* "-"_);_(@_)</c:formatCode>
                <c:ptCount val="17"/>
                <c:pt idx="0">
                  <c:v>0</c:v>
                </c:pt>
                <c:pt idx="1">
                  <c:v>0</c:v>
                </c:pt>
                <c:pt idx="2" formatCode="0.00%">
                  <c:v>0.59650377060068926</c:v>
                </c:pt>
                <c:pt idx="3" formatCode="0.00%">
                  <c:v>0.5854729727442648</c:v>
                </c:pt>
                <c:pt idx="4" formatCode="0.00%">
                  <c:v>0.60508142871163095</c:v>
                </c:pt>
                <c:pt idx="5" formatCode="0.00%">
                  <c:v>0.56324980840591388</c:v>
                </c:pt>
                <c:pt idx="6" formatCode="0.00%">
                  <c:v>0.56079357399213181</c:v>
                </c:pt>
                <c:pt idx="7" formatCode="0.00%">
                  <c:v>0.5416610648885013</c:v>
                </c:pt>
                <c:pt idx="8" formatCode="0.00%">
                  <c:v>0.52581382243596864</c:v>
                </c:pt>
                <c:pt idx="9" formatCode="0.00%">
                  <c:v>0.51426662858639094</c:v>
                </c:pt>
                <c:pt idx="10" formatCode="0.00%">
                  <c:v>0.520309180597198</c:v>
                </c:pt>
                <c:pt idx="11" formatCode="0.00%">
                  <c:v>0.52137328096794244</c:v>
                </c:pt>
                <c:pt idx="12" formatCode="0.00%">
                  <c:v>0.52618973514206979</c:v>
                </c:pt>
                <c:pt idx="13" formatCode="0.00%">
                  <c:v>0.53504706947133229</c:v>
                </c:pt>
                <c:pt idx="14" formatCode="0.00%">
                  <c:v>0.53134368651505892</c:v>
                </c:pt>
                <c:pt idx="15" formatCode="0.00%">
                  <c:v>0.41141413498832086</c:v>
                </c:pt>
                <c:pt idx="16" formatCode="0.00%">
                  <c:v>0.41260314520837282</c:v>
                </c:pt>
              </c:numCache>
            </c:numRef>
          </c:val>
          <c:smooth val="0"/>
          <c:extLst>
            <c:ext xmlns:c16="http://schemas.microsoft.com/office/drawing/2014/chart" uri="{C3380CC4-5D6E-409C-BE32-E72D297353CC}">
              <c16:uniqueId val="{00000010-E529-413D-9D5A-AF9FA594011D}"/>
            </c:ext>
          </c:extLst>
        </c:ser>
        <c:ser>
          <c:idx val="4"/>
          <c:order val="4"/>
          <c:tx>
            <c:strRef>
              <c:f>'III.1.5.Cob.Afil. SFS '!$G$3</c:f>
              <c:strCache>
                <c:ptCount val="1"/>
                <c:pt idx="0">
                  <c:v>%   RS </c:v>
                </c:pt>
              </c:strCache>
            </c:strRef>
          </c:tx>
          <c:spPr>
            <a:ln w="66675">
              <a:noFill/>
            </a:ln>
            <a:effectLst>
              <a:glow rad="228600">
                <a:srgbClr val="FF0000">
                  <a:alpha val="40000"/>
                </a:srgbClr>
              </a:glow>
            </a:effectLst>
          </c:spPr>
          <c:marker>
            <c:symbol val="square"/>
            <c:size val="13"/>
            <c:spPr>
              <a:solidFill>
                <a:srgbClr val="FF6600"/>
              </a:solidFill>
              <a:effectLst>
                <a:glow rad="228600">
                  <a:srgbClr val="FF0000">
                    <a:alpha val="40000"/>
                  </a:srgbClr>
                </a:glow>
              </a:effectLst>
            </c:spPr>
          </c:marker>
          <c:dLbls>
            <c:dLbl>
              <c:idx val="0"/>
              <c:layout>
                <c:manualLayout>
                  <c:x val="-2.1080139083649221E-2"/>
                  <c:y val="-3.13334479210956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E529-413D-9D5A-AF9FA594011D}"/>
                </c:ext>
              </c:extLst>
            </c:dLbl>
            <c:dLbl>
              <c:idx val="1"/>
              <c:layout>
                <c:manualLayout>
                  <c:x val="-1.7247386522985728E-2"/>
                  <c:y val="-3.13334479210956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E529-413D-9D5A-AF9FA594011D}"/>
                </c:ext>
              </c:extLst>
            </c:dLbl>
            <c:dLbl>
              <c:idx val="2"/>
              <c:layout>
                <c:manualLayout>
                  <c:x val="-2.2357723270537054E-2"/>
                  <c:y val="-3.13334479210956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E529-413D-9D5A-AF9FA594011D}"/>
                </c:ext>
              </c:extLst>
            </c:dLbl>
            <c:dLbl>
              <c:idx val="3"/>
              <c:layout>
                <c:manualLayout>
                  <c:x val="-1.7886178616429643E-2"/>
                  <c:y val="-3.525012891123258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E529-413D-9D5A-AF9FA594011D}"/>
                </c:ext>
              </c:extLst>
            </c:dLbl>
            <c:dLbl>
              <c:idx val="4"/>
              <c:layout>
                <c:manualLayout>
                  <c:x val="-1.5969802336097894E-2"/>
                  <c:y val="2.678470189432761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E529-413D-9D5A-AF9FA594011D}"/>
                </c:ext>
              </c:extLst>
            </c:dLbl>
            <c:dLbl>
              <c:idx val="5"/>
              <c:layout>
                <c:manualLayout>
                  <c:x val="-1.9163762803317472E-2"/>
                  <c:y val="2.398036789549869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E529-413D-9D5A-AF9FA594011D}"/>
                </c:ext>
              </c:extLst>
            </c:dLbl>
            <c:dLbl>
              <c:idx val="6"/>
              <c:layout>
                <c:manualLayout>
                  <c:x val="-1.9163762803317472E-2"/>
                  <c:y val="1.98704728913092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E529-413D-9D5A-AF9FA594011D}"/>
                </c:ext>
              </c:extLst>
            </c:dLbl>
            <c:dLbl>
              <c:idx val="7"/>
              <c:layout>
                <c:manualLayout>
                  <c:x val="-1.8524970709873557E-2"/>
                  <c:y val="3.287639986225641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E529-413D-9D5A-AF9FA594011D}"/>
                </c:ext>
              </c:extLst>
            </c:dLbl>
            <c:dLbl>
              <c:idx val="8"/>
              <c:layout>
                <c:manualLayout>
                  <c:x val="-2.1718981475683265E-2"/>
                  <c:y val="2.649488391216527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E529-413D-9D5A-AF9FA594011D}"/>
                </c:ext>
              </c:extLst>
            </c:dLbl>
            <c:dLbl>
              <c:idx val="9"/>
              <c:layout>
                <c:manualLayout>
                  <c:x val="-2.0441346990205306E-2"/>
                  <c:y val="2.828336448094603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E529-413D-9D5A-AF9FA594011D}"/>
                </c:ext>
              </c:extLst>
            </c:dLbl>
            <c:dLbl>
              <c:idx val="10"/>
              <c:layout>
                <c:manualLayout>
                  <c:x val="-1.5411558385637236E-2"/>
                  <c:y val="3.837208794851235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E529-413D-9D5A-AF9FA594011D}"/>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'III.1.5.Cob.Afil. SFS '!$A$4:$A$20</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Dic.2020</c:v>
                </c:pt>
                <c:pt idx="16">
                  <c:v>Abr.2021</c:v>
                </c:pt>
              </c:strCache>
            </c:strRef>
          </c:cat>
          <c:val>
            <c:numRef>
              <c:f>'III.1.5.Cob.Afil. SFS '!$G$4:$G$20</c:f>
              <c:numCache>
                <c:formatCode>0%</c:formatCode>
                <c:ptCount val="17"/>
                <c:pt idx="0">
                  <c:v>1</c:v>
                </c:pt>
                <c:pt idx="1">
                  <c:v>1</c:v>
                </c:pt>
                <c:pt idx="2" formatCode="0.00%">
                  <c:v>0.40349622939931074</c:v>
                </c:pt>
                <c:pt idx="3" formatCode="0.00%">
                  <c:v>0.41452702725573515</c:v>
                </c:pt>
                <c:pt idx="4" formatCode="0.00%">
                  <c:v>0.38857342439339793</c:v>
                </c:pt>
                <c:pt idx="5" formatCode="0.00%">
                  <c:v>0.43043632204578225</c:v>
                </c:pt>
                <c:pt idx="6" formatCode="0.00%">
                  <c:v>0.43276246888144904</c:v>
                </c:pt>
                <c:pt idx="7" formatCode="0.00%">
                  <c:v>0.45228645200258477</c:v>
                </c:pt>
                <c:pt idx="8" formatCode="0.00%">
                  <c:v>0.46935010882174266</c:v>
                </c:pt>
                <c:pt idx="9" formatCode="0.00%">
                  <c:v>0.48089041507659985</c:v>
                </c:pt>
                <c:pt idx="10" formatCode="0.00%">
                  <c:v>0.47502858442243279</c:v>
                </c:pt>
                <c:pt idx="11" formatCode="0.00%">
                  <c:v>0.47258017922040951</c:v>
                </c:pt>
                <c:pt idx="12" formatCode="0.00%">
                  <c:v>0.46403119313941499</c:v>
                </c:pt>
                <c:pt idx="13" formatCode="0.00%">
                  <c:v>0.4531055984085624</c:v>
                </c:pt>
                <c:pt idx="14" formatCode="0.00%">
                  <c:v>0.45748086822745115</c:v>
                </c:pt>
                <c:pt idx="15" formatCode="0.00%">
                  <c:v>0.57891497958402238</c:v>
                </c:pt>
                <c:pt idx="16" formatCode="0.00%">
                  <c:v>0.5776829161293513</c:v>
                </c:pt>
              </c:numCache>
            </c:numRef>
          </c:val>
          <c:smooth val="0"/>
          <c:extLst>
            <c:ext xmlns:c16="http://schemas.microsoft.com/office/drawing/2014/chart" uri="{C3380CC4-5D6E-409C-BE32-E72D297353CC}">
              <c16:uniqueId val="{0000001C-E529-413D-9D5A-AF9FA594011D}"/>
            </c:ext>
          </c:extLst>
        </c:ser>
        <c:ser>
          <c:idx val="5"/>
          <c:order val="5"/>
          <c:tx>
            <c:strRef>
              <c:f>'III.1.5.Cob.Afil. SFS '!$H$3</c:f>
              <c:strCache>
                <c:ptCount val="1"/>
                <c:pt idx="0">
                  <c:v>% Total de Pensionados (RET, PN, INABIMA, FFAA y SS)</c:v>
                </c:pt>
              </c:strCache>
            </c:strRef>
          </c:tx>
          <c:spPr>
            <a:ln w="66675">
              <a:noFill/>
            </a:ln>
            <a:effectLst>
              <a:glow rad="228600">
                <a:schemeClr val="accent3">
                  <a:satMod val="175000"/>
                  <a:alpha val="40000"/>
                </a:schemeClr>
              </a:glow>
            </a:effectLst>
          </c:spPr>
          <c:marker>
            <c:spPr>
              <a:solidFill>
                <a:srgbClr val="0070C0"/>
              </a:solidFill>
              <a:effectLst>
                <a:glow rad="228600">
                  <a:schemeClr val="accent3">
                    <a:satMod val="175000"/>
                    <a:alpha val="40000"/>
                  </a:schemeClr>
                </a:glow>
              </a:effectLst>
            </c:spPr>
          </c:marker>
          <c:dLbls>
            <c:dLbl>
              <c:idx val="6"/>
              <c:layout>
                <c:manualLayout>
                  <c:x val="-1.4692218149210063E-2"/>
                  <c:y val="-2.480564627086737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E529-413D-9D5A-AF9FA594011D}"/>
                </c:ext>
              </c:extLst>
            </c:dLbl>
            <c:dLbl>
              <c:idx val="7"/>
              <c:layout>
                <c:manualLayout>
                  <c:x val="-1.5969802336097894E-2"/>
                  <c:y val="-2.87223272610043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E-E529-413D-9D5A-AF9FA594011D}"/>
                </c:ext>
              </c:extLst>
            </c:dLbl>
            <c:dLbl>
              <c:idx val="8"/>
              <c:layout>
                <c:manualLayout>
                  <c:x val="-1.9802554896761391E-2"/>
                  <c:y val="-3.002788759104998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E529-413D-9D5A-AF9FA594011D}"/>
                </c:ext>
              </c:extLst>
            </c:dLbl>
            <c:dLbl>
              <c:idx val="9"/>
              <c:layout>
                <c:manualLayout>
                  <c:x val="-1.5331010242653979E-2"/>
                  <c:y val="-3.525012891123258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E529-413D-9D5A-AF9FA594011D}"/>
                </c:ext>
              </c:extLst>
            </c:dLbl>
            <c:dLbl>
              <c:idx val="10"/>
              <c:layout>
                <c:manualLayout>
                  <c:x val="9.6322239910232726E-3"/>
                  <c:y val="1.13695075402998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1-E529-413D-9D5A-AF9FA594011D}"/>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'III.1.5.Cob.Afil. SFS '!$A$4:$A$20</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Dic.2020</c:v>
                </c:pt>
                <c:pt idx="16">
                  <c:v>Abr.2021</c:v>
                </c:pt>
              </c:strCache>
            </c:strRef>
          </c:cat>
          <c:val>
            <c:numRef>
              <c:f>'III.1.5.Cob.Afil. SFS '!$H$4:$H$20</c:f>
              <c:numCache>
                <c:formatCode>0.0%</c:formatCode>
                <c:ptCount val="17"/>
                <c:pt idx="0" formatCode="_(* #,##0_);_(* \(#,##0\);_(* &quot;-&quot;_);_(@_)">
                  <c:v>0</c:v>
                </c:pt>
                <c:pt idx="1">
                  <c:v>0</c:v>
                </c:pt>
                <c:pt idx="2">
                  <c:v>0</c:v>
                </c:pt>
                <c:pt idx="3">
                  <c:v>0</c:v>
                </c:pt>
                <c:pt idx="4">
                  <c:v>6.3451468949711062E-3</c:v>
                </c:pt>
                <c:pt idx="5">
                  <c:v>6.3138695483038387E-3</c:v>
                </c:pt>
                <c:pt idx="6">
                  <c:v>6.4439571264191401E-3</c:v>
                </c:pt>
                <c:pt idx="7">
                  <c:v>6.0524831089139438E-3</c:v>
                </c:pt>
                <c:pt idx="8">
                  <c:v>4.8360687422887641E-3</c:v>
                </c:pt>
                <c:pt idx="9">
                  <c:v>4.8429563370091643E-3</c:v>
                </c:pt>
                <c:pt idx="10">
                  <c:v>4.6622349803692557E-3</c:v>
                </c:pt>
                <c:pt idx="11">
                  <c:v>6.0465398116480587E-3</c:v>
                </c:pt>
                <c:pt idx="12">
                  <c:v>9.7790717185151869E-3</c:v>
                </c:pt>
                <c:pt idx="13">
                  <c:v>1.1847332120105287E-2</c:v>
                </c:pt>
                <c:pt idx="14">
                  <c:v>1.117544525748999E-2</c:v>
                </c:pt>
                <c:pt idx="15">
                  <c:v>9.6708854276567873E-3</c:v>
                </c:pt>
                <c:pt idx="16">
                  <c:v>9.7139386622758818E-3</c:v>
                </c:pt>
              </c:numCache>
            </c:numRef>
          </c:val>
          <c:smooth val="0"/>
          <c:extLst>
            <c:ext xmlns:c16="http://schemas.microsoft.com/office/drawing/2014/chart" uri="{C3380CC4-5D6E-409C-BE32-E72D297353CC}">
              <c16:uniqueId val="{00000022-E529-413D-9D5A-AF9FA594011D}"/>
            </c:ext>
          </c:extLst>
        </c:ser>
        <c:dLbls>
          <c:showLegendKey val="0"/>
          <c:showVal val="0"/>
          <c:showCatName val="0"/>
          <c:showSerName val="0"/>
          <c:showPercent val="0"/>
          <c:showBubbleSize val="0"/>
        </c:dLbls>
        <c:marker val="1"/>
        <c:smooth val="0"/>
        <c:axId val="402318496"/>
        <c:axId val="402318104"/>
      </c:lineChart>
      <c:catAx>
        <c:axId val="402317320"/>
        <c:scaling>
          <c:orientation val="minMax"/>
        </c:scaling>
        <c:delete val="0"/>
        <c:axPos val="b"/>
        <c:numFmt formatCode="General" sourceLinked="0"/>
        <c:majorTickMark val="none"/>
        <c:minorTickMark val="none"/>
        <c:tickLblPos val="nextTo"/>
        <c:txPr>
          <a:bodyPr/>
          <a:lstStyle/>
          <a:p>
            <a:pPr>
              <a:defRPr sz="1800"/>
            </a:pPr>
            <a:endParaRPr lang="en-US"/>
          </a:p>
        </c:txPr>
        <c:crossAx val="402317712"/>
        <c:crosses val="autoZero"/>
        <c:auto val="1"/>
        <c:lblAlgn val="ctr"/>
        <c:lblOffset val="100"/>
        <c:noMultiLvlLbl val="0"/>
      </c:catAx>
      <c:valAx>
        <c:axId val="402317712"/>
        <c:scaling>
          <c:orientation val="minMax"/>
        </c:scaling>
        <c:delete val="0"/>
        <c:axPos val="l"/>
        <c:numFmt formatCode="_(* #,##0_);_(* \(#,##0\);_(* &quot;-&quot;_);_(@_)" sourceLinked="1"/>
        <c:majorTickMark val="none"/>
        <c:minorTickMark val="none"/>
        <c:tickLblPos val="nextTo"/>
        <c:txPr>
          <a:bodyPr/>
          <a:lstStyle/>
          <a:p>
            <a:pPr>
              <a:defRPr sz="1200"/>
            </a:pPr>
            <a:endParaRPr lang="en-US"/>
          </a:p>
        </c:txPr>
        <c:crossAx val="402317320"/>
        <c:crosses val="autoZero"/>
        <c:crossBetween val="between"/>
        <c:dispUnits>
          <c:builtInUnit val="thousands"/>
          <c:dispUnitsLbl>
            <c:layout>
              <c:manualLayout>
                <c:xMode val="edge"/>
                <c:yMode val="edge"/>
                <c:x val="8.6916010498687673E-3"/>
                <c:y val="0.46799704032208611"/>
              </c:manualLayout>
            </c:layout>
            <c:txPr>
              <a:bodyPr/>
              <a:lstStyle/>
              <a:p>
                <a:pPr>
                  <a:defRPr sz="1800" b="0"/>
                </a:pPr>
                <a:endParaRPr lang="en-US"/>
              </a:p>
            </c:txPr>
          </c:dispUnitsLbl>
        </c:dispUnits>
      </c:valAx>
      <c:valAx>
        <c:axId val="402318104"/>
        <c:scaling>
          <c:orientation val="minMax"/>
          <c:max val="2"/>
        </c:scaling>
        <c:delete val="0"/>
        <c:axPos val="r"/>
        <c:numFmt formatCode="_(* #,##0_);_(* \(#,##0\);_(* &quot;-&quot;_);_(@_)" sourceLinked="1"/>
        <c:majorTickMark val="out"/>
        <c:minorTickMark val="none"/>
        <c:tickLblPos val="nextTo"/>
        <c:crossAx val="402318496"/>
        <c:crosses val="max"/>
        <c:crossBetween val="between"/>
      </c:valAx>
      <c:catAx>
        <c:axId val="402318496"/>
        <c:scaling>
          <c:orientation val="minMax"/>
        </c:scaling>
        <c:delete val="1"/>
        <c:axPos val="b"/>
        <c:numFmt formatCode="General" sourceLinked="1"/>
        <c:majorTickMark val="out"/>
        <c:minorTickMark val="none"/>
        <c:tickLblPos val="nextTo"/>
        <c:crossAx val="402318104"/>
        <c:crosses val="autoZero"/>
        <c:auto val="1"/>
        <c:lblAlgn val="ctr"/>
        <c:lblOffset val="100"/>
        <c:noMultiLvlLbl val="0"/>
      </c:catAx>
    </c:plotArea>
    <c:legend>
      <c:legendPos val="t"/>
      <c:layout>
        <c:manualLayout>
          <c:xMode val="edge"/>
          <c:yMode val="edge"/>
          <c:x val="0.13537320379008599"/>
          <c:y val="3.8985932467857233E-2"/>
          <c:w val="0.73146975155278127"/>
          <c:h val="0.11569092934627351"/>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s-ES"/>
              <a:t>Dispersión</a:t>
            </a:r>
            <a:r>
              <a:rPr lang="es-ES" baseline="0"/>
              <a:t> Mensual por Cuentas al Seguro de Riesgos Laborales</a:t>
            </a:r>
          </a:p>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s-ES" sz="1600" b="1" i="0" baseline="0">
                <a:effectLst/>
              </a:rPr>
              <a:t>(Millones RD$)</a:t>
            </a:r>
            <a:endParaRPr lang="es-ES"/>
          </a:p>
        </c:rich>
      </c:tx>
      <c:layout>
        <c:manualLayout>
          <c:xMode val="edge"/>
          <c:yMode val="edge"/>
          <c:x val="0.23766190398855935"/>
          <c:y val="2.2690003700960071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7.4361182011153715E-2"/>
          <c:y val="0.23435873844312449"/>
          <c:w val="0.90468083328620352"/>
          <c:h val="0.64242410425309293"/>
        </c:manualLayout>
      </c:layout>
      <c:bar3DChart>
        <c:barDir val="col"/>
        <c:grouping val="clustered"/>
        <c:varyColors val="0"/>
        <c:ser>
          <c:idx val="0"/>
          <c:order val="0"/>
          <c:tx>
            <c:strRef>
              <c:f>'IV.4.3.Pagos_ARL M'!$B$4</c:f>
              <c:strCache>
                <c:ptCount val="1"/>
                <c:pt idx="0">
                  <c:v> ARL Salud Segura</c:v>
                </c:pt>
              </c:strCache>
            </c:strRef>
          </c:tx>
          <c:spPr>
            <a:solidFill>
              <a:schemeClr val="accent3">
                <a:lumMod val="75000"/>
              </a:schemeClr>
            </a:solidFill>
          </c:spPr>
          <c:invertIfNegative val="0"/>
          <c:dLbls>
            <c:dLbl>
              <c:idx val="0"/>
              <c:layout>
                <c:manualLayout>
                  <c:x val="3.6873512442522649E-3"/>
                  <c:y val="5.210541024374885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2025-49B6-A2B3-F34EA60A63B9}"/>
                </c:ext>
              </c:extLst>
            </c:dLbl>
            <c:dLbl>
              <c:idx val="1"/>
              <c:layout>
                <c:manualLayout>
                  <c:x val="2.4509651210606986E-3"/>
                  <c:y val="7.921936773081146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2025-49B6-A2B3-F34EA60A63B9}"/>
                </c:ext>
              </c:extLst>
            </c:dLbl>
            <c:dLbl>
              <c:idx val="2"/>
              <c:layout>
                <c:manualLayout>
                  <c:x val="3.6764476815910477E-3"/>
                  <c:y val="-4.1867446250168811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2025-49B6-A2B3-F34EA60A63B9}"/>
                </c:ext>
              </c:extLst>
            </c:dLbl>
            <c:dLbl>
              <c:idx val="3"/>
              <c:layout>
                <c:manualLayout>
                  <c:x val="3.6764476815910477E-3"/>
                  <c:y val="2.017836114750977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2025-49B6-A2B3-F34EA60A63B9}"/>
                </c:ext>
              </c:extLst>
            </c:dLbl>
            <c:dLbl>
              <c:idx val="4"/>
              <c:layout>
                <c:manualLayout>
                  <c:x val="2.4509651210607437E-3"/>
                  <c:y val="-4.1867446250163964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2025-49B6-A2B3-F34EA60A63B9}"/>
                </c:ext>
              </c:extLst>
            </c:dLbl>
            <c:dLbl>
              <c:idx val="5"/>
              <c:layout>
                <c:manualLayout>
                  <c:x val="2.4618686837219153E-3"/>
                  <c:y val="-3.5000519181299303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2025-49B6-A2B3-F34EA60A63B9}"/>
                </c:ext>
              </c:extLst>
            </c:dLbl>
            <c:dLbl>
              <c:idx val="6"/>
              <c:layout>
                <c:manualLayout>
                  <c:x val="3.6764476815910477E-3"/>
                  <c:y val="2.155382744827279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2025-49B6-A2B3-F34EA60A63B9}"/>
                </c:ext>
              </c:extLst>
            </c:dLbl>
            <c:dLbl>
              <c:idx val="7"/>
              <c:layout>
                <c:manualLayout>
                  <c:x val="4.9128338047826139E-3"/>
                  <c:y val="2.430267916280922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2025-49B6-A2B3-F34EA60A63B9}"/>
                </c:ext>
              </c:extLst>
            </c:dLbl>
            <c:dLbl>
              <c:idx val="8"/>
              <c:layout>
                <c:manualLayout>
                  <c:x val="3.6763503283530918E-3"/>
                  <c:y val="-2.717638409677907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2025-49B6-A2B3-F34EA60A63B9}"/>
                </c:ext>
              </c:extLst>
            </c:dLbl>
            <c:dLbl>
              <c:idx val="9"/>
              <c:layout>
                <c:manualLayout>
                  <c:x val="2.4509651210606986E-3"/>
                  <c:y val="-6.2426609716709258E-6"/>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2025-49B6-A2B3-F34EA60A63B9}"/>
                </c:ext>
              </c:extLst>
            </c:dLbl>
            <c:dLbl>
              <c:idx val="10"/>
              <c:layout>
                <c:manualLayout>
                  <c:x val="3.6873512442523555E-3"/>
                  <c:y val="7.234619800097510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2025-49B6-A2B3-F34EA60A63B9}"/>
                </c:ext>
              </c:extLst>
            </c:dLbl>
            <c:dLbl>
              <c:idx val="11"/>
              <c:layout>
                <c:manualLayout>
                  <c:x val="3.6764476815910477E-3"/>
                  <c:y val="-2.511630597611991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2025-49B6-A2B3-F34EA60A63B9}"/>
                </c:ext>
              </c:extLst>
            </c:dLbl>
            <c:dLbl>
              <c:idx val="12"/>
              <c:layout>
                <c:manualLayout>
                  <c:x val="3.6764476815910477E-3"/>
                  <c:y val="-2.099198796081998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2025-49B6-A2B3-F34EA60A63B9}"/>
                </c:ext>
              </c:extLst>
            </c:dLbl>
            <c:dLbl>
              <c:idx val="13"/>
              <c:layout>
                <c:manualLayout>
                  <c:x val="2.4686834103851761E-3"/>
                  <c:y val="-2.4833305345403553E-3"/>
                </c:manualLayout>
              </c:layout>
              <c:spPr/>
              <c:txPr>
                <a:bodyPr rot="-5400000" vert="horz"/>
                <a:lstStyle/>
                <a:p>
                  <a:pPr>
                    <a:defRPr lang="en-US" sz="1200" b="1"/>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2025-49B6-A2B3-F34EA60A63B9}"/>
                </c:ext>
              </c:extLst>
            </c:dLbl>
            <c:spPr>
              <a:noFill/>
              <a:ln>
                <a:noFill/>
              </a:ln>
              <a:effectLst/>
            </c:spPr>
            <c:txPr>
              <a:bodyPr rot="-5400000" vert="horz"/>
              <a:lstStyle/>
              <a:p>
                <a:pPr>
                  <a:defRPr lang="en-US" sz="1200" b="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'IV.4.3.Pagos_ARL M'!$A$5:$A$17</c:f>
              <c:strCache>
                <c:ptCount val="13"/>
                <c:pt idx="0">
                  <c:v>Abr.20</c:v>
                </c:pt>
                <c:pt idx="1">
                  <c:v>May.20</c:v>
                </c:pt>
                <c:pt idx="2">
                  <c:v>Jun.20</c:v>
                </c:pt>
                <c:pt idx="3">
                  <c:v>Jul.20</c:v>
                </c:pt>
                <c:pt idx="4">
                  <c:v>Ago.20</c:v>
                </c:pt>
                <c:pt idx="5">
                  <c:v>Sep.20</c:v>
                </c:pt>
                <c:pt idx="6">
                  <c:v>Oct.20</c:v>
                </c:pt>
                <c:pt idx="7">
                  <c:v>Nov.20</c:v>
                </c:pt>
                <c:pt idx="8">
                  <c:v>Dic.20</c:v>
                </c:pt>
                <c:pt idx="9">
                  <c:v>Ene.21</c:v>
                </c:pt>
                <c:pt idx="10">
                  <c:v>Feb.21</c:v>
                </c:pt>
                <c:pt idx="11">
                  <c:v>Mar.21</c:v>
                </c:pt>
                <c:pt idx="12">
                  <c:v>Abr.21</c:v>
                </c:pt>
              </c:strCache>
            </c:strRef>
          </c:cat>
          <c:val>
            <c:numRef>
              <c:f>'IV.4.3.Pagos_ARL M'!$B$5:$B$17</c:f>
              <c:numCache>
                <c:formatCode>_(* #,##0.00_);_(* \(#,##0.00\);_(* "-"??_);_(@_)</c:formatCode>
                <c:ptCount val="13"/>
                <c:pt idx="0">
                  <c:v>420739101.52999997</c:v>
                </c:pt>
                <c:pt idx="1">
                  <c:v>421264673.02999997</c:v>
                </c:pt>
                <c:pt idx="2">
                  <c:v>398130468.42000002</c:v>
                </c:pt>
                <c:pt idx="3">
                  <c:v>431530494.44999999</c:v>
                </c:pt>
                <c:pt idx="4">
                  <c:v>435149158.42000002</c:v>
                </c:pt>
                <c:pt idx="5">
                  <c:v>438532772.93000001</c:v>
                </c:pt>
                <c:pt idx="6">
                  <c:v>444251827.19</c:v>
                </c:pt>
                <c:pt idx="7">
                  <c:v>444863952.10000002</c:v>
                </c:pt>
                <c:pt idx="8">
                  <c:v>470535001.98000002</c:v>
                </c:pt>
                <c:pt idx="9">
                  <c:v>448464986.63999999</c:v>
                </c:pt>
                <c:pt idx="10">
                  <c:v>470178090.82999998</c:v>
                </c:pt>
                <c:pt idx="11">
                  <c:v>492171188.06999999</c:v>
                </c:pt>
                <c:pt idx="12">
                  <c:v>480895360.05000001</c:v>
                </c:pt>
              </c:numCache>
            </c:numRef>
          </c:val>
          <c:extLst>
            <c:ext xmlns:c16="http://schemas.microsoft.com/office/drawing/2014/chart" uri="{C3380CC4-5D6E-409C-BE32-E72D297353CC}">
              <c16:uniqueId val="{0000000E-2025-49B6-A2B3-F34EA60A63B9}"/>
            </c:ext>
          </c:extLst>
        </c:ser>
        <c:ser>
          <c:idx val="1"/>
          <c:order val="1"/>
          <c:tx>
            <c:strRef>
              <c:f>'IV.4.3.Pagos_ARL M'!$D$4</c:f>
              <c:strCache>
                <c:ptCount val="1"/>
                <c:pt idx="0">
                  <c:v>     SISALRIL</c:v>
                </c:pt>
              </c:strCache>
            </c:strRef>
          </c:tx>
          <c:spPr>
            <a:solidFill>
              <a:srgbClr val="0070C0"/>
            </a:solidFill>
          </c:spPr>
          <c:invertIfNegative val="0"/>
          <c:dLbls>
            <c:dLbl>
              <c:idx val="4"/>
              <c:layout>
                <c:manualLayout>
                  <c:x val="-4.5333634152347233E-17"/>
                  <c:y val="5.285452956035227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2025-49B6-A2B3-F34EA60A63B9}"/>
                </c:ext>
              </c:extLst>
            </c:dLbl>
            <c:dLbl>
              <c:idx val="12"/>
              <c:layout>
                <c:manualLayout>
                  <c:x val="3.7091583695745174E-3"/>
                  <c:y val="0"/>
                </c:manualLayout>
              </c:layout>
              <c:spPr/>
              <c:txPr>
                <a:bodyPr rot="-5400000" vert="horz"/>
                <a:lstStyle/>
                <a:p>
                  <a:pPr>
                    <a:defRPr lang="en-US" sz="12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2025-49B6-A2B3-F34EA60A63B9}"/>
                </c:ext>
              </c:extLst>
            </c:dLbl>
            <c:dLbl>
              <c:idx val="13"/>
              <c:spPr/>
              <c:txPr>
                <a:bodyPr rot="-5400000" vert="horz"/>
                <a:lstStyle/>
                <a:p>
                  <a:pPr>
                    <a:defRPr lang="en-US" sz="1200" b="1"/>
                  </a:pPr>
                  <a:endParaRPr lang="en-US"/>
                </a:p>
              </c:txPr>
              <c:showLegendKey val="0"/>
              <c:showVal val="1"/>
              <c:showCatName val="0"/>
              <c:showSerName val="0"/>
              <c:showPercent val="0"/>
              <c:showBubbleSize val="0"/>
              <c:extLst>
                <c:ext xmlns:c16="http://schemas.microsoft.com/office/drawing/2014/chart" uri="{C3380CC4-5D6E-409C-BE32-E72D297353CC}">
                  <c16:uniqueId val="{00000011-2025-49B6-A2B3-F34EA60A63B9}"/>
                </c:ext>
              </c:extLst>
            </c:dLbl>
            <c:spPr>
              <a:noFill/>
              <a:ln>
                <a:noFill/>
              </a:ln>
              <a:effectLst/>
            </c:spPr>
            <c:txPr>
              <a:bodyPr rot="-5400000" vert="horz"/>
              <a:lstStyle/>
              <a:p>
                <a:pPr>
                  <a:defRPr lang="en-US"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'IV.4.3.Pagos_ARL M'!$A$5:$A$17</c:f>
              <c:strCache>
                <c:ptCount val="13"/>
                <c:pt idx="0">
                  <c:v>Abr.20</c:v>
                </c:pt>
                <c:pt idx="1">
                  <c:v>May.20</c:v>
                </c:pt>
                <c:pt idx="2">
                  <c:v>Jun.20</c:v>
                </c:pt>
                <c:pt idx="3">
                  <c:v>Jul.20</c:v>
                </c:pt>
                <c:pt idx="4">
                  <c:v>Ago.20</c:v>
                </c:pt>
                <c:pt idx="5">
                  <c:v>Sep.20</c:v>
                </c:pt>
                <c:pt idx="6">
                  <c:v>Oct.20</c:v>
                </c:pt>
                <c:pt idx="7">
                  <c:v>Nov.20</c:v>
                </c:pt>
                <c:pt idx="8">
                  <c:v>Dic.20</c:v>
                </c:pt>
                <c:pt idx="9">
                  <c:v>Ene.21</c:v>
                </c:pt>
                <c:pt idx="10">
                  <c:v>Feb.21</c:v>
                </c:pt>
                <c:pt idx="11">
                  <c:v>Mar.21</c:v>
                </c:pt>
                <c:pt idx="12">
                  <c:v>Abr.21</c:v>
                </c:pt>
              </c:strCache>
            </c:strRef>
          </c:cat>
          <c:val>
            <c:numRef>
              <c:f>'IV.4.3.Pagos_ARL M'!$D$5:$D$17</c:f>
              <c:numCache>
                <c:formatCode>_(* #,##0.00_);_(* \(#,##0.00\);_(* "-"??_);_(@_)</c:formatCode>
                <c:ptCount val="13"/>
                <c:pt idx="0">
                  <c:v>18308355.489999998</c:v>
                </c:pt>
                <c:pt idx="1">
                  <c:v>18331284.600000001</c:v>
                </c:pt>
                <c:pt idx="2">
                  <c:v>17324578.66</c:v>
                </c:pt>
                <c:pt idx="3">
                  <c:v>18777934.789999999</c:v>
                </c:pt>
                <c:pt idx="4">
                  <c:v>18935454.800000001</c:v>
                </c:pt>
                <c:pt idx="5">
                  <c:v>19082600.93</c:v>
                </c:pt>
                <c:pt idx="6">
                  <c:v>19331498.02</c:v>
                </c:pt>
                <c:pt idx="7">
                  <c:v>19358171.27</c:v>
                </c:pt>
                <c:pt idx="8">
                  <c:v>20475209.149999999</c:v>
                </c:pt>
                <c:pt idx="9">
                  <c:v>19514862.280000001</c:v>
                </c:pt>
                <c:pt idx="10">
                  <c:v>20459699.91</c:v>
                </c:pt>
                <c:pt idx="11">
                  <c:v>21416711.859999999</c:v>
                </c:pt>
                <c:pt idx="12">
                  <c:v>20925623.239999998</c:v>
                </c:pt>
              </c:numCache>
            </c:numRef>
          </c:val>
          <c:extLst>
            <c:ext xmlns:c16="http://schemas.microsoft.com/office/drawing/2014/chart" uri="{C3380CC4-5D6E-409C-BE32-E72D297353CC}">
              <c16:uniqueId val="{00000012-2025-49B6-A2B3-F34EA60A63B9}"/>
            </c:ext>
          </c:extLst>
        </c:ser>
        <c:ser>
          <c:idx val="2"/>
          <c:order val="2"/>
          <c:tx>
            <c:strRef>
              <c:f>'IV.4.3.Pagos_ARL M'!$F$4</c:f>
              <c:strCache>
                <c:ptCount val="1"/>
                <c:pt idx="0">
                  <c:v>FSS (SRL)</c:v>
                </c:pt>
              </c:strCache>
            </c:strRef>
          </c:tx>
          <c:spPr>
            <a:solidFill>
              <a:schemeClr val="accent6">
                <a:lumMod val="75000"/>
              </a:schemeClr>
            </a:solidFill>
          </c:spPr>
          <c:invertIfNegative val="0"/>
          <c:dLbls>
            <c:dLbl>
              <c:idx val="3"/>
              <c:layout>
                <c:manualLayout>
                  <c:x val="3.8513383400731755E-3"/>
                  <c:y val="-3.429211753825807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2025-49B6-A2B3-F34EA60A63B9}"/>
                </c:ext>
              </c:extLst>
            </c:dLbl>
            <c:dLbl>
              <c:idx val="12"/>
              <c:layout>
                <c:manualLayout>
                  <c:x val="6.4134864611300824E-3"/>
                  <c:y val="-1.2121212121212118E-2"/>
                </c:manualLayout>
              </c:layout>
              <c:spPr/>
              <c:txPr>
                <a:bodyPr rot="-5400000" vert="horz"/>
                <a:lstStyle/>
                <a:p>
                  <a:pPr>
                    <a:defRPr lang="en-US" sz="12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2025-49B6-A2B3-F34EA60A63B9}"/>
                </c:ext>
              </c:extLst>
            </c:dLbl>
            <c:dLbl>
              <c:idx val="13"/>
              <c:spPr/>
              <c:txPr>
                <a:bodyPr rot="-5400000" vert="horz"/>
                <a:lstStyle/>
                <a:p>
                  <a:pPr>
                    <a:defRPr lang="en-US" sz="1200" b="1"/>
                  </a:pPr>
                  <a:endParaRPr lang="en-US"/>
                </a:p>
              </c:txPr>
              <c:showLegendKey val="0"/>
              <c:showVal val="1"/>
              <c:showCatName val="0"/>
              <c:showSerName val="0"/>
              <c:showPercent val="0"/>
              <c:showBubbleSize val="0"/>
              <c:extLst>
                <c:ext xmlns:c16="http://schemas.microsoft.com/office/drawing/2014/chart" uri="{C3380CC4-5D6E-409C-BE32-E72D297353CC}">
                  <c16:uniqueId val="{00000015-2025-49B6-A2B3-F34EA60A63B9}"/>
                </c:ext>
              </c:extLst>
            </c:dLbl>
            <c:spPr>
              <a:noFill/>
              <a:ln>
                <a:noFill/>
              </a:ln>
              <a:effectLst/>
            </c:spPr>
            <c:txPr>
              <a:bodyPr rot="-5400000" vert="horz"/>
              <a:lstStyle/>
              <a:p>
                <a:pPr>
                  <a:defRPr lang="en-US"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'IV.4.3.Pagos_ARL M'!$A$5:$A$17</c:f>
              <c:strCache>
                <c:ptCount val="13"/>
                <c:pt idx="0">
                  <c:v>Abr.20</c:v>
                </c:pt>
                <c:pt idx="1">
                  <c:v>May.20</c:v>
                </c:pt>
                <c:pt idx="2">
                  <c:v>Jun.20</c:v>
                </c:pt>
                <c:pt idx="3">
                  <c:v>Jul.20</c:v>
                </c:pt>
                <c:pt idx="4">
                  <c:v>Ago.20</c:v>
                </c:pt>
                <c:pt idx="5">
                  <c:v>Sep.20</c:v>
                </c:pt>
                <c:pt idx="6">
                  <c:v>Oct.20</c:v>
                </c:pt>
                <c:pt idx="7">
                  <c:v>Nov.20</c:v>
                </c:pt>
                <c:pt idx="8">
                  <c:v>Dic.20</c:v>
                </c:pt>
                <c:pt idx="9">
                  <c:v>Ene.21</c:v>
                </c:pt>
                <c:pt idx="10">
                  <c:v>Feb.21</c:v>
                </c:pt>
                <c:pt idx="11">
                  <c:v>Mar.21</c:v>
                </c:pt>
                <c:pt idx="12">
                  <c:v>Abr.21</c:v>
                </c:pt>
              </c:strCache>
            </c:strRef>
          </c:cat>
          <c:val>
            <c:numRef>
              <c:f>'IV.4.3.Pagos_ARL M'!$F$5:$F$17</c:f>
              <c:numCache>
                <c:formatCode>_(* #,##0.00_);_(* \(#,##0.00\);_(* "-"??_);_(@_)</c:formatCode>
                <c:ptCount val="13"/>
                <c:pt idx="0">
                  <c:v>70014.11</c:v>
                </c:pt>
                <c:pt idx="1">
                  <c:v>6693.75</c:v>
                </c:pt>
                <c:pt idx="2">
                  <c:v>5452.03</c:v>
                </c:pt>
                <c:pt idx="3">
                  <c:v>2435.19</c:v>
                </c:pt>
                <c:pt idx="4">
                  <c:v>419469.49</c:v>
                </c:pt>
                <c:pt idx="5">
                  <c:v>447784.06</c:v>
                </c:pt>
                <c:pt idx="6">
                  <c:v>364379.02</c:v>
                </c:pt>
                <c:pt idx="7">
                  <c:v>318848.39</c:v>
                </c:pt>
                <c:pt idx="8">
                  <c:v>463601.82</c:v>
                </c:pt>
                <c:pt idx="9">
                  <c:v>295078.34999999998</c:v>
                </c:pt>
                <c:pt idx="10">
                  <c:v>472059.23</c:v>
                </c:pt>
                <c:pt idx="11">
                  <c:v>480945.77</c:v>
                </c:pt>
                <c:pt idx="12">
                  <c:v>614974.43999999994</c:v>
                </c:pt>
              </c:numCache>
            </c:numRef>
          </c:val>
          <c:extLst>
            <c:ext xmlns:c16="http://schemas.microsoft.com/office/drawing/2014/chart" uri="{C3380CC4-5D6E-409C-BE32-E72D297353CC}">
              <c16:uniqueId val="{00000016-2025-49B6-A2B3-F34EA60A63B9}"/>
            </c:ext>
          </c:extLst>
        </c:ser>
        <c:dLbls>
          <c:showLegendKey val="0"/>
          <c:showVal val="0"/>
          <c:showCatName val="0"/>
          <c:showSerName val="0"/>
          <c:showPercent val="0"/>
          <c:showBubbleSize val="0"/>
        </c:dLbls>
        <c:gapWidth val="75"/>
        <c:shape val="cylinder"/>
        <c:axId val="433154856"/>
        <c:axId val="433155248"/>
        <c:axId val="0"/>
      </c:bar3DChart>
      <c:catAx>
        <c:axId val="433154856"/>
        <c:scaling>
          <c:orientation val="minMax"/>
        </c:scaling>
        <c:delete val="0"/>
        <c:axPos val="b"/>
        <c:numFmt formatCode="mmm\-yy" sourceLinked="0"/>
        <c:majorTickMark val="none"/>
        <c:minorTickMark val="none"/>
        <c:tickLblPos val="nextTo"/>
        <c:txPr>
          <a:bodyPr/>
          <a:lstStyle/>
          <a:p>
            <a:pPr>
              <a:defRPr lang="en-US" sz="1200"/>
            </a:pPr>
            <a:endParaRPr lang="en-US"/>
          </a:p>
        </c:txPr>
        <c:crossAx val="433155248"/>
        <c:crosses val="autoZero"/>
        <c:auto val="1"/>
        <c:lblAlgn val="ctr"/>
        <c:lblOffset val="100"/>
        <c:noMultiLvlLbl val="1"/>
      </c:catAx>
      <c:valAx>
        <c:axId val="433155248"/>
        <c:scaling>
          <c:orientation val="minMax"/>
        </c:scaling>
        <c:delete val="0"/>
        <c:axPos val="l"/>
        <c:numFmt formatCode="_(* #,##0.00_);_(* \(#,##0.00\);_(* &quot;-&quot;??_);_(@_)" sourceLinked="1"/>
        <c:majorTickMark val="none"/>
        <c:minorTickMark val="none"/>
        <c:tickLblPos val="nextTo"/>
        <c:spPr>
          <a:ln w="9525">
            <a:noFill/>
          </a:ln>
        </c:spPr>
        <c:txPr>
          <a:bodyPr/>
          <a:lstStyle/>
          <a:p>
            <a:pPr>
              <a:defRPr lang="en-US"/>
            </a:pPr>
            <a:endParaRPr lang="en-US"/>
          </a:p>
        </c:txPr>
        <c:crossAx val="433154856"/>
        <c:crosses val="autoZero"/>
        <c:crossBetween val="between"/>
        <c:dispUnits>
          <c:builtInUnit val="millions"/>
          <c:dispUnitsLbl>
            <c:layout>
              <c:manualLayout>
                <c:xMode val="edge"/>
                <c:yMode val="edge"/>
                <c:x val="1.2862117171742434E-2"/>
                <c:y val="0.46725529550182587"/>
              </c:manualLayout>
            </c:layout>
            <c:txPr>
              <a:bodyPr/>
              <a:lstStyle/>
              <a:p>
                <a:pPr>
                  <a:defRPr lang="en-US" sz="1400" b="1"/>
                </a:pPr>
                <a:endParaRPr lang="en-US"/>
              </a:p>
            </c:txPr>
          </c:dispUnitsLbl>
        </c:dispUnits>
      </c:valAx>
      <c:spPr>
        <a:noFill/>
        <a:ln w="25400">
          <a:noFill/>
        </a:ln>
      </c:spPr>
    </c:plotArea>
    <c:legend>
      <c:legendPos val="b"/>
      <c:layout>
        <c:manualLayout>
          <c:xMode val="edge"/>
          <c:yMode val="edge"/>
          <c:x val="0.26235897229412491"/>
          <c:y val="0.12788775423307833"/>
          <c:w val="0.37871230381916549"/>
          <c:h val="4.6545543674744935E-2"/>
        </c:manualLayout>
      </c:layout>
      <c:overlay val="0"/>
      <c:txPr>
        <a:bodyPr/>
        <a:lstStyle/>
        <a:p>
          <a:pPr>
            <a:defRPr lang="en-US" sz="1200"/>
          </a:pPr>
          <a:endParaRPr lang="en-US"/>
        </a:p>
      </c:txPr>
    </c:legend>
    <c:plotVisOnly val="1"/>
    <c:dispBlanksAs val="gap"/>
    <c:showDLblsOverMax val="0"/>
  </c:chart>
  <c:spPr>
    <a:ln>
      <a:noFill/>
    </a:ln>
  </c:spPr>
  <c:printSettings>
    <c:headerFooter/>
    <c:pageMargins b="0.75000000000000888" l="0.70000000000000062" r="0.70000000000000062" t="0.75000000000000888" header="0.30000000000000032" footer="0.30000000000000032"/>
    <c:pageSetup/>
  </c:printSettings>
  <c:userShapes r:id="rId1"/>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a:lstStyle/>
          <a:p>
            <a:pPr>
              <a:defRPr sz="1400"/>
            </a:pPr>
            <a:r>
              <a:rPr lang="es-DO" sz="1400"/>
              <a:t>Afiliados (as) Beneficiarios por Subsidio de Maternidad, </a:t>
            </a:r>
          </a:p>
          <a:p>
            <a:pPr>
              <a:defRPr sz="1400"/>
            </a:pPr>
            <a:r>
              <a:rPr lang="es-DO" sz="1400"/>
              <a:t>Lactancia y Enfermedad Común</a:t>
            </a:r>
          </a:p>
        </c:rich>
      </c:tx>
      <c:layout>
        <c:manualLayout>
          <c:xMode val="edge"/>
          <c:yMode val="edge"/>
          <c:x val="0.36380105445662492"/>
          <c:y val="1.3807827094238919E-2"/>
        </c:manualLayout>
      </c:layout>
      <c:overlay val="1"/>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1.7146348698450071E-2"/>
          <c:y val="0.18312956690469559"/>
          <c:w val="0.96800208305483648"/>
          <c:h val="0.74334130021456823"/>
        </c:manualLayout>
      </c:layout>
      <c:bar3DChart>
        <c:barDir val="col"/>
        <c:grouping val="clustered"/>
        <c:varyColors val="0"/>
        <c:ser>
          <c:idx val="0"/>
          <c:order val="0"/>
          <c:tx>
            <c:strRef>
              <c:f>' V.2.2.Benef. subsid '!$A$4</c:f>
              <c:strCache>
                <c:ptCount val="1"/>
                <c:pt idx="0">
                  <c:v>Maternidad</c:v>
                </c:pt>
              </c:strCache>
            </c:strRef>
          </c:tx>
          <c:spPr>
            <a:solidFill>
              <a:srgbClr val="0070C0"/>
            </a:solidFill>
          </c:spPr>
          <c:invertIfNegative val="0"/>
          <c:dLbls>
            <c:dLbl>
              <c:idx val="0"/>
              <c:layout>
                <c:manualLayout>
                  <c:x val="1.6342095353712477E-2"/>
                  <c:y val="-2.155037763136750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DAEA-48AB-AB26-403F47605FA6}"/>
                </c:ext>
              </c:extLst>
            </c:dLbl>
            <c:dLbl>
              <c:idx val="1"/>
              <c:layout>
                <c:manualLayout>
                  <c:x val="6.3492047621035467E-3"/>
                  <c:y val="-1.30590856789131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DAEA-48AB-AB26-403F47605FA6}"/>
                </c:ext>
              </c:extLst>
            </c:dLbl>
            <c:dLbl>
              <c:idx val="2"/>
              <c:layout>
                <c:manualLayout>
                  <c:x val="1.221916853541059E-2"/>
                  <c:y val="-1.6107986501687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DAEA-48AB-AB26-403F47605FA6}"/>
                </c:ext>
              </c:extLst>
            </c:dLbl>
            <c:dLbl>
              <c:idx val="3"/>
              <c:layout>
                <c:manualLayout>
                  <c:x val="1.33272634282598E-2"/>
                  <c:y val="-1.33868980663131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DAEA-48AB-AB26-403F47605FA6}"/>
                </c:ext>
              </c:extLst>
            </c:dLbl>
            <c:spPr>
              <a:noFill/>
              <a:ln>
                <a:noFill/>
              </a:ln>
              <a:effectLst/>
            </c:spPr>
            <c:txPr>
              <a:bodyPr rot="-5400000" vert="horz"/>
              <a:lstStyle/>
              <a:p>
                <a:pPr>
                  <a:defRPr sz="1200" b="0">
                    <a:solidFill>
                      <a:schemeClr val="accent1">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V.2.2.Benef. subsid '!$B$3:$O$3</c:f>
              <c:strCach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Feb.2021</c:v>
                </c:pt>
              </c:strCache>
            </c:strRef>
          </c:cat>
          <c:val>
            <c:numRef>
              <c:f>' V.2.2.Benef. subsid '!$B$4:$O$4</c:f>
              <c:numCache>
                <c:formatCode>_(* #,##0_);_(* \(#,##0\);_(* "-"_);_(@_)</c:formatCode>
                <c:ptCount val="14"/>
                <c:pt idx="0">
                  <c:v>2516</c:v>
                </c:pt>
                <c:pt idx="1">
                  <c:v>16946</c:v>
                </c:pt>
                <c:pt idx="2">
                  <c:v>18644</c:v>
                </c:pt>
                <c:pt idx="3">
                  <c:v>14301</c:v>
                </c:pt>
                <c:pt idx="4">
                  <c:v>15289</c:v>
                </c:pt>
                <c:pt idx="5">
                  <c:v>19144</c:v>
                </c:pt>
                <c:pt idx="6">
                  <c:v>19157</c:v>
                </c:pt>
                <c:pt idx="7">
                  <c:v>21616</c:v>
                </c:pt>
                <c:pt idx="8">
                  <c:v>22017</c:v>
                </c:pt>
                <c:pt idx="9">
                  <c:v>24675</c:v>
                </c:pt>
                <c:pt idx="10">
                  <c:v>26910</c:v>
                </c:pt>
                <c:pt idx="11">
                  <c:v>36522</c:v>
                </c:pt>
                <c:pt idx="12">
                  <c:v>24971</c:v>
                </c:pt>
                <c:pt idx="13">
                  <c:v>5940</c:v>
                </c:pt>
              </c:numCache>
            </c:numRef>
          </c:val>
          <c:extLst>
            <c:ext xmlns:c16="http://schemas.microsoft.com/office/drawing/2014/chart" uri="{C3380CC4-5D6E-409C-BE32-E72D297353CC}">
              <c16:uniqueId val="{00000004-DAEA-48AB-AB26-403F47605FA6}"/>
            </c:ext>
          </c:extLst>
        </c:ser>
        <c:ser>
          <c:idx val="1"/>
          <c:order val="1"/>
          <c:tx>
            <c:strRef>
              <c:f>' V.2.2.Benef. subsid '!$A$5</c:f>
              <c:strCache>
                <c:ptCount val="1"/>
                <c:pt idx="0">
                  <c:v>Lactancia</c:v>
                </c:pt>
              </c:strCache>
            </c:strRef>
          </c:tx>
          <c:spPr>
            <a:solidFill>
              <a:srgbClr val="00B050"/>
            </a:solidFill>
          </c:spPr>
          <c:invertIfNegative val="0"/>
          <c:dLbls>
            <c:dLbl>
              <c:idx val="0"/>
              <c:layout>
                <c:manualLayout>
                  <c:x val="1.2059440107459801E-2"/>
                  <c:y val="-2.405292195618394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DAEA-48AB-AB26-403F47605FA6}"/>
                </c:ext>
              </c:extLst>
            </c:dLbl>
            <c:dLbl>
              <c:idx val="1"/>
              <c:layout>
                <c:manualLayout>
                  <c:x val="9.5238071431553196E-3"/>
                  <c:y val="-1.56709028146956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DAEA-48AB-AB26-403F47605FA6}"/>
                </c:ext>
              </c:extLst>
            </c:dLbl>
            <c:dLbl>
              <c:idx val="2"/>
              <c:layout>
                <c:manualLayout>
                  <c:x val="1.047215993075812E-2"/>
                  <c:y val="-2.155016337243568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DAEA-48AB-AB26-403F47605FA6}"/>
                </c:ext>
              </c:extLst>
            </c:dLbl>
            <c:dLbl>
              <c:idx val="3"/>
              <c:layout>
                <c:manualLayout>
                  <c:x val="9.5237934658595948E-3"/>
                  <c:y val="-1.6107986501687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DAEA-48AB-AB26-403F47605FA6}"/>
                </c:ext>
              </c:extLst>
            </c:dLbl>
            <c:dLbl>
              <c:idx val="4"/>
              <c:layout>
                <c:manualLayout>
                  <c:x val="5.3120844378826493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DAEA-48AB-AB26-403F47605FA6}"/>
                </c:ext>
              </c:extLst>
            </c:dLbl>
            <c:spPr>
              <a:noFill/>
              <a:ln>
                <a:noFill/>
              </a:ln>
              <a:effectLst/>
            </c:spPr>
            <c:txPr>
              <a:bodyPr rot="-5400000" vert="horz"/>
              <a:lstStyle/>
              <a:p>
                <a:pPr>
                  <a:defRPr sz="1200" b="0">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V.2.2.Benef. subsid '!$B$3:$O$3</c:f>
              <c:strCach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Feb.2021</c:v>
                </c:pt>
              </c:strCache>
            </c:strRef>
          </c:cat>
          <c:val>
            <c:numRef>
              <c:f>' V.2.2.Benef. subsid '!$B$5:$O$5</c:f>
              <c:numCache>
                <c:formatCode>_(* #,##0_);_(* \(#,##0\);_(* "-"_);_(@_)</c:formatCode>
                <c:ptCount val="14"/>
                <c:pt idx="0">
                  <c:v>1331</c:v>
                </c:pt>
                <c:pt idx="1">
                  <c:v>12867</c:v>
                </c:pt>
                <c:pt idx="2">
                  <c:v>14072</c:v>
                </c:pt>
                <c:pt idx="3">
                  <c:v>10984</c:v>
                </c:pt>
                <c:pt idx="4">
                  <c:v>9467</c:v>
                </c:pt>
                <c:pt idx="5">
                  <c:v>15638</c:v>
                </c:pt>
                <c:pt idx="6">
                  <c:v>14934</c:v>
                </c:pt>
                <c:pt idx="7">
                  <c:v>18350</c:v>
                </c:pt>
                <c:pt idx="8">
                  <c:v>21150</c:v>
                </c:pt>
                <c:pt idx="9">
                  <c:v>19438</c:v>
                </c:pt>
                <c:pt idx="10">
                  <c:v>25235</c:v>
                </c:pt>
                <c:pt idx="11">
                  <c:v>28746</c:v>
                </c:pt>
                <c:pt idx="12">
                  <c:v>19835</c:v>
                </c:pt>
                <c:pt idx="13">
                  <c:v>4525</c:v>
                </c:pt>
              </c:numCache>
            </c:numRef>
          </c:val>
          <c:extLst>
            <c:ext xmlns:c16="http://schemas.microsoft.com/office/drawing/2014/chart" uri="{C3380CC4-5D6E-409C-BE32-E72D297353CC}">
              <c16:uniqueId val="{0000000A-DAEA-48AB-AB26-403F47605FA6}"/>
            </c:ext>
          </c:extLst>
        </c:ser>
        <c:ser>
          <c:idx val="2"/>
          <c:order val="2"/>
          <c:tx>
            <c:strRef>
              <c:f>' V.2.2.Benef. subsid '!$A$6</c:f>
              <c:strCache>
                <c:ptCount val="1"/>
                <c:pt idx="0">
                  <c:v>Enfermedad Común</c:v>
                </c:pt>
              </c:strCache>
            </c:strRef>
          </c:tx>
          <c:spPr>
            <a:solidFill>
              <a:schemeClr val="accent3">
                <a:lumMod val="75000"/>
              </a:schemeClr>
            </a:solidFill>
          </c:spPr>
          <c:invertIfNegative val="0"/>
          <c:dLbls>
            <c:dLbl>
              <c:idx val="1"/>
              <c:layout>
                <c:manualLayout>
                  <c:x val="9.363952632259297E-3"/>
                  <c:y val="-1.8829074937061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DAEA-48AB-AB26-403F47605FA6}"/>
                </c:ext>
              </c:extLst>
            </c:dLbl>
            <c:dLbl>
              <c:idx val="2"/>
              <c:layout>
                <c:manualLayout>
                  <c:x val="1.221916853541059E-2"/>
                  <c:y val="-2.938561251272157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DAEA-48AB-AB26-403F47605FA6}"/>
                </c:ext>
              </c:extLst>
            </c:dLbl>
            <c:dLbl>
              <c:idx val="3"/>
              <c:layout>
                <c:manualLayout>
                  <c:x val="1.1111108333681206E-2"/>
                  <c:y val="-1.56709028146956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DAEA-48AB-AB26-403F47605FA6}"/>
                </c:ext>
              </c:extLst>
            </c:dLbl>
            <c:spPr>
              <a:noFill/>
              <a:ln>
                <a:noFill/>
              </a:ln>
              <a:effectLst/>
            </c:spPr>
            <c:txPr>
              <a:bodyPr rot="-5400000" vert="horz"/>
              <a:lstStyle/>
              <a:p>
                <a:pPr>
                  <a:defRPr sz="1200" b="0">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V.2.2.Benef. subsid '!$B$3:$O$3</c:f>
              <c:strCach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Feb.2021</c:v>
                </c:pt>
              </c:strCache>
            </c:strRef>
          </c:cat>
          <c:val>
            <c:numRef>
              <c:f>' V.2.2.Benef. subsid '!$B$6:$O$6</c:f>
              <c:numCache>
                <c:formatCode>_(* #,##0_);_(* \(#,##0\);_(* "-"_);_(@_)</c:formatCode>
                <c:ptCount val="14"/>
                <c:pt idx="0">
                  <c:v>0</c:v>
                </c:pt>
                <c:pt idx="1">
                  <c:v>3795</c:v>
                </c:pt>
                <c:pt idx="2">
                  <c:v>24841</c:v>
                </c:pt>
                <c:pt idx="3">
                  <c:v>33003</c:v>
                </c:pt>
                <c:pt idx="4">
                  <c:v>37654</c:v>
                </c:pt>
                <c:pt idx="5">
                  <c:v>46049</c:v>
                </c:pt>
                <c:pt idx="6">
                  <c:v>59366</c:v>
                </c:pt>
                <c:pt idx="7">
                  <c:v>74609</c:v>
                </c:pt>
                <c:pt idx="8">
                  <c:v>89800</c:v>
                </c:pt>
                <c:pt idx="9">
                  <c:v>122783</c:v>
                </c:pt>
                <c:pt idx="10">
                  <c:v>120314</c:v>
                </c:pt>
                <c:pt idx="11">
                  <c:v>168690</c:v>
                </c:pt>
                <c:pt idx="12">
                  <c:v>140258</c:v>
                </c:pt>
                <c:pt idx="13">
                  <c:v>4014</c:v>
                </c:pt>
              </c:numCache>
            </c:numRef>
          </c:val>
          <c:extLst>
            <c:ext xmlns:c16="http://schemas.microsoft.com/office/drawing/2014/chart" uri="{C3380CC4-5D6E-409C-BE32-E72D297353CC}">
              <c16:uniqueId val="{0000000E-DAEA-48AB-AB26-403F47605FA6}"/>
            </c:ext>
          </c:extLst>
        </c:ser>
        <c:dLbls>
          <c:showLegendKey val="0"/>
          <c:showVal val="0"/>
          <c:showCatName val="0"/>
          <c:showSerName val="0"/>
          <c:showPercent val="0"/>
          <c:showBubbleSize val="0"/>
        </c:dLbls>
        <c:gapWidth val="67"/>
        <c:shape val="cylinder"/>
        <c:axId val="433158776"/>
        <c:axId val="433159560"/>
        <c:axId val="0"/>
      </c:bar3DChart>
      <c:catAx>
        <c:axId val="433158776"/>
        <c:scaling>
          <c:orientation val="minMax"/>
        </c:scaling>
        <c:delete val="0"/>
        <c:axPos val="b"/>
        <c:numFmt formatCode="General" sourceLinked="1"/>
        <c:majorTickMark val="none"/>
        <c:minorTickMark val="none"/>
        <c:tickLblPos val="nextTo"/>
        <c:txPr>
          <a:bodyPr/>
          <a:lstStyle/>
          <a:p>
            <a:pPr>
              <a:defRPr sz="1100"/>
            </a:pPr>
            <a:endParaRPr lang="en-US"/>
          </a:p>
        </c:txPr>
        <c:crossAx val="433159560"/>
        <c:crosses val="autoZero"/>
        <c:auto val="1"/>
        <c:lblAlgn val="ctr"/>
        <c:lblOffset val="100"/>
        <c:noMultiLvlLbl val="0"/>
      </c:catAx>
      <c:valAx>
        <c:axId val="433159560"/>
        <c:scaling>
          <c:orientation val="minMax"/>
        </c:scaling>
        <c:delete val="1"/>
        <c:axPos val="l"/>
        <c:numFmt formatCode="_(* #,##0_);_(* \(#,##0\);_(* &quot;-&quot;_);_(@_)" sourceLinked="1"/>
        <c:majorTickMark val="out"/>
        <c:minorTickMark val="none"/>
        <c:tickLblPos val="nextTo"/>
        <c:crossAx val="433158776"/>
        <c:crosses val="autoZero"/>
        <c:crossBetween val="between"/>
      </c:valAx>
      <c:spPr>
        <a:noFill/>
        <a:ln w="25400">
          <a:noFill/>
        </a:ln>
      </c:spPr>
    </c:plotArea>
    <c:legend>
      <c:legendPos val="t"/>
      <c:layout>
        <c:manualLayout>
          <c:xMode val="edge"/>
          <c:yMode val="edge"/>
          <c:x val="0.29435855854158549"/>
          <c:y val="0.10651319423060944"/>
          <c:w val="0.43485977311759055"/>
          <c:h val="4.4199084053040856E-2"/>
        </c:manualLayout>
      </c:layout>
      <c:overlay val="0"/>
      <c:txPr>
        <a:bodyPr/>
        <a:lstStyle/>
        <a:p>
          <a:pPr>
            <a:defRPr sz="1200"/>
          </a:pPr>
          <a:endParaRPr lang="en-US"/>
        </a:p>
      </c:txPr>
    </c:legend>
    <c:plotVisOnly val="1"/>
    <c:dispBlanksAs val="gap"/>
    <c:showDLblsOverMax val="0"/>
  </c:chart>
  <c:spPr>
    <a:ln>
      <a:noFill/>
    </a:ln>
  </c:spPr>
  <c:printSettings>
    <c:headerFooter/>
    <c:pageMargins b="0.75" l="0.7" r="0.7" t="0.75" header="0.3" footer="0.3"/>
    <c:pageSetup orientation="portrait"/>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4.7193713029277745E-2"/>
          <c:y val="0.2998014930592075"/>
          <c:w val="0.93612387378954998"/>
          <c:h val="0.55945584914739943"/>
        </c:manualLayout>
      </c:layout>
      <c:bar3DChart>
        <c:barDir val="col"/>
        <c:grouping val="clustered"/>
        <c:varyColors val="0"/>
        <c:ser>
          <c:idx val="1"/>
          <c:order val="0"/>
          <c:tx>
            <c:strRef>
              <c:f>'V.2.3. Monto subsid.'!$A$5</c:f>
              <c:strCache>
                <c:ptCount val="1"/>
                <c:pt idx="0">
                  <c:v>Lactancia</c:v>
                </c:pt>
              </c:strCache>
            </c:strRef>
          </c:tx>
          <c:spPr>
            <a:solidFill>
              <a:schemeClr val="accent2">
                <a:lumMod val="75000"/>
              </a:schemeClr>
            </a:solidFill>
          </c:spPr>
          <c:invertIfNegative val="0"/>
          <c:dLbls>
            <c:dLbl>
              <c:idx val="0"/>
              <c:layout>
                <c:manualLayout>
                  <c:x val="2.1276592180165688E-3"/>
                  <c:y val="-1.51910718362761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A8B4-4D84-86B1-EC0F4277E739}"/>
                </c:ext>
              </c:extLst>
            </c:dLbl>
            <c:dLbl>
              <c:idx val="1"/>
              <c:layout>
                <c:manualLayout>
                  <c:x val="6.3829909024653211E-3"/>
                  <c:y val="-4.748497409413505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A8B4-4D84-86B1-EC0F4277E739}"/>
                </c:ext>
              </c:extLst>
            </c:dLbl>
            <c:dLbl>
              <c:idx val="2"/>
              <c:layout>
                <c:manualLayout>
                  <c:x val="8.316402441347473E-3"/>
                  <c:y val="-8.546286181380509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A8B4-4D84-86B1-EC0F4277E739}"/>
                </c:ext>
              </c:extLst>
            </c:dLbl>
            <c:dLbl>
              <c:idx val="3"/>
              <c:layout>
                <c:manualLayout>
                  <c:x val="6.0360945751655589E-3"/>
                  <c:y val="-1.080174886659215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A8B4-4D84-86B1-EC0F4277E739}"/>
                </c:ext>
              </c:extLst>
            </c:dLbl>
            <c:dLbl>
              <c:idx val="5"/>
              <c:layout>
                <c:manualLayout>
                  <c:x val="6.2534890049939689E-3"/>
                  <c:y val="-1.168289137149488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A8B4-4D84-86B1-EC0F4277E739}"/>
                </c:ext>
              </c:extLst>
            </c:dLbl>
            <c:dLbl>
              <c:idx val="6"/>
              <c:layout>
                <c:manualLayout>
                  <c:x val="7.035175693818699E-3"/>
                  <c:y val="-7.120153144963364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A8B4-4D84-86B1-EC0F4277E739}"/>
                </c:ext>
              </c:extLst>
            </c:dLbl>
            <c:dLbl>
              <c:idx val="7"/>
              <c:layout>
                <c:manualLayout>
                  <c:x val="2.9396322786207699E-3"/>
                  <c:y val="-1.03847923302175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D9B7-4CE1-B0AE-A0193521F303}"/>
                </c:ext>
              </c:extLst>
            </c:dLbl>
            <c:spPr>
              <a:noFill/>
              <a:ln>
                <a:noFill/>
              </a:ln>
              <a:effectLst/>
            </c:spPr>
            <c:txPr>
              <a:bodyPr rot="-5400000" vert="horz"/>
              <a:lstStyle/>
              <a:p>
                <a:pPr>
                  <a:defRPr sz="1600" b="0">
                    <a:solidFill>
                      <a:srgbClr val="FF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'V.2.3. Monto subsid.'!$B$3:$I$3</c:f>
              <c:strCache>
                <c:ptCount val="8"/>
                <c:pt idx="0">
                  <c:v>2008-2009</c:v>
                </c:pt>
                <c:pt idx="1">
                  <c:v>2010-2011</c:v>
                </c:pt>
                <c:pt idx="2">
                  <c:v>2012-2013</c:v>
                </c:pt>
                <c:pt idx="3">
                  <c:v>2014-2015</c:v>
                </c:pt>
                <c:pt idx="4">
                  <c:v>2016-2017</c:v>
                </c:pt>
                <c:pt idx="5">
                  <c:v>2018-2019</c:v>
                </c:pt>
                <c:pt idx="6">
                  <c:v>2020</c:v>
                </c:pt>
                <c:pt idx="7">
                  <c:v>Feb.2021</c:v>
                </c:pt>
              </c:strCache>
            </c:strRef>
          </c:cat>
          <c:val>
            <c:numRef>
              <c:f>'V.2.3. Monto subsid.'!$B$5:$I$5</c:f>
              <c:numCache>
                <c:formatCode>_(* #,##0.00_);_(* \(#,##0.00\);_(* "-"_);_(@_)</c:formatCode>
                <c:ptCount val="8"/>
                <c:pt idx="0">
                  <c:v>146366641.44</c:v>
                </c:pt>
                <c:pt idx="1">
                  <c:v>297461655.12</c:v>
                </c:pt>
                <c:pt idx="2">
                  <c:v>360616022.03999996</c:v>
                </c:pt>
                <c:pt idx="3">
                  <c:v>547492536.36000001</c:v>
                </c:pt>
                <c:pt idx="4">
                  <c:v>771715634.88</c:v>
                </c:pt>
                <c:pt idx="5">
                  <c:v>1233095696.6399999</c:v>
                </c:pt>
                <c:pt idx="6">
                  <c:v>512231400.83999997</c:v>
                </c:pt>
                <c:pt idx="7">
                  <c:v>120510029.40000001</c:v>
                </c:pt>
              </c:numCache>
            </c:numRef>
          </c:val>
          <c:extLst>
            <c:ext xmlns:c16="http://schemas.microsoft.com/office/drawing/2014/chart" uri="{C3380CC4-5D6E-409C-BE32-E72D297353CC}">
              <c16:uniqueId val="{0000000D-A8B4-4D84-86B1-EC0F4277E739}"/>
            </c:ext>
          </c:extLst>
        </c:ser>
        <c:ser>
          <c:idx val="2"/>
          <c:order val="1"/>
          <c:tx>
            <c:strRef>
              <c:f>'V.2.3. Monto subsid.'!$A$6</c:f>
              <c:strCache>
                <c:ptCount val="1"/>
                <c:pt idx="0">
                  <c:v>Enfermedad</c:v>
                </c:pt>
              </c:strCache>
            </c:strRef>
          </c:tx>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E-A8B4-4D84-86B1-EC0F4277E739}"/>
                </c:ext>
              </c:extLst>
            </c:dLbl>
            <c:dLbl>
              <c:idx val="1"/>
              <c:layout>
                <c:manualLayout>
                  <c:x val="6.8177807633676493E-3"/>
                  <c:y val="-6.290823496168993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A8B4-4D84-86B1-EC0F4277E739}"/>
                </c:ext>
              </c:extLst>
            </c:dLbl>
            <c:dLbl>
              <c:idx val="2"/>
              <c:layout>
                <c:manualLayout>
                  <c:x val="7.3173213226942766E-3"/>
                  <c:y val="-9.850900068650610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A8B4-4D84-86B1-EC0F4277E739}"/>
                </c:ext>
              </c:extLst>
            </c:dLbl>
            <c:dLbl>
              <c:idx val="3"/>
              <c:layout>
                <c:manualLayout>
                  <c:x val="5.8507672434587486E-3"/>
                  <c:y val="-1.076614810086740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A8B4-4D84-86B1-EC0F4277E739}"/>
                </c:ext>
              </c:extLst>
            </c:dLbl>
            <c:dLbl>
              <c:idx val="5"/>
              <c:layout>
                <c:manualLayout>
                  <c:x val="4.4094484179308851E-3"/>
                  <c:y val="-1.03847923302175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D9B7-4CE1-B0AE-A0193521F303}"/>
                </c:ext>
              </c:extLst>
            </c:dLbl>
            <c:dLbl>
              <c:idx val="6"/>
              <c:layout>
                <c:manualLayout>
                  <c:x val="5.4718033174146327E-3"/>
                  <c:y val="-8.90019143120404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A8B4-4D84-86B1-EC0F4277E739}"/>
                </c:ext>
              </c:extLst>
            </c:dLbl>
            <c:dLbl>
              <c:idx val="7"/>
              <c:layout>
                <c:manualLayout>
                  <c:x val="4.4094484179309935E-3"/>
                  <c:y val="-1.038479233021768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D9B7-4CE1-B0AE-A0193521F303}"/>
                </c:ext>
              </c:extLst>
            </c:dLbl>
            <c:spPr>
              <a:noFill/>
              <a:ln>
                <a:noFill/>
              </a:ln>
              <a:effectLst/>
            </c:spPr>
            <c:txPr>
              <a:bodyPr rot="-5400000" vert="horz"/>
              <a:lstStyle/>
              <a:p>
                <a:pPr>
                  <a:defRPr sz="1600" b="0">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'V.2.3. Monto subsid.'!$B$3:$I$3</c:f>
              <c:strCache>
                <c:ptCount val="8"/>
                <c:pt idx="0">
                  <c:v>2008-2009</c:v>
                </c:pt>
                <c:pt idx="1">
                  <c:v>2010-2011</c:v>
                </c:pt>
                <c:pt idx="2">
                  <c:v>2012-2013</c:v>
                </c:pt>
                <c:pt idx="3">
                  <c:v>2014-2015</c:v>
                </c:pt>
                <c:pt idx="4">
                  <c:v>2016-2017</c:v>
                </c:pt>
                <c:pt idx="5">
                  <c:v>2018-2019</c:v>
                </c:pt>
                <c:pt idx="6">
                  <c:v>2020</c:v>
                </c:pt>
                <c:pt idx="7">
                  <c:v>Feb.2021</c:v>
                </c:pt>
              </c:strCache>
            </c:strRef>
          </c:cat>
          <c:val>
            <c:numRef>
              <c:f>'V.2.3. Monto subsid.'!$B$6:$I$6</c:f>
              <c:numCache>
                <c:formatCode>_(* #,##0.00_);_(* \(#,##0.00\);_(* "-"_);_(@_)</c:formatCode>
                <c:ptCount val="8"/>
                <c:pt idx="0">
                  <c:v>14428645.85</c:v>
                </c:pt>
                <c:pt idx="1">
                  <c:v>235095833.47999999</c:v>
                </c:pt>
                <c:pt idx="2">
                  <c:v>369107692.24000001</c:v>
                </c:pt>
                <c:pt idx="3">
                  <c:v>612249199.53999996</c:v>
                </c:pt>
                <c:pt idx="4">
                  <c:v>1063976823.04</c:v>
                </c:pt>
                <c:pt idx="5">
                  <c:v>1699844332.1199999</c:v>
                </c:pt>
                <c:pt idx="6">
                  <c:v>841984851.45000005</c:v>
                </c:pt>
                <c:pt idx="7">
                  <c:v>20562673.609999999</c:v>
                </c:pt>
              </c:numCache>
            </c:numRef>
          </c:val>
          <c:extLst>
            <c:ext xmlns:c16="http://schemas.microsoft.com/office/drawing/2014/chart" uri="{C3380CC4-5D6E-409C-BE32-E72D297353CC}">
              <c16:uniqueId val="{00000013-A8B4-4D84-86B1-EC0F4277E739}"/>
            </c:ext>
          </c:extLst>
        </c:ser>
        <c:ser>
          <c:idx val="0"/>
          <c:order val="2"/>
          <c:tx>
            <c:strRef>
              <c:f>'V.2.3. Monto subsid.'!$A$4</c:f>
              <c:strCache>
                <c:ptCount val="1"/>
                <c:pt idx="0">
                  <c:v>Maternidad</c:v>
                </c:pt>
              </c:strCache>
            </c:strRef>
          </c:tx>
          <c:spPr>
            <a:solidFill>
              <a:schemeClr val="accent5">
                <a:lumMod val="50000"/>
              </a:schemeClr>
            </a:solidFill>
          </c:spPr>
          <c:invertIfNegative val="0"/>
          <c:dLbls>
            <c:dLbl>
              <c:idx val="0"/>
              <c:layout>
                <c:manualLayout>
                  <c:x val="0"/>
                  <c:y val="-1.329218785674161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A8B4-4D84-86B1-EC0F4277E739}"/>
                </c:ext>
              </c:extLst>
            </c:dLbl>
            <c:dLbl>
              <c:idx val="1"/>
              <c:layout>
                <c:manualLayout>
                  <c:x val="4.8195569759675811E-3"/>
                  <c:y val="-2.730746923687375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A8B4-4D84-86B1-EC0F4277E739}"/>
                </c:ext>
              </c:extLst>
            </c:dLbl>
            <c:dLbl>
              <c:idx val="2"/>
              <c:layout>
                <c:manualLayout>
                  <c:x val="9.4449849568493845E-3"/>
                  <c:y val="-1.163093835489141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A8B4-4D84-86B1-EC0F4277E739}"/>
                </c:ext>
              </c:extLst>
            </c:dLbl>
            <c:dLbl>
              <c:idx val="3"/>
              <c:layout>
                <c:manualLayout>
                  <c:x val="6.7530300649432931E-3"/>
                  <c:y val="-1.186865055437680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A8B4-4D84-86B1-EC0F4277E739}"/>
                </c:ext>
              </c:extLst>
            </c:dLbl>
            <c:dLbl>
              <c:idx val="4"/>
              <c:layout>
                <c:manualLayout>
                  <c:x val="7.4428491742363958E-3"/>
                  <c:y val="-9.346686583835467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74A3-42AC-97D0-8603D246859C}"/>
                </c:ext>
              </c:extLst>
            </c:dLbl>
            <c:dLbl>
              <c:idx val="5"/>
              <c:layout>
                <c:manualLayout>
                  <c:x val="6.2534895056167231E-3"/>
                  <c:y val="-8.90019143120404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A8B4-4D84-86B1-EC0F4277E739}"/>
                </c:ext>
              </c:extLst>
            </c:dLbl>
            <c:dLbl>
              <c:idx val="6"/>
              <c:layout>
                <c:manualLayout>
                  <c:x val="5.4718033174146327E-3"/>
                  <c:y val="-7.120153144963234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A8B4-4D84-86B1-EC0F4277E739}"/>
                </c:ext>
              </c:extLst>
            </c:dLbl>
            <c:dLbl>
              <c:idx val="7"/>
              <c:layout>
                <c:manualLayout>
                  <c:x val="5.1443564875861582E-3"/>
                  <c:y val="-6.490495206385993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D9B7-4CE1-B0AE-A0193521F303}"/>
                </c:ext>
              </c:extLst>
            </c:dLbl>
            <c:spPr>
              <a:noFill/>
              <a:ln>
                <a:noFill/>
              </a:ln>
              <a:effectLst/>
            </c:spPr>
            <c:txPr>
              <a:bodyPr rot="-5400000" vert="horz"/>
              <a:lstStyle/>
              <a:p>
                <a:pPr>
                  <a:defRPr sz="1600" b="0">
                    <a:solidFill>
                      <a:schemeClr val="accent5">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'V.2.3. Monto subsid.'!$B$3:$I$3</c:f>
              <c:strCache>
                <c:ptCount val="8"/>
                <c:pt idx="0">
                  <c:v>2008-2009</c:v>
                </c:pt>
                <c:pt idx="1">
                  <c:v>2010-2011</c:v>
                </c:pt>
                <c:pt idx="2">
                  <c:v>2012-2013</c:v>
                </c:pt>
                <c:pt idx="3">
                  <c:v>2014-2015</c:v>
                </c:pt>
                <c:pt idx="4">
                  <c:v>2016-2017</c:v>
                </c:pt>
                <c:pt idx="5">
                  <c:v>2018-2019</c:v>
                </c:pt>
                <c:pt idx="6">
                  <c:v>2020</c:v>
                </c:pt>
                <c:pt idx="7">
                  <c:v>Feb.2021</c:v>
                </c:pt>
              </c:strCache>
            </c:strRef>
          </c:cat>
          <c:val>
            <c:numRef>
              <c:f>'V.2.3. Monto subsid.'!$B$4:$I$4</c:f>
              <c:numCache>
                <c:formatCode>_(* #,##0.00_);_(* \(#,##0.00\);_(* "-"_);_(@_)</c:formatCode>
                <c:ptCount val="8"/>
                <c:pt idx="0">
                  <c:v>630787296.38999999</c:v>
                </c:pt>
                <c:pt idx="1">
                  <c:v>1205662106.6700001</c:v>
                </c:pt>
                <c:pt idx="2">
                  <c:v>1337216099.8200002</c:v>
                </c:pt>
                <c:pt idx="3">
                  <c:v>1834404078.1199999</c:v>
                </c:pt>
                <c:pt idx="4">
                  <c:v>2319191186.2799997</c:v>
                </c:pt>
                <c:pt idx="5">
                  <c:v>3612843409.9200001</c:v>
                </c:pt>
                <c:pt idx="6">
                  <c:v>1515804125.3399999</c:v>
                </c:pt>
                <c:pt idx="7">
                  <c:v>344627728.68000001</c:v>
                </c:pt>
              </c:numCache>
            </c:numRef>
          </c:val>
          <c:extLst>
            <c:ext xmlns:c16="http://schemas.microsoft.com/office/drawing/2014/chart" uri="{C3380CC4-5D6E-409C-BE32-E72D297353CC}">
              <c16:uniqueId val="{00000006-A8B4-4D84-86B1-EC0F4277E739}"/>
            </c:ext>
          </c:extLst>
        </c:ser>
        <c:dLbls>
          <c:showLegendKey val="0"/>
          <c:showVal val="0"/>
          <c:showCatName val="0"/>
          <c:showSerName val="0"/>
          <c:showPercent val="0"/>
          <c:showBubbleSize val="0"/>
        </c:dLbls>
        <c:gapWidth val="89"/>
        <c:shape val="cylinder"/>
        <c:axId val="433160344"/>
        <c:axId val="433160736"/>
        <c:axId val="0"/>
      </c:bar3DChart>
      <c:catAx>
        <c:axId val="433160344"/>
        <c:scaling>
          <c:orientation val="minMax"/>
        </c:scaling>
        <c:delete val="0"/>
        <c:axPos val="b"/>
        <c:numFmt formatCode="General" sourceLinked="1"/>
        <c:majorTickMark val="none"/>
        <c:minorTickMark val="none"/>
        <c:tickLblPos val="nextTo"/>
        <c:txPr>
          <a:bodyPr/>
          <a:lstStyle/>
          <a:p>
            <a:pPr>
              <a:defRPr sz="1600"/>
            </a:pPr>
            <a:endParaRPr lang="en-US"/>
          </a:p>
        </c:txPr>
        <c:crossAx val="433160736"/>
        <c:crosses val="autoZero"/>
        <c:auto val="1"/>
        <c:lblAlgn val="ctr"/>
        <c:lblOffset val="100"/>
        <c:noMultiLvlLbl val="0"/>
      </c:catAx>
      <c:valAx>
        <c:axId val="433160736"/>
        <c:scaling>
          <c:orientation val="minMax"/>
        </c:scaling>
        <c:delete val="1"/>
        <c:axPos val="l"/>
        <c:numFmt formatCode="_(* #,##0.00_);_(* \(#,##0.00\);_(* &quot;-&quot;_);_(@_)" sourceLinked="1"/>
        <c:majorTickMark val="out"/>
        <c:minorTickMark val="none"/>
        <c:tickLblPos val="nextTo"/>
        <c:crossAx val="433160344"/>
        <c:crosses val="autoZero"/>
        <c:crossBetween val="between"/>
      </c:valAx>
    </c:plotArea>
    <c:legend>
      <c:legendPos val="t"/>
      <c:layout>
        <c:manualLayout>
          <c:xMode val="edge"/>
          <c:yMode val="edge"/>
          <c:x val="0.1774765620976187"/>
          <c:y val="9.3256048400491551E-2"/>
          <c:w val="0.61458018387821134"/>
          <c:h val="4.0321651516718765E-2"/>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20"/>
      <c:rotY val="20"/>
      <c:rAngAx val="1"/>
    </c:view3D>
    <c:floor>
      <c:thickness val="0"/>
    </c:floor>
    <c:sideWall>
      <c:thickness val="0"/>
    </c:sideWall>
    <c:backWall>
      <c:thickness val="0"/>
    </c:backWall>
    <c:plotArea>
      <c:layout>
        <c:manualLayout>
          <c:layoutTarget val="inner"/>
          <c:xMode val="edge"/>
          <c:yMode val="edge"/>
          <c:x val="6.7875755911407237E-2"/>
          <c:y val="0.17487050442687382"/>
          <c:w val="0.91614736262231888"/>
          <c:h val="0.60251384609206571"/>
        </c:manualLayout>
      </c:layout>
      <c:bar3DChart>
        <c:barDir val="col"/>
        <c:grouping val="clustered"/>
        <c:varyColors val="0"/>
        <c:ser>
          <c:idx val="0"/>
          <c:order val="0"/>
          <c:tx>
            <c:strRef>
              <c:f>'V.3.2 Pensiones por año'!$C$4</c:f>
              <c:strCache>
                <c:ptCount val="1"/>
                <c:pt idx="0">
                  <c:v>Sobrevivencia</c:v>
                </c:pt>
              </c:strCache>
            </c:strRef>
          </c:tx>
          <c:spPr>
            <a:ln w="28575">
              <a:noFill/>
            </a:ln>
          </c:spPr>
          <c:invertIfNegative val="0"/>
          <c:dLbls>
            <c:dLbl>
              <c:idx val="0"/>
              <c:layout>
                <c:manualLayout>
                  <c:x val="6.777316588202755E-3"/>
                  <c:y val="-1.45411363677255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DF00-487E-8D25-2969731E95F8}"/>
                </c:ext>
              </c:extLst>
            </c:dLbl>
            <c:dLbl>
              <c:idx val="1"/>
              <c:layout>
                <c:manualLayout>
                  <c:x val="4.8409404201448028E-3"/>
                  <c:y val="-8.30922078155745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DF00-487E-8D25-2969731E95F8}"/>
                </c:ext>
              </c:extLst>
            </c:dLbl>
            <c:dLbl>
              <c:idx val="2"/>
              <c:layout>
                <c:manualLayout>
                  <c:x val="8.4688250298118068E-3"/>
                  <c:y val="-1.02100368190078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DF00-487E-8D25-2969731E95F8}"/>
                </c:ext>
              </c:extLst>
            </c:dLbl>
            <c:dLbl>
              <c:idx val="3"/>
              <c:layout>
                <c:manualLayout>
                  <c:x val="7.9225992327986144E-3"/>
                  <c:y val="-8.123408285339873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DF00-487E-8D25-2969731E95F8}"/>
                </c:ext>
              </c:extLst>
            </c:dLbl>
            <c:dLbl>
              <c:idx val="4"/>
              <c:layout>
                <c:manualLayout>
                  <c:x val="5.259090943050191E-3"/>
                  <c:y val="-1.44019405629006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DF00-487E-8D25-2969731E95F8}"/>
                </c:ext>
              </c:extLst>
            </c:dLbl>
            <c:dLbl>
              <c:idx val="5"/>
              <c:layout>
                <c:manualLayout>
                  <c:x val="8.7136927562607089E-3"/>
                  <c:y val="-8.309220781557531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DF00-487E-8D25-2969731E95F8}"/>
                </c:ext>
              </c:extLst>
            </c:dLbl>
            <c:dLbl>
              <c:idx val="6"/>
              <c:layout>
                <c:manualLayout>
                  <c:x val="2.9191432465394758E-3"/>
                  <c:y val="-8.554079687704203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DF00-487E-8D25-2969731E95F8}"/>
                </c:ext>
              </c:extLst>
            </c:dLbl>
            <c:dLbl>
              <c:idx val="7"/>
              <c:layout>
                <c:manualLayout>
                  <c:x val="8.9824553315662817E-3"/>
                  <c:y val="-1.678560463719870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DF00-487E-8D25-2969731E95F8}"/>
                </c:ext>
              </c:extLst>
            </c:dLbl>
            <c:dLbl>
              <c:idx val="8"/>
              <c:layout>
                <c:manualLayout>
                  <c:x val="6.22727902707923E-3"/>
                  <c:y val="-2.093089443527558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DF00-487E-8D25-2969731E95F8}"/>
                </c:ext>
              </c:extLst>
            </c:dLbl>
            <c:dLbl>
              <c:idx val="9"/>
              <c:layout>
                <c:manualLayout>
                  <c:x val="2.8709346638535324E-3"/>
                  <c:y val="-1.201804706084690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DF00-487E-8D25-2969731E95F8}"/>
                </c:ext>
              </c:extLst>
            </c:dLbl>
            <c:dLbl>
              <c:idx val="10"/>
              <c:layout>
                <c:manualLayout>
                  <c:x val="-1.9247763974987731E-3"/>
                  <c:y val="-1.305651430294117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DF00-487E-8D25-2969731E95F8}"/>
                </c:ext>
              </c:extLst>
            </c:dLbl>
            <c:spPr>
              <a:noFill/>
              <a:ln>
                <a:noFill/>
              </a:ln>
              <a:effectLst/>
            </c:spPr>
            <c:txPr>
              <a:bodyPr rot="-5400000" vert="horz"/>
              <a:lstStyle/>
              <a:p>
                <a:pPr>
                  <a:defRPr sz="2000">
                    <a:solidFill>
                      <a:srgbClr val="00206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'V.3.2 Pensiones por año'!$A$5:$A$23</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Ene-Abr. 2021</c:v>
                </c:pt>
              </c:strCache>
            </c:strRef>
          </c:cat>
          <c:val>
            <c:numRef>
              <c:f>'V.3.2 Pensiones por año'!$C$5:$C$23</c:f>
              <c:numCache>
                <c:formatCode>#,##0</c:formatCode>
                <c:ptCount val="17"/>
                <c:pt idx="0">
                  <c:v>171</c:v>
                </c:pt>
                <c:pt idx="1">
                  <c:v>271</c:v>
                </c:pt>
                <c:pt idx="2">
                  <c:v>251</c:v>
                </c:pt>
                <c:pt idx="3">
                  <c:v>480</c:v>
                </c:pt>
                <c:pt idx="4">
                  <c:v>472</c:v>
                </c:pt>
                <c:pt idx="5">
                  <c:v>410</c:v>
                </c:pt>
                <c:pt idx="6">
                  <c:v>534</c:v>
                </c:pt>
                <c:pt idx="7">
                  <c:v>588</c:v>
                </c:pt>
                <c:pt idx="8">
                  <c:v>657</c:v>
                </c:pt>
                <c:pt idx="9">
                  <c:v>706</c:v>
                </c:pt>
                <c:pt idx="10">
                  <c:v>836</c:v>
                </c:pt>
                <c:pt idx="11">
                  <c:v>937</c:v>
                </c:pt>
                <c:pt idx="12">
                  <c:v>933</c:v>
                </c:pt>
                <c:pt idx="13">
                  <c:v>1073</c:v>
                </c:pt>
                <c:pt idx="14">
                  <c:v>1000</c:v>
                </c:pt>
                <c:pt idx="15">
                  <c:v>897</c:v>
                </c:pt>
                <c:pt idx="16">
                  <c:v>419</c:v>
                </c:pt>
              </c:numCache>
            </c:numRef>
          </c:val>
          <c:extLst>
            <c:ext xmlns:c16="http://schemas.microsoft.com/office/drawing/2014/chart" uri="{C3380CC4-5D6E-409C-BE32-E72D297353CC}">
              <c16:uniqueId val="{0000000B-DF00-487E-8D25-2969731E95F8}"/>
            </c:ext>
          </c:extLst>
        </c:ser>
        <c:ser>
          <c:idx val="2"/>
          <c:order val="2"/>
          <c:tx>
            <c:strRef>
              <c:f>'V.3.2 Pensiones por año'!$B$4</c:f>
              <c:strCache>
                <c:ptCount val="1"/>
                <c:pt idx="0">
                  <c:v>Discapacidad</c:v>
                </c:pt>
              </c:strCache>
            </c:strRef>
          </c:tx>
          <c:spPr>
            <a:solidFill>
              <a:schemeClr val="accent3">
                <a:lumMod val="75000"/>
              </a:schemeClr>
            </a:solidFill>
            <a:ln w="28575">
              <a:noFill/>
            </a:ln>
          </c:spPr>
          <c:invertIfNegative val="0"/>
          <c:dLbls>
            <c:dLbl>
              <c:idx val="2"/>
              <c:layout>
                <c:manualLayout>
                  <c:x val="6.2951284282435358E-3"/>
                  <c:y val="-2.049498747892025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DF00-487E-8D25-2969731E95F8}"/>
                </c:ext>
              </c:extLst>
            </c:dLbl>
            <c:dLbl>
              <c:idx val="3"/>
              <c:layout>
                <c:manualLayout>
                  <c:x val="7.2633165122723614E-3"/>
                  <c:y val="-1.24638311723362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DF00-487E-8D25-2969731E95F8}"/>
                </c:ext>
              </c:extLst>
            </c:dLbl>
            <c:dLbl>
              <c:idx val="4"/>
              <c:layout>
                <c:manualLayout>
                  <c:x val="8.2917304692450046E-3"/>
                  <c:y val="-1.871439343506138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DF00-487E-8D25-2969731E95F8}"/>
                </c:ext>
              </c:extLst>
            </c:dLbl>
            <c:dLbl>
              <c:idx val="5"/>
              <c:layout>
                <c:manualLayout>
                  <c:x val="9.1393143368224891E-3"/>
                  <c:y val="-1.037720263866837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DF00-487E-8D25-2969731E95F8}"/>
                </c:ext>
              </c:extLst>
            </c:dLbl>
            <c:dLbl>
              <c:idx val="6"/>
              <c:layout>
                <c:manualLayout>
                  <c:x val="9.6253904961741427E-3"/>
                  <c:y val="-1.246383117233610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DF00-487E-8D25-2969731E95F8}"/>
                </c:ext>
              </c:extLst>
            </c:dLbl>
            <c:dLbl>
              <c:idx val="7"/>
              <c:layout>
                <c:manualLayout>
                  <c:x val="1.2347196243320679E-2"/>
                  <c:y val="-2.077305195389371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DF00-487E-8D25-2969731E95F8}"/>
                </c:ext>
              </c:extLst>
            </c:dLbl>
            <c:dLbl>
              <c:idx val="8"/>
              <c:layout>
                <c:manualLayout>
                  <c:x val="4.1176200625647717E-3"/>
                  <c:y val="-1.45597830442825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DF00-487E-8D25-2969731E95F8}"/>
                </c:ext>
              </c:extLst>
            </c:dLbl>
            <c:dLbl>
              <c:idx val="9"/>
              <c:layout>
                <c:manualLayout>
                  <c:x val="1.2302805820011959E-2"/>
                  <c:y val="-1.189249045993499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DF00-487E-8D25-2969731E95F8}"/>
                </c:ext>
              </c:extLst>
            </c:dLbl>
            <c:dLbl>
              <c:idx val="10"/>
              <c:layout>
                <c:manualLayout>
                  <c:x val="3.2319671375615443E-3"/>
                  <c:y val="-1.42153853501188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DF00-487E-8D25-2969731E95F8}"/>
                </c:ext>
              </c:extLst>
            </c:dLbl>
            <c:dLbl>
              <c:idx val="13"/>
              <c:layout>
                <c:manualLayout>
                  <c:x val="2.7839921329204987E-3"/>
                  <c:y val="-1.037785671226697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483C-4D80-8BE7-32610B0EC7EE}"/>
                </c:ext>
              </c:extLst>
            </c:dLbl>
            <c:dLbl>
              <c:idx val="15"/>
              <c:layout>
                <c:manualLayout>
                  <c:x val="3.252032686871722E-3"/>
                  <c:y val="-1.75999998152231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4D2C-41A8-96D3-8867F9FB80AF}"/>
                </c:ext>
              </c:extLst>
            </c:dLbl>
            <c:spPr>
              <a:noFill/>
              <a:ln>
                <a:noFill/>
              </a:ln>
              <a:effectLst/>
            </c:spPr>
            <c:txPr>
              <a:bodyPr rot="-5400000" vert="horz"/>
              <a:lstStyle/>
              <a:p>
                <a:pPr>
                  <a:defRPr sz="2000">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'V.3.2 Pensiones por año'!$A$5:$A$23</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Ene-Abr. 2021</c:v>
                </c:pt>
              </c:strCache>
            </c:strRef>
          </c:cat>
          <c:val>
            <c:numRef>
              <c:f>'V.3.2 Pensiones por año'!$B$5:$B$23</c:f>
              <c:numCache>
                <c:formatCode>#,##0</c:formatCode>
                <c:ptCount val="17"/>
                <c:pt idx="0">
                  <c:v>33</c:v>
                </c:pt>
                <c:pt idx="1">
                  <c:v>98</c:v>
                </c:pt>
                <c:pt idx="2">
                  <c:v>157</c:v>
                </c:pt>
                <c:pt idx="3">
                  <c:v>247</c:v>
                </c:pt>
                <c:pt idx="4">
                  <c:v>254</c:v>
                </c:pt>
                <c:pt idx="5">
                  <c:v>255</c:v>
                </c:pt>
                <c:pt idx="6">
                  <c:v>373</c:v>
                </c:pt>
                <c:pt idx="7">
                  <c:v>625</c:v>
                </c:pt>
                <c:pt idx="8">
                  <c:v>1207</c:v>
                </c:pt>
                <c:pt idx="9">
                  <c:v>1003</c:v>
                </c:pt>
                <c:pt idx="10">
                  <c:v>704</c:v>
                </c:pt>
                <c:pt idx="11">
                  <c:v>580</c:v>
                </c:pt>
                <c:pt idx="12">
                  <c:v>660</c:v>
                </c:pt>
                <c:pt idx="13">
                  <c:v>5389</c:v>
                </c:pt>
                <c:pt idx="14">
                  <c:v>764</c:v>
                </c:pt>
                <c:pt idx="15">
                  <c:v>616</c:v>
                </c:pt>
                <c:pt idx="16">
                  <c:v>308</c:v>
                </c:pt>
              </c:numCache>
            </c:numRef>
          </c:val>
          <c:extLst>
            <c:ext xmlns:c16="http://schemas.microsoft.com/office/drawing/2014/chart" uri="{C3380CC4-5D6E-409C-BE32-E72D297353CC}">
              <c16:uniqueId val="{00000015-DF00-487E-8D25-2969731E95F8}"/>
            </c:ext>
          </c:extLst>
        </c:ser>
        <c:ser>
          <c:idx val="3"/>
          <c:order val="3"/>
          <c:tx>
            <c:strRef>
              <c:f>'V.3.2 Pensiones por año'!$D$4</c:f>
              <c:strCache>
                <c:ptCount val="1"/>
                <c:pt idx="0">
                  <c:v>Retiro Programado</c:v>
                </c:pt>
              </c:strCache>
            </c:strRef>
          </c:tx>
          <c:invertIfNegative val="0"/>
          <c:dLbls>
            <c:spPr>
              <a:noFill/>
              <a:ln>
                <a:noFill/>
              </a:ln>
              <a:effectLst/>
            </c:spPr>
            <c:txPr>
              <a:bodyPr wrap="square" lIns="38100" tIns="19050" rIns="38100" bIns="19050" anchor="ctr">
                <a:spAutoFit/>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'V.3.2 Pensiones por año'!$A$5:$A$23</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Ene-Abr. 2021</c:v>
                </c:pt>
              </c:strCache>
            </c:strRef>
          </c:cat>
          <c:val>
            <c:numRef>
              <c:f>'V.3.2 Pensiones por año'!$D$5:$D$23</c:f>
              <c:numCache>
                <c:formatCode>_(* #,##0_);_(* \(#,##0\);_(* "-"_);_(@_)</c:formatCode>
                <c:ptCount val="17"/>
                <c:pt idx="0">
                  <c:v>0</c:v>
                </c:pt>
                <c:pt idx="1">
                  <c:v>3</c:v>
                </c:pt>
                <c:pt idx="2">
                  <c:v>0</c:v>
                </c:pt>
                <c:pt idx="3">
                  <c:v>0</c:v>
                </c:pt>
                <c:pt idx="4">
                  <c:v>1</c:v>
                </c:pt>
                <c:pt idx="5">
                  <c:v>1</c:v>
                </c:pt>
                <c:pt idx="6">
                  <c:v>0</c:v>
                </c:pt>
                <c:pt idx="7">
                  <c:v>1</c:v>
                </c:pt>
                <c:pt idx="8">
                  <c:v>8</c:v>
                </c:pt>
                <c:pt idx="9">
                  <c:v>7</c:v>
                </c:pt>
                <c:pt idx="10">
                  <c:v>0</c:v>
                </c:pt>
                <c:pt idx="11">
                  <c:v>0</c:v>
                </c:pt>
                <c:pt idx="12">
                  <c:v>0</c:v>
                </c:pt>
                <c:pt idx="13">
                  <c:v>0</c:v>
                </c:pt>
                <c:pt idx="14">
                  <c:v>1</c:v>
                </c:pt>
                <c:pt idx="15">
                  <c:v>3</c:v>
                </c:pt>
                <c:pt idx="16">
                  <c:v>2</c:v>
                </c:pt>
              </c:numCache>
            </c:numRef>
          </c:val>
          <c:extLst>
            <c:ext xmlns:c16="http://schemas.microsoft.com/office/drawing/2014/chart" uri="{C3380CC4-5D6E-409C-BE32-E72D297353CC}">
              <c16:uniqueId val="{00000016-DF00-487E-8D25-2969731E95F8}"/>
            </c:ext>
          </c:extLst>
        </c:ser>
        <c:dLbls>
          <c:showLegendKey val="0"/>
          <c:showVal val="0"/>
          <c:showCatName val="0"/>
          <c:showSerName val="0"/>
          <c:showPercent val="0"/>
          <c:showBubbleSize val="0"/>
        </c:dLbls>
        <c:gapWidth val="49"/>
        <c:shape val="cylinder"/>
        <c:axId val="433161912"/>
        <c:axId val="433162304"/>
        <c:axId val="0"/>
        <c:extLst>
          <c:ext xmlns:c15="http://schemas.microsoft.com/office/drawing/2012/chart" uri="{02D57815-91ED-43cb-92C2-25804820EDAC}">
            <c15:filteredBarSeries>
              <c15:ser>
                <c:idx val="1"/>
                <c:order val="1"/>
                <c:tx>
                  <c:strRef>
                    <c:extLst>
                      <c:ext uri="{02D57815-91ED-43cb-92C2-25804820EDAC}">
                        <c15:formulaRef>
                          <c15:sqref>'V.3.2 Pensiones por año'!#REF!</c15:sqref>
                        </c15:formulaRef>
                      </c:ext>
                    </c:extLst>
                    <c:strCache>
                      <c:ptCount val="1"/>
                      <c:pt idx="0">
                        <c:v>#REF!</c:v>
                      </c:pt>
                    </c:strCache>
                  </c:strRef>
                </c:tx>
                <c:spPr>
                  <a:ln w="28575">
                    <a:noFill/>
                  </a:ln>
                </c:spPr>
                <c:invertIfNegative val="0"/>
                <c:dLbls>
                  <c:dLbl>
                    <c:idx val="0"/>
                    <c:layout>
                      <c:manualLayout>
                        <c:x val="5.4211034165116993E-3"/>
                        <c:y val="-1.4541133989270965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7-DF00-487E-8D25-2969731E95F8}"/>
                      </c:ext>
                    </c:extLst>
                  </c:dLbl>
                  <c:dLbl>
                    <c:idx val="1"/>
                    <c:layout>
                      <c:manualLayout>
                        <c:x val="7.2281378886822657E-3"/>
                        <c:y val="-1.6618438844881105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8-DF00-487E-8D25-2969731E95F8}"/>
                      </c:ext>
                    </c:extLst>
                  </c:dLbl>
                  <c:dLbl>
                    <c:idx val="2"/>
                    <c:layout>
                      <c:manualLayout>
                        <c:x val="5.4211034165116993E-3"/>
                        <c:y val="-1.038652427805069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9-DF00-487E-8D25-2969731E95F8}"/>
                      </c:ext>
                    </c:extLst>
                  </c:dLbl>
                  <c:dLbl>
                    <c:idx val="3"/>
                    <c:layout>
                      <c:manualLayout>
                        <c:x val="5.4211034165116334E-3"/>
                        <c:y val="-1.0386524278050728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A-DF00-487E-8D25-2969731E95F8}"/>
                      </c:ext>
                    </c:extLst>
                  </c:dLbl>
                  <c:dLbl>
                    <c:idx val="4"/>
                    <c:layout>
                      <c:manualLayout>
                        <c:x val="6.3246206525969162E-3"/>
                        <c:y val="-1.038652427805069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B-DF00-487E-8D25-2969731E95F8}"/>
                      </c:ext>
                    </c:extLst>
                  </c:dLbl>
                  <c:dLbl>
                    <c:idx val="5"/>
                    <c:layout>
                      <c:manualLayout>
                        <c:x val="7.2281378886822657E-3"/>
                        <c:y val="-1.6618438844881105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C-DF00-487E-8D25-2969731E95F8}"/>
                      </c:ext>
                    </c:extLst>
                  </c:dLbl>
                  <c:dLbl>
                    <c:idx val="6"/>
                    <c:layout>
                      <c:manualLayout>
                        <c:x val="6.3246206525969821E-3"/>
                        <c:y val="-1.038652427805069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D-DF00-487E-8D25-2969731E95F8}"/>
                      </c:ext>
                    </c:extLst>
                  </c:dLbl>
                  <c:dLbl>
                    <c:idx val="9"/>
                    <c:layout>
                      <c:manualLayout>
                        <c:x val="7.7029524219190493E-4"/>
                        <c:y val="-1.6592529599239271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E-DF00-487E-8D25-2969731E95F8}"/>
                      </c:ext>
                    </c:extLst>
                  </c:dLbl>
                  <c:spPr>
                    <a:noFill/>
                    <a:ln>
                      <a:noFill/>
                    </a:ln>
                    <a:effectLst/>
                  </c:spPr>
                  <c:txPr>
                    <a:bodyPr/>
                    <a:lstStyle/>
                    <a:p>
                      <a:pPr>
                        <a:defRPr sz="1400">
                          <a:solidFill>
                            <a:srgbClr val="FF0000"/>
                          </a:solidFill>
                        </a:defRPr>
                      </a:pPr>
                      <a:endParaRPr lang="en-US"/>
                    </a:p>
                  </c:txPr>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'V.3.2 Pensiones por año'!$A$5:$A$23</c15:sqref>
                        </c15:formulaRef>
                      </c:ext>
                    </c:extLst>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Ene-Abr. 2021</c:v>
                      </c:pt>
                    </c:strCache>
                  </c:strRef>
                </c:cat>
                <c:val>
                  <c:numRef>
                    <c:extLst>
                      <c:ext uri="{02D57815-91ED-43cb-92C2-25804820EDAC}">
                        <c15:formulaRef>
                          <c15:sqref>'V.3.2 Pensiones por año'!#REF!</c15:sqref>
                        </c15:formulaRef>
                      </c:ext>
                    </c:extLst>
                    <c:numCache>
                      <c:formatCode>General</c:formatCode>
                      <c:ptCount val="1"/>
                      <c:pt idx="0">
                        <c:v>1</c:v>
                      </c:pt>
                    </c:numCache>
                  </c:numRef>
                </c:val>
                <c:extLst>
                  <c:ext xmlns:c16="http://schemas.microsoft.com/office/drawing/2014/chart" uri="{C3380CC4-5D6E-409C-BE32-E72D297353CC}">
                    <c16:uniqueId val="{0000001F-DF00-487E-8D25-2969731E95F8}"/>
                  </c:ext>
                </c:extLst>
              </c15:ser>
            </c15:filteredBarSeries>
          </c:ext>
        </c:extLst>
      </c:bar3DChart>
      <c:catAx>
        <c:axId val="433161912"/>
        <c:scaling>
          <c:orientation val="minMax"/>
        </c:scaling>
        <c:delete val="0"/>
        <c:axPos val="b"/>
        <c:numFmt formatCode="General" sourceLinked="0"/>
        <c:majorTickMark val="out"/>
        <c:minorTickMark val="none"/>
        <c:tickLblPos val="nextTo"/>
        <c:txPr>
          <a:bodyPr/>
          <a:lstStyle/>
          <a:p>
            <a:pPr>
              <a:defRPr sz="1800"/>
            </a:pPr>
            <a:endParaRPr lang="en-US"/>
          </a:p>
        </c:txPr>
        <c:crossAx val="433162304"/>
        <c:crosses val="autoZero"/>
        <c:auto val="1"/>
        <c:lblAlgn val="ctr"/>
        <c:lblOffset val="100"/>
        <c:noMultiLvlLbl val="0"/>
      </c:catAx>
      <c:valAx>
        <c:axId val="433162304"/>
        <c:scaling>
          <c:orientation val="minMax"/>
        </c:scaling>
        <c:delete val="0"/>
        <c:axPos val="l"/>
        <c:numFmt formatCode="#,##0" sourceLinked="1"/>
        <c:majorTickMark val="out"/>
        <c:minorTickMark val="none"/>
        <c:tickLblPos val="nextTo"/>
        <c:txPr>
          <a:bodyPr/>
          <a:lstStyle/>
          <a:p>
            <a:pPr>
              <a:defRPr sz="1600"/>
            </a:pPr>
            <a:endParaRPr lang="en-US"/>
          </a:p>
        </c:txPr>
        <c:crossAx val="433161912"/>
        <c:crosses val="autoZero"/>
        <c:crossBetween val="between"/>
      </c:valAx>
    </c:plotArea>
    <c:legend>
      <c:legendPos val="r"/>
      <c:layout>
        <c:manualLayout>
          <c:xMode val="edge"/>
          <c:yMode val="edge"/>
          <c:x val="0.23981315943054421"/>
          <c:y val="4.8740444403457032E-2"/>
          <c:w val="0.5549281545586624"/>
          <c:h val="6.0086279806427861E-2"/>
        </c:manualLayout>
      </c:layout>
      <c:overlay val="0"/>
      <c:txPr>
        <a:bodyPr/>
        <a:lstStyle/>
        <a:p>
          <a:pPr rtl="0">
            <a:defRPr sz="2400">
              <a:latin typeface="+mn-lt"/>
            </a:defRPr>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5216156705244058"/>
          <c:y val="0.12165640054486861"/>
          <c:w val="0.68446715637055433"/>
          <c:h val="0.80126050699358797"/>
        </c:manualLayout>
      </c:layout>
      <c:barChart>
        <c:barDir val="bar"/>
        <c:grouping val="clustered"/>
        <c:varyColors val="0"/>
        <c:ser>
          <c:idx val="0"/>
          <c:order val="0"/>
          <c:tx>
            <c:strRef>
              <c:f>'V.3.3.Pens.Disc. AFP'!$B$3</c:f>
              <c:strCache>
                <c:ptCount val="1"/>
                <c:pt idx="0">
                  <c:v>RD$</c:v>
                </c:pt>
              </c:strCache>
            </c:strRef>
          </c:tx>
          <c:spPr>
            <a:gradFill flip="none" rotWithShape="1">
              <a:gsLst>
                <a:gs pos="0">
                  <a:schemeClr val="accent1"/>
                </a:gs>
                <a:gs pos="75000">
                  <a:schemeClr val="accent1">
                    <a:lumMod val="60000"/>
                    <a:lumOff val="40000"/>
                  </a:schemeClr>
                </a:gs>
                <a:gs pos="51000">
                  <a:schemeClr val="accent1">
                    <a:alpha val="75000"/>
                  </a:schemeClr>
                </a:gs>
                <a:gs pos="100000">
                  <a:schemeClr val="accent1">
                    <a:lumMod val="20000"/>
                    <a:lumOff val="80000"/>
                    <a:alpha val="15000"/>
                  </a:schemeClr>
                </a:gs>
              </a:gsLst>
              <a:lin ang="10800000" scaled="1"/>
              <a:tileRect/>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strRef>
              <c:f>'V.3.3.Pens.Disc. AFP'!$A$4:$A$6</c:f>
              <c:strCache>
                <c:ptCount val="3"/>
                <c:pt idx="0">
                  <c:v>Sobreviviencia</c:v>
                </c:pt>
                <c:pt idx="1">
                  <c:v>Discapacidad</c:v>
                </c:pt>
                <c:pt idx="2">
                  <c:v>Pensión promedio de retiro programado</c:v>
                </c:pt>
              </c:strCache>
            </c:strRef>
          </c:cat>
          <c:val>
            <c:numRef>
              <c:f>'V.3.3.Pens.Disc. AFP'!$B$4:$B$6</c:f>
              <c:numCache>
                <c:formatCode>_(* #,##0.00_);_(* \(#,##0.00\);_(* "-"??_);_(@_)</c:formatCode>
                <c:ptCount val="3"/>
                <c:pt idx="0">
                  <c:v>11622.66</c:v>
                </c:pt>
                <c:pt idx="1">
                  <c:v>12478.2</c:v>
                </c:pt>
                <c:pt idx="2">
                  <c:v>23288.94</c:v>
                </c:pt>
              </c:numCache>
            </c:numRef>
          </c:val>
          <c:extLst>
            <c:ext xmlns:c16="http://schemas.microsoft.com/office/drawing/2014/chart" uri="{C3380CC4-5D6E-409C-BE32-E72D297353CC}">
              <c16:uniqueId val="{00000000-329A-4267-A9AC-FCC2753F8374}"/>
            </c:ext>
          </c:extLst>
        </c:ser>
        <c:dLbls>
          <c:showLegendKey val="0"/>
          <c:showVal val="0"/>
          <c:showCatName val="0"/>
          <c:showSerName val="0"/>
          <c:showPercent val="0"/>
          <c:showBubbleSize val="0"/>
        </c:dLbls>
        <c:gapWidth val="42"/>
        <c:overlap val="-43"/>
        <c:axId val="1576025104"/>
        <c:axId val="1576022192"/>
      </c:barChart>
      <c:catAx>
        <c:axId val="1576025104"/>
        <c:scaling>
          <c:orientation val="minMax"/>
        </c:scaling>
        <c:delete val="0"/>
        <c:axPos val="l"/>
        <c:numFmt formatCode="General" sourceLinked="1"/>
        <c:majorTickMark val="none"/>
        <c:minorTickMark val="none"/>
        <c:tickLblPos val="nextTo"/>
        <c:spPr>
          <a:noFill/>
          <a:ln w="19050" cap="flat" cmpd="sng" algn="ctr">
            <a:solidFill>
              <a:schemeClr val="tx1">
                <a:lumMod val="15000"/>
                <a:lumOff val="85000"/>
              </a:schemeClr>
            </a:solidFill>
            <a:round/>
            <a:headEnd type="none" w="sm" len="sm"/>
            <a:tailEnd type="none" w="sm" len="sm"/>
          </a:ln>
          <a:effectLst/>
        </c:spPr>
        <c:txPr>
          <a:bodyPr rot="-2700000" spcFirstLastPara="1" vertOverflow="ellipsis" wrap="square" anchor="ctr" anchorCtr="1"/>
          <a:lstStyle/>
          <a:p>
            <a:pPr>
              <a:defRPr sz="1800" b="1" i="0" u="none" strike="noStrike" kern="1200" baseline="0">
                <a:solidFill>
                  <a:sysClr val="windowText" lastClr="000000"/>
                </a:solidFill>
                <a:latin typeface="+mn-lt"/>
                <a:ea typeface="+mn-ea"/>
                <a:cs typeface="+mn-cs"/>
              </a:defRPr>
            </a:pPr>
            <a:endParaRPr lang="en-US"/>
          </a:p>
        </c:txPr>
        <c:crossAx val="1576022192"/>
        <c:crosses val="autoZero"/>
        <c:auto val="1"/>
        <c:lblAlgn val="ctr"/>
        <c:lblOffset val="100"/>
        <c:noMultiLvlLbl val="0"/>
      </c:catAx>
      <c:valAx>
        <c:axId val="1576022192"/>
        <c:scaling>
          <c:orientation val="minMax"/>
        </c:scaling>
        <c:delete val="1"/>
        <c:axPos val="b"/>
        <c:numFmt formatCode="_(* #,##0.00_);_(* \(#,##0.00\);_(* &quot;-&quot;??_);_(@_)" sourceLinked="1"/>
        <c:majorTickMark val="none"/>
        <c:minorTickMark val="none"/>
        <c:tickLblPos val="nextTo"/>
        <c:crossAx val="157602510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solidFill>
                  <a:sysClr val="windowText" lastClr="000000"/>
                </a:solidFill>
              </a:defRPr>
            </a:pPr>
            <a:r>
              <a:rPr lang="es-DO" sz="1800" b="1">
                <a:effectLst/>
              </a:rPr>
              <a:t>Reporte de Accidentes Laborales y Enfermedades Profesionales</a:t>
            </a:r>
            <a:endParaRPr lang="es-ES">
              <a:effectLst/>
            </a:endParaRPr>
          </a:p>
        </c:rich>
      </c:tx>
      <c:layout>
        <c:manualLayout>
          <c:xMode val="edge"/>
          <c:yMode val="edge"/>
          <c:x val="0.25131393005568314"/>
          <c:y val="4.6478510498687675E-2"/>
        </c:manualLayout>
      </c:layout>
      <c:overlay val="0"/>
    </c:title>
    <c:autoTitleDeleted val="0"/>
    <c:view3D>
      <c:rotX val="20"/>
      <c:rotY val="0"/>
      <c:depthPercent val="100"/>
      <c:rAngAx val="1"/>
    </c:view3D>
    <c:floor>
      <c:thickness val="0"/>
    </c:floor>
    <c:sideWall>
      <c:thickness val="0"/>
    </c:sideWall>
    <c:backWall>
      <c:thickness val="0"/>
    </c:backWall>
    <c:plotArea>
      <c:layout>
        <c:manualLayout>
          <c:layoutTarget val="inner"/>
          <c:xMode val="edge"/>
          <c:yMode val="edge"/>
          <c:x val="1.4194772894604709E-2"/>
          <c:y val="0.25141502624671919"/>
          <c:w val="0.96059967906003896"/>
          <c:h val="0.55791544361744971"/>
        </c:manualLayout>
      </c:layout>
      <c:bar3DChart>
        <c:barDir val="col"/>
        <c:grouping val="clustered"/>
        <c:varyColors val="0"/>
        <c:ser>
          <c:idx val="0"/>
          <c:order val="0"/>
          <c:tx>
            <c:strRef>
              <c:f>'V.4.2.NA. Reportes ARL'!$E$2</c:f>
              <c:strCache>
                <c:ptCount val="1"/>
                <c:pt idx="0">
                  <c:v>% Accidentes Laborales</c:v>
                </c:pt>
              </c:strCache>
            </c:strRef>
          </c:tx>
          <c:spPr>
            <a:solidFill>
              <a:schemeClr val="accent3">
                <a:lumMod val="75000"/>
              </a:schemeClr>
            </a:solidFill>
          </c:spPr>
          <c:invertIfNegative val="0"/>
          <c:dLbls>
            <c:dLbl>
              <c:idx val="0"/>
              <c:layout>
                <c:manualLayout>
                  <c:x val="7.8070991383913267E-3"/>
                  <c:y val="-1.630725285707105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2A01-4EF4-925D-734CD074FE33}"/>
                </c:ext>
              </c:extLst>
            </c:dLbl>
            <c:dLbl>
              <c:idx val="1"/>
              <c:layout>
                <c:manualLayout>
                  <c:x val="6.8201698719219184E-3"/>
                  <c:y val="-1.38755305405734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2A01-4EF4-925D-734CD074FE33}"/>
                </c:ext>
              </c:extLst>
            </c:dLbl>
            <c:dLbl>
              <c:idx val="2"/>
              <c:layout>
                <c:manualLayout>
                  <c:x val="1.1152998769130467E-2"/>
                  <c:y val="-1.630725285707107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2A01-4EF4-925D-734CD074FE33}"/>
                </c:ext>
              </c:extLst>
            </c:dLbl>
            <c:dLbl>
              <c:idx val="3"/>
              <c:layout>
                <c:manualLayout>
                  <c:x val="1.2268298646043512E-2"/>
                  <c:y val="-2.096646795909137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2A01-4EF4-925D-734CD074FE33}"/>
                </c:ext>
              </c:extLst>
            </c:dLbl>
            <c:dLbl>
              <c:idx val="4"/>
              <c:layout>
                <c:manualLayout>
                  <c:x val="1.0037698892217419E-2"/>
                  <c:y val="-1.164803775505077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2A01-4EF4-925D-734CD074FE33}"/>
                </c:ext>
              </c:extLst>
            </c:dLbl>
            <c:dLbl>
              <c:idx val="5"/>
              <c:layout>
                <c:manualLayout>
                  <c:x val="5.5764993845652333E-3"/>
                  <c:y val="-1.630725285707105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2A01-4EF4-925D-734CD074FE33}"/>
                </c:ext>
              </c:extLst>
            </c:dLbl>
            <c:dLbl>
              <c:idx val="6"/>
              <c:layout>
                <c:manualLayout>
                  <c:x val="6.6917114425903337E-3"/>
                  <c:y val="-1.164803775505075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2A01-4EF4-925D-734CD074FE33}"/>
                </c:ext>
              </c:extLst>
            </c:dLbl>
            <c:dLbl>
              <c:idx val="7"/>
              <c:layout>
                <c:manualLayout>
                  <c:x val="6.69179926147828E-3"/>
                  <c:y val="-1.164803775505079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2A01-4EF4-925D-734CD074FE33}"/>
                </c:ext>
              </c:extLst>
            </c:dLbl>
            <c:dLbl>
              <c:idx val="8"/>
              <c:layout>
                <c:manualLayout>
                  <c:x val="5.576411565677287E-3"/>
                  <c:y val="-1.1648037755050755E-2"/>
                </c:manualLayout>
              </c:layout>
              <c:spPr/>
              <c:txPr>
                <a:bodyPr rot="-5400000" vert="horz"/>
                <a:lstStyle/>
                <a:p>
                  <a:pPr>
                    <a:defRPr sz="16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2A01-4EF4-925D-734CD074FE33}"/>
                </c:ext>
              </c:extLst>
            </c:dLbl>
            <c:dLbl>
              <c:idx val="9"/>
              <c:layout>
                <c:manualLayout>
                  <c:x val="9.4600434003284401E-3"/>
                  <c:y val="-9.182389550585338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2A01-4EF4-925D-734CD074FE33}"/>
                </c:ext>
              </c:extLst>
            </c:dLbl>
            <c:dLbl>
              <c:idx val="10"/>
              <c:layout>
                <c:manualLayout>
                  <c:x val="6.3066956002189086E-3"/>
                  <c:y val="-1.37735843258779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2A01-4EF4-925D-734CD074FE33}"/>
                </c:ext>
              </c:extLst>
            </c:dLbl>
            <c:dLbl>
              <c:idx val="11"/>
              <c:layout>
                <c:manualLayout>
                  <c:x val="7.366140693287242E-3"/>
                  <c:y val="-1.287878700079851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2A01-4EF4-925D-734CD074FE33}"/>
                </c:ext>
              </c:extLst>
            </c:dLbl>
            <c:dLbl>
              <c:idx val="12"/>
              <c:layout>
                <c:manualLayout>
                  <c:x val="3.7748568378113438E-3"/>
                  <c:y val="-9.824561186361404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2A01-4EF4-925D-734CD074FE33}"/>
                </c:ext>
              </c:extLst>
            </c:dLbl>
            <c:dLbl>
              <c:idx val="13"/>
              <c:layout>
                <c:manualLayout>
                  <c:x val="4.620462142261493E-3"/>
                  <c:y val="-9.907996064887231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702F-4406-9E6C-6C83CF5BD9A2}"/>
                </c:ext>
              </c:extLst>
            </c:dLbl>
            <c:dLbl>
              <c:idx val="15"/>
              <c:layout>
                <c:manualLayout>
                  <c:x val="0"/>
                  <c:y val="-1.041666666666666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AB26-4D6C-93E7-D3A014CB598A}"/>
                </c:ext>
              </c:extLst>
            </c:dLbl>
            <c:spPr>
              <a:noFill/>
              <a:ln>
                <a:noFill/>
              </a:ln>
              <a:effectLst/>
            </c:spPr>
            <c:txPr>
              <a:bodyPr rot="-5400000" vert="horz"/>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'V.4.2.NA. Reportes ARL'!$A$3:$A$19</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Ene-Abr. 2021</c:v>
                </c:pt>
              </c:strCache>
            </c:strRef>
          </c:cat>
          <c:val>
            <c:numRef>
              <c:f>'V.4.2.NA. Reportes ARL'!$E$3:$E$19</c:f>
              <c:numCache>
                <c:formatCode>0.0%</c:formatCode>
                <c:ptCount val="17"/>
                <c:pt idx="0">
                  <c:v>0.99678370410077732</c:v>
                </c:pt>
                <c:pt idx="1">
                  <c:v>0.9906052393857272</c:v>
                </c:pt>
                <c:pt idx="2">
                  <c:v>0.99005149812734083</c:v>
                </c:pt>
                <c:pt idx="3">
                  <c:v>0.99052564452947067</c:v>
                </c:pt>
                <c:pt idx="4">
                  <c:v>0.97977252605053466</c:v>
                </c:pt>
                <c:pt idx="5">
                  <c:v>0.97679880843263056</c:v>
                </c:pt>
                <c:pt idx="6">
                  <c:v>0.97889100323051736</c:v>
                </c:pt>
                <c:pt idx="7">
                  <c:v>0.982951139088729</c:v>
                </c:pt>
                <c:pt idx="8">
                  <c:v>0.98641522612187882</c:v>
                </c:pt>
                <c:pt idx="9">
                  <c:v>0.98704563031709203</c:v>
                </c:pt>
                <c:pt idx="10">
                  <c:v>0.98662768821094682</c:v>
                </c:pt>
                <c:pt idx="11">
                  <c:v>0.98780111179740582</c:v>
                </c:pt>
                <c:pt idx="12">
                  <c:v>0.98884041553182767</c:v>
                </c:pt>
                <c:pt idx="13">
                  <c:v>0.98585880800527825</c:v>
                </c:pt>
                <c:pt idx="14">
                  <c:v>0.98467892894929598</c:v>
                </c:pt>
                <c:pt idx="15">
                  <c:v>0.79437040727363306</c:v>
                </c:pt>
                <c:pt idx="16">
                  <c:v>0.72294027565084229</c:v>
                </c:pt>
              </c:numCache>
            </c:numRef>
          </c:val>
          <c:extLst>
            <c:ext xmlns:c16="http://schemas.microsoft.com/office/drawing/2014/chart" uri="{C3380CC4-5D6E-409C-BE32-E72D297353CC}">
              <c16:uniqueId val="{0000000D-2A01-4EF4-925D-734CD074FE33}"/>
            </c:ext>
          </c:extLst>
        </c:ser>
        <c:ser>
          <c:idx val="1"/>
          <c:order val="1"/>
          <c:tx>
            <c:strRef>
              <c:f>'V.4.2.NA. Reportes ARL'!$F$2</c:f>
              <c:strCache>
                <c:ptCount val="1"/>
                <c:pt idx="0">
                  <c:v>% Enfermedades Profesionales</c:v>
                </c:pt>
              </c:strCache>
            </c:strRef>
          </c:tx>
          <c:spPr>
            <a:solidFill>
              <a:srgbClr val="0070C0"/>
            </a:solidFill>
          </c:spPr>
          <c:invertIfNegative val="0"/>
          <c:dLbls>
            <c:dLbl>
              <c:idx val="0"/>
              <c:layout>
                <c:manualLayout>
                  <c:x val="8.6354442659842632E-3"/>
                  <c:y val="-1.39776453060609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2A01-4EF4-925D-734CD074FE33}"/>
                </c:ext>
              </c:extLst>
            </c:dLbl>
            <c:dLbl>
              <c:idx val="1"/>
              <c:layout>
                <c:manualLayout>
                  <c:x val="5.3971526662401643E-3"/>
                  <c:y val="-1.39776453060609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2A01-4EF4-925D-734CD074FE33}"/>
                </c:ext>
              </c:extLst>
            </c:dLbl>
            <c:dLbl>
              <c:idx val="2"/>
              <c:layout>
                <c:manualLayout>
                  <c:x val="1.187373586572836E-2"/>
                  <c:y val="-1.630725285707105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2A01-4EF4-925D-734CD074FE33}"/>
                </c:ext>
              </c:extLst>
            </c:dLbl>
            <c:dLbl>
              <c:idx val="3"/>
              <c:layout>
                <c:manualLayout>
                  <c:x val="9.714874799232295E-3"/>
                  <c:y val="-1.164803775505075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2A01-4EF4-925D-734CD074FE33}"/>
                </c:ext>
              </c:extLst>
            </c:dLbl>
            <c:dLbl>
              <c:idx val="4"/>
              <c:layout>
                <c:manualLayout>
                  <c:x val="5.3971526662401643E-3"/>
                  <c:y val="-1.164803775505075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2A01-4EF4-925D-734CD074FE33}"/>
                </c:ext>
              </c:extLst>
            </c:dLbl>
            <c:dLbl>
              <c:idx val="5"/>
              <c:layout>
                <c:manualLayout>
                  <c:x val="6.7650579590701806E-3"/>
                  <c:y val="-1.740062824506425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2A01-4EF4-925D-734CD074FE33}"/>
                </c:ext>
              </c:extLst>
            </c:dLbl>
            <c:dLbl>
              <c:idx val="6"/>
              <c:layout>
                <c:manualLayout>
                  <c:x val="6.1182945888962007E-3"/>
                  <c:y val="-4.069612498993596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2A01-4EF4-925D-734CD074FE33}"/>
                </c:ext>
              </c:extLst>
            </c:dLbl>
            <c:dLbl>
              <c:idx val="7"/>
              <c:layout>
                <c:manualLayout>
                  <c:x val="7.7002617392374984E-3"/>
                  <c:y val="-6.05121202116285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2A01-4EF4-925D-734CD074FE33}"/>
                </c:ext>
              </c:extLst>
            </c:dLbl>
            <c:dLbl>
              <c:idx val="8"/>
              <c:layout>
                <c:manualLayout>
                  <c:x val="5.8497364639930344E-3"/>
                  <c:y val="-9.4249242155206372E-3"/>
                </c:manualLayout>
              </c:layout>
              <c:spPr/>
              <c:txPr>
                <a:bodyPr rot="-5400000" vert="horz"/>
                <a:lstStyle/>
                <a:p>
                  <a:pPr>
                    <a:defRPr sz="16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2A01-4EF4-925D-734CD074FE33}"/>
                </c:ext>
              </c:extLst>
            </c:dLbl>
            <c:dLbl>
              <c:idx val="9"/>
              <c:layout>
                <c:manualLayout>
                  <c:x val="7.3578115335889063E-3"/>
                  <c:y val="-1.83647791011705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2A01-4EF4-925D-734CD074FE33}"/>
                </c:ext>
              </c:extLst>
            </c:dLbl>
            <c:dLbl>
              <c:idx val="10"/>
              <c:layout>
                <c:manualLayout>
                  <c:x val="9.4600434003285945E-3"/>
                  <c:y val="-9.182389550585295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2A01-4EF4-925D-734CD074FE33}"/>
                </c:ext>
              </c:extLst>
            </c:dLbl>
            <c:dLbl>
              <c:idx val="11"/>
              <c:layout>
                <c:manualLayout>
                  <c:x val="5.7026477797766147E-3"/>
                  <c:y val="-1.977401569776729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2A01-4EF4-925D-734CD074FE33}"/>
                </c:ext>
              </c:extLst>
            </c:dLbl>
            <c:dLbl>
              <c:idx val="12"/>
              <c:layout>
                <c:manualLayout>
                  <c:x val="5.6112197289599867E-3"/>
                  <c:y val="-7.909603816041299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2A01-4EF4-925D-734CD074FE33}"/>
                </c:ext>
              </c:extLst>
            </c:dLbl>
            <c:dLbl>
              <c:idx val="13"/>
              <c:layout>
                <c:manualLayout>
                  <c:x val="6.2103934602111823E-3"/>
                  <c:y val="-9.887004770051624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AAA-4E4C-8880-93D2B696C25F}"/>
                </c:ext>
              </c:extLst>
            </c:dLbl>
            <c:dLbl>
              <c:idx val="15"/>
              <c:layout>
                <c:manualLayout>
                  <c:x val="9.9706530669229948E-4"/>
                  <c:y val="-8.333408441876733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AB26-4D6C-93E7-D3A014CB598A}"/>
                </c:ext>
              </c:extLst>
            </c:dLbl>
            <c:dLbl>
              <c:idx val="16"/>
              <c:layout>
                <c:manualLayout>
                  <c:x val="-1.9008825932588717E-3"/>
                  <c:y val="-1.540880655759981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E1C-478E-9A68-833FB4024A40}"/>
                </c:ext>
              </c:extLst>
            </c:dLbl>
            <c:spPr>
              <a:noFill/>
              <a:ln>
                <a:noFill/>
              </a:ln>
              <a:effectLst/>
            </c:spPr>
            <c:txPr>
              <a:bodyPr rot="-5400000" vert="horz"/>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'V.4.2.NA. Reportes ARL'!$A$3:$A$19</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Ene-Abr. 2021</c:v>
                </c:pt>
              </c:strCache>
            </c:strRef>
          </c:cat>
          <c:val>
            <c:numRef>
              <c:f>'V.4.2.NA. Reportes ARL'!$F$3:$F$19</c:f>
              <c:numCache>
                <c:formatCode>0.0%</c:formatCode>
                <c:ptCount val="17"/>
                <c:pt idx="0">
                  <c:v>3.2162958992227285E-3</c:v>
                </c:pt>
                <c:pt idx="1">
                  <c:v>9.39476061427281E-3</c:v>
                </c:pt>
                <c:pt idx="2">
                  <c:v>9.948501872659176E-3</c:v>
                </c:pt>
                <c:pt idx="3">
                  <c:v>9.4743554705292877E-3</c:v>
                </c:pt>
                <c:pt idx="4">
                  <c:v>2.0227473949465367E-2</c:v>
                </c:pt>
                <c:pt idx="5">
                  <c:v>2.3201191567369387E-2</c:v>
                </c:pt>
                <c:pt idx="6">
                  <c:v>2.1108996769482673E-2</c:v>
                </c:pt>
                <c:pt idx="7">
                  <c:v>1.7048860911270985E-2</c:v>
                </c:pt>
                <c:pt idx="8">
                  <c:v>1.358477387812118E-2</c:v>
                </c:pt>
                <c:pt idx="9">
                  <c:v>1.2954369682907967E-2</c:v>
                </c:pt>
                <c:pt idx="10">
                  <c:v>1.3372311789053229E-2</c:v>
                </c:pt>
                <c:pt idx="11">
                  <c:v>1.2198888202594195E-2</c:v>
                </c:pt>
                <c:pt idx="12">
                  <c:v>1.1159584468172286E-2</c:v>
                </c:pt>
                <c:pt idx="13">
                  <c:v>1.4141191994721795E-2</c:v>
                </c:pt>
                <c:pt idx="14">
                  <c:v>1.5321071050703997E-2</c:v>
                </c:pt>
                <c:pt idx="15">
                  <c:v>0.20562959272636691</c:v>
                </c:pt>
                <c:pt idx="16">
                  <c:v>0.27705972434915771</c:v>
                </c:pt>
              </c:numCache>
            </c:numRef>
          </c:val>
          <c:extLst>
            <c:ext xmlns:c16="http://schemas.microsoft.com/office/drawing/2014/chart" uri="{C3380CC4-5D6E-409C-BE32-E72D297353CC}">
              <c16:uniqueId val="{0000001B-2A01-4EF4-925D-734CD074FE33}"/>
            </c:ext>
          </c:extLst>
        </c:ser>
        <c:dLbls>
          <c:showLegendKey val="0"/>
          <c:showVal val="0"/>
          <c:showCatName val="0"/>
          <c:showSerName val="0"/>
          <c:showPercent val="0"/>
          <c:showBubbleSize val="0"/>
        </c:dLbls>
        <c:gapWidth val="33"/>
        <c:gapDepth val="109"/>
        <c:shape val="cylinder"/>
        <c:axId val="433165440"/>
        <c:axId val="433165832"/>
        <c:axId val="0"/>
      </c:bar3DChart>
      <c:catAx>
        <c:axId val="433165440"/>
        <c:scaling>
          <c:orientation val="minMax"/>
        </c:scaling>
        <c:delete val="0"/>
        <c:axPos val="b"/>
        <c:numFmt formatCode="General" sourceLinked="1"/>
        <c:majorTickMark val="none"/>
        <c:minorTickMark val="none"/>
        <c:tickLblPos val="nextTo"/>
        <c:txPr>
          <a:bodyPr/>
          <a:lstStyle/>
          <a:p>
            <a:pPr>
              <a:defRPr sz="1400"/>
            </a:pPr>
            <a:endParaRPr lang="en-US"/>
          </a:p>
        </c:txPr>
        <c:crossAx val="433165832"/>
        <c:crosses val="autoZero"/>
        <c:auto val="1"/>
        <c:lblAlgn val="ctr"/>
        <c:lblOffset val="100"/>
        <c:noMultiLvlLbl val="0"/>
      </c:catAx>
      <c:valAx>
        <c:axId val="433165832"/>
        <c:scaling>
          <c:orientation val="minMax"/>
        </c:scaling>
        <c:delete val="1"/>
        <c:axPos val="l"/>
        <c:numFmt formatCode="0.0%" sourceLinked="1"/>
        <c:majorTickMark val="out"/>
        <c:minorTickMark val="none"/>
        <c:tickLblPos val="nextTo"/>
        <c:crossAx val="433165440"/>
        <c:crosses val="autoZero"/>
        <c:crossBetween val="between"/>
      </c:valAx>
      <c:spPr>
        <a:noFill/>
        <a:ln w="25400">
          <a:noFill/>
        </a:ln>
      </c:spPr>
    </c:plotArea>
    <c:legend>
      <c:legendPos val="t"/>
      <c:layout>
        <c:manualLayout>
          <c:xMode val="edge"/>
          <c:yMode val="edge"/>
          <c:x val="0.23797527252091369"/>
          <c:y val="9.5987696850393697E-2"/>
          <c:w val="0.46040181031006017"/>
          <c:h val="4.4909093474573496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sz="1800" b="1">
                <a:effectLst/>
              </a:rPr>
              <a:t>Reporte de Accidentes Laborales y Enfermedades Profesionales por Región</a:t>
            </a:r>
            <a:endParaRPr lang="es-ES">
              <a:effectLst/>
            </a:endParaRPr>
          </a:p>
        </c:rich>
      </c:tx>
      <c:layout>
        <c:manualLayout>
          <c:xMode val="edge"/>
          <c:yMode val="edge"/>
          <c:x val="0.30335830677167991"/>
          <c:y val="1.7199772552838999E-2"/>
        </c:manualLayout>
      </c:layout>
      <c:overlay val="0"/>
    </c:title>
    <c:autoTitleDeleted val="0"/>
    <c:view3D>
      <c:rotX val="10"/>
      <c:rotY val="0"/>
      <c:depthPercent val="100"/>
      <c:rAngAx val="1"/>
    </c:view3D>
    <c:floor>
      <c:thickness val="0"/>
    </c:floor>
    <c:sideWall>
      <c:thickness val="0"/>
    </c:sideWall>
    <c:backWall>
      <c:thickness val="0"/>
    </c:backWall>
    <c:plotArea>
      <c:layout>
        <c:manualLayout>
          <c:layoutTarget val="inner"/>
          <c:xMode val="edge"/>
          <c:yMode val="edge"/>
          <c:x val="0.12094479439896501"/>
          <c:y val="0.14186881236247678"/>
          <c:w val="0.80684696848491688"/>
          <c:h val="0.78125304115775951"/>
        </c:manualLayout>
      </c:layout>
      <c:bar3DChart>
        <c:barDir val="bar"/>
        <c:grouping val="stacked"/>
        <c:varyColors val="0"/>
        <c:ser>
          <c:idx val="0"/>
          <c:order val="0"/>
          <c:tx>
            <c:strRef>
              <c:f>'V.4.3. NA.Cant. accid x región'!$B$3</c:f>
              <c:strCache>
                <c:ptCount val="1"/>
                <c:pt idx="0">
                  <c:v>Región 0</c:v>
                </c:pt>
              </c:strCache>
            </c:strRef>
          </c:tx>
          <c:spPr>
            <a:solidFill>
              <a:schemeClr val="bg2">
                <a:lumMod val="50000"/>
              </a:schemeClr>
            </a:solidFill>
          </c:spPr>
          <c:invertIfNegative val="0"/>
          <c:cat>
            <c:strRef>
              <c:f>'V.4.3. NA.Cant. accid x región'!$A$4:$A$20</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Ene-Abr. 2021</c:v>
                </c:pt>
              </c:strCache>
            </c:strRef>
          </c:cat>
          <c:val>
            <c:numRef>
              <c:f>'V.4.3. NA.Cant. accid x región'!$B$4:$B$20</c:f>
              <c:numCache>
                <c:formatCode>_(* #,##0_);_(* \(#,##0\);_(* "-"??_);_(@_)</c:formatCode>
                <c:ptCount val="17"/>
                <c:pt idx="0">
                  <c:v>3726</c:v>
                </c:pt>
                <c:pt idx="1">
                  <c:v>5469</c:v>
                </c:pt>
                <c:pt idx="2">
                  <c:v>5248</c:v>
                </c:pt>
                <c:pt idx="3">
                  <c:v>5249</c:v>
                </c:pt>
                <c:pt idx="4">
                  <c:v>5951</c:v>
                </c:pt>
                <c:pt idx="5">
                  <c:v>6247</c:v>
                </c:pt>
                <c:pt idx="6">
                  <c:v>7512</c:v>
                </c:pt>
                <c:pt idx="7">
                  <c:v>8554</c:v>
                </c:pt>
                <c:pt idx="8">
                  <c:v>9093</c:v>
                </c:pt>
                <c:pt idx="9">
                  <c:v>10098</c:v>
                </c:pt>
                <c:pt idx="10">
                  <c:v>11104</c:v>
                </c:pt>
                <c:pt idx="11">
                  <c:v>13004</c:v>
                </c:pt>
                <c:pt idx="12">
                  <c:v>14295</c:v>
                </c:pt>
                <c:pt idx="13">
                  <c:v>16903</c:v>
                </c:pt>
                <c:pt idx="14">
                  <c:v>18434</c:v>
                </c:pt>
                <c:pt idx="15">
                  <c:v>16908</c:v>
                </c:pt>
                <c:pt idx="16">
                  <c:v>7518</c:v>
                </c:pt>
              </c:numCache>
            </c:numRef>
          </c:val>
          <c:extLst>
            <c:ext xmlns:c16="http://schemas.microsoft.com/office/drawing/2014/chart" uri="{C3380CC4-5D6E-409C-BE32-E72D297353CC}">
              <c16:uniqueId val="{00000000-61BE-4658-B961-B7B9DDC2C457}"/>
            </c:ext>
          </c:extLst>
        </c:ser>
        <c:ser>
          <c:idx val="1"/>
          <c:order val="1"/>
          <c:tx>
            <c:strRef>
              <c:f>'V.4.3. NA.Cant. accid x región'!$C$3</c:f>
              <c:strCache>
                <c:ptCount val="1"/>
                <c:pt idx="0">
                  <c:v>Región I</c:v>
                </c:pt>
              </c:strCache>
            </c:strRef>
          </c:tx>
          <c:spPr>
            <a:solidFill>
              <a:schemeClr val="accent2"/>
            </a:solidFill>
          </c:spPr>
          <c:invertIfNegative val="0"/>
          <c:cat>
            <c:strRef>
              <c:f>'V.4.3. NA.Cant. accid x región'!$A$4:$A$20</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Ene-Abr. 2021</c:v>
                </c:pt>
              </c:strCache>
            </c:strRef>
          </c:cat>
          <c:val>
            <c:numRef>
              <c:f>'V.4.3. NA.Cant. accid x región'!$C$4:$C$20</c:f>
              <c:numCache>
                <c:formatCode>_(* #,##0_);_(* \(#,##0\);_(* "-"??_);_(@_)</c:formatCode>
                <c:ptCount val="17"/>
                <c:pt idx="0">
                  <c:v>1</c:v>
                </c:pt>
                <c:pt idx="1">
                  <c:v>10</c:v>
                </c:pt>
                <c:pt idx="2">
                  <c:v>259</c:v>
                </c:pt>
                <c:pt idx="3">
                  <c:v>457</c:v>
                </c:pt>
                <c:pt idx="4">
                  <c:v>466</c:v>
                </c:pt>
                <c:pt idx="5">
                  <c:v>524</c:v>
                </c:pt>
                <c:pt idx="6">
                  <c:v>818</c:v>
                </c:pt>
                <c:pt idx="7">
                  <c:v>1073</c:v>
                </c:pt>
                <c:pt idx="8">
                  <c:v>1147</c:v>
                </c:pt>
                <c:pt idx="9">
                  <c:v>1346</c:v>
                </c:pt>
                <c:pt idx="10">
                  <c:v>1417</c:v>
                </c:pt>
                <c:pt idx="11">
                  <c:v>1848</c:v>
                </c:pt>
                <c:pt idx="12">
                  <c:v>2006</c:v>
                </c:pt>
                <c:pt idx="13">
                  <c:v>2403</c:v>
                </c:pt>
                <c:pt idx="14">
                  <c:v>1949</c:v>
                </c:pt>
                <c:pt idx="15">
                  <c:v>1624</c:v>
                </c:pt>
                <c:pt idx="16">
                  <c:v>581</c:v>
                </c:pt>
              </c:numCache>
            </c:numRef>
          </c:val>
          <c:extLst>
            <c:ext xmlns:c16="http://schemas.microsoft.com/office/drawing/2014/chart" uri="{C3380CC4-5D6E-409C-BE32-E72D297353CC}">
              <c16:uniqueId val="{00000001-61BE-4658-B961-B7B9DDC2C457}"/>
            </c:ext>
          </c:extLst>
        </c:ser>
        <c:ser>
          <c:idx val="2"/>
          <c:order val="2"/>
          <c:tx>
            <c:strRef>
              <c:f>'V.4.3. NA.Cant. accid x región'!$D$3</c:f>
              <c:strCache>
                <c:ptCount val="1"/>
                <c:pt idx="0">
                  <c:v>Región II</c:v>
                </c:pt>
              </c:strCache>
            </c:strRef>
          </c:tx>
          <c:invertIfNegative val="0"/>
          <c:cat>
            <c:strRef>
              <c:f>'V.4.3. NA.Cant. accid x región'!$A$4:$A$20</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Ene-Abr. 2021</c:v>
                </c:pt>
              </c:strCache>
            </c:strRef>
          </c:cat>
          <c:val>
            <c:numRef>
              <c:f>'V.4.3. NA.Cant. accid x región'!$D$4:$D$20</c:f>
              <c:numCache>
                <c:formatCode>_(* #,##0_);_(* \(#,##0\);_(* "-"??_);_(@_)</c:formatCode>
                <c:ptCount val="17"/>
                <c:pt idx="0">
                  <c:v>1</c:v>
                </c:pt>
                <c:pt idx="1">
                  <c:v>17</c:v>
                </c:pt>
                <c:pt idx="2">
                  <c:v>1131</c:v>
                </c:pt>
                <c:pt idx="3">
                  <c:v>2480</c:v>
                </c:pt>
                <c:pt idx="4">
                  <c:v>3922</c:v>
                </c:pt>
                <c:pt idx="5">
                  <c:v>4790</c:v>
                </c:pt>
                <c:pt idx="6">
                  <c:v>6018</c:v>
                </c:pt>
                <c:pt idx="7">
                  <c:v>7266</c:v>
                </c:pt>
                <c:pt idx="8">
                  <c:v>8256</c:v>
                </c:pt>
                <c:pt idx="9">
                  <c:v>8494</c:v>
                </c:pt>
                <c:pt idx="10">
                  <c:v>9714</c:v>
                </c:pt>
                <c:pt idx="11">
                  <c:v>10279</c:v>
                </c:pt>
                <c:pt idx="12">
                  <c:v>10762</c:v>
                </c:pt>
                <c:pt idx="13">
                  <c:v>10960</c:v>
                </c:pt>
                <c:pt idx="14">
                  <c:v>11829</c:v>
                </c:pt>
                <c:pt idx="15">
                  <c:v>9095</c:v>
                </c:pt>
                <c:pt idx="16">
                  <c:v>3591</c:v>
                </c:pt>
              </c:numCache>
            </c:numRef>
          </c:val>
          <c:extLst>
            <c:ext xmlns:c16="http://schemas.microsoft.com/office/drawing/2014/chart" uri="{C3380CC4-5D6E-409C-BE32-E72D297353CC}">
              <c16:uniqueId val="{00000002-61BE-4658-B961-B7B9DDC2C457}"/>
            </c:ext>
          </c:extLst>
        </c:ser>
        <c:ser>
          <c:idx val="3"/>
          <c:order val="3"/>
          <c:tx>
            <c:strRef>
              <c:f>'V.4.3. NA.Cant. accid x región'!$E$3</c:f>
              <c:strCache>
                <c:ptCount val="1"/>
                <c:pt idx="0">
                  <c:v>Región III</c:v>
                </c:pt>
              </c:strCache>
            </c:strRef>
          </c:tx>
          <c:invertIfNegative val="0"/>
          <c:cat>
            <c:strRef>
              <c:f>'V.4.3. NA.Cant. accid x región'!$A$4:$A$20</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Ene-Abr. 2021</c:v>
                </c:pt>
              </c:strCache>
            </c:strRef>
          </c:cat>
          <c:val>
            <c:numRef>
              <c:f>'V.4.3. NA.Cant. accid x región'!$E$4:$E$20</c:f>
              <c:numCache>
                <c:formatCode>_(* #,##0_);_(* \(#,##0\);_(* "-"??_);_(@_)</c:formatCode>
                <c:ptCount val="17"/>
                <c:pt idx="0">
                  <c:v>0</c:v>
                </c:pt>
                <c:pt idx="1">
                  <c:v>2</c:v>
                </c:pt>
                <c:pt idx="2">
                  <c:v>112</c:v>
                </c:pt>
                <c:pt idx="3">
                  <c:v>167</c:v>
                </c:pt>
                <c:pt idx="4">
                  <c:v>308</c:v>
                </c:pt>
                <c:pt idx="5">
                  <c:v>428</c:v>
                </c:pt>
                <c:pt idx="6">
                  <c:v>681</c:v>
                </c:pt>
                <c:pt idx="7">
                  <c:v>925</c:v>
                </c:pt>
                <c:pt idx="8">
                  <c:v>933</c:v>
                </c:pt>
                <c:pt idx="9">
                  <c:v>1003</c:v>
                </c:pt>
                <c:pt idx="10">
                  <c:v>1229</c:v>
                </c:pt>
                <c:pt idx="11">
                  <c:v>1386</c:v>
                </c:pt>
                <c:pt idx="12">
                  <c:v>1529</c:v>
                </c:pt>
                <c:pt idx="13">
                  <c:v>1808</c:v>
                </c:pt>
                <c:pt idx="14">
                  <c:v>2244</c:v>
                </c:pt>
                <c:pt idx="15">
                  <c:v>1711</c:v>
                </c:pt>
                <c:pt idx="16">
                  <c:v>685</c:v>
                </c:pt>
              </c:numCache>
            </c:numRef>
          </c:val>
          <c:extLst>
            <c:ext xmlns:c16="http://schemas.microsoft.com/office/drawing/2014/chart" uri="{C3380CC4-5D6E-409C-BE32-E72D297353CC}">
              <c16:uniqueId val="{00000003-61BE-4658-B961-B7B9DDC2C457}"/>
            </c:ext>
          </c:extLst>
        </c:ser>
        <c:ser>
          <c:idx val="4"/>
          <c:order val="4"/>
          <c:tx>
            <c:strRef>
              <c:f>'V.4.3. NA.Cant. accid x región'!$F$3</c:f>
              <c:strCache>
                <c:ptCount val="1"/>
                <c:pt idx="0">
                  <c:v>Región IV</c:v>
                </c:pt>
              </c:strCache>
            </c:strRef>
          </c:tx>
          <c:spPr>
            <a:solidFill>
              <a:srgbClr val="FFC000"/>
            </a:solidFill>
          </c:spPr>
          <c:invertIfNegative val="0"/>
          <c:cat>
            <c:strRef>
              <c:f>'V.4.3. NA.Cant. accid x región'!$A$4:$A$20</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Ene-Abr. 2021</c:v>
                </c:pt>
              </c:strCache>
            </c:strRef>
          </c:cat>
          <c:val>
            <c:numRef>
              <c:f>'V.4.3. NA.Cant. accid x región'!$F$4:$F$20</c:f>
              <c:numCache>
                <c:formatCode>_(* #,##0_);_(* \(#,##0\);_(* "-"??_);_(@_)</c:formatCode>
                <c:ptCount val="17"/>
                <c:pt idx="0">
                  <c:v>1</c:v>
                </c:pt>
                <c:pt idx="1">
                  <c:v>1</c:v>
                </c:pt>
                <c:pt idx="2">
                  <c:v>54</c:v>
                </c:pt>
                <c:pt idx="3">
                  <c:v>61</c:v>
                </c:pt>
                <c:pt idx="4">
                  <c:v>128</c:v>
                </c:pt>
                <c:pt idx="5">
                  <c:v>239</c:v>
                </c:pt>
                <c:pt idx="6">
                  <c:v>471</c:v>
                </c:pt>
                <c:pt idx="7">
                  <c:v>535</c:v>
                </c:pt>
                <c:pt idx="8">
                  <c:v>584</c:v>
                </c:pt>
                <c:pt idx="9">
                  <c:v>627</c:v>
                </c:pt>
                <c:pt idx="10">
                  <c:v>451</c:v>
                </c:pt>
                <c:pt idx="11">
                  <c:v>557</c:v>
                </c:pt>
                <c:pt idx="12">
                  <c:v>713</c:v>
                </c:pt>
                <c:pt idx="13">
                  <c:v>722</c:v>
                </c:pt>
                <c:pt idx="14">
                  <c:v>854</c:v>
                </c:pt>
                <c:pt idx="15">
                  <c:v>1369</c:v>
                </c:pt>
                <c:pt idx="16">
                  <c:v>356</c:v>
                </c:pt>
              </c:numCache>
            </c:numRef>
          </c:val>
          <c:extLst>
            <c:ext xmlns:c16="http://schemas.microsoft.com/office/drawing/2014/chart" uri="{C3380CC4-5D6E-409C-BE32-E72D297353CC}">
              <c16:uniqueId val="{00000004-61BE-4658-B961-B7B9DDC2C457}"/>
            </c:ext>
          </c:extLst>
        </c:ser>
        <c:ser>
          <c:idx val="5"/>
          <c:order val="5"/>
          <c:tx>
            <c:strRef>
              <c:f>'V.4.3. NA.Cant. accid x región'!$G$3</c:f>
              <c:strCache>
                <c:ptCount val="1"/>
                <c:pt idx="0">
                  <c:v>Región V</c:v>
                </c:pt>
              </c:strCache>
            </c:strRef>
          </c:tx>
          <c:spPr>
            <a:solidFill>
              <a:schemeClr val="accent5"/>
            </a:solidFill>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5-61BE-4658-B961-B7B9DDC2C457}"/>
                </c:ext>
              </c:extLst>
            </c:dLbl>
            <c:dLbl>
              <c:idx val="1"/>
              <c:delete val="1"/>
              <c:extLst>
                <c:ext xmlns:c15="http://schemas.microsoft.com/office/drawing/2012/chart" uri="{CE6537A1-D6FC-4f65-9D91-7224C49458BB}"/>
                <c:ext xmlns:c16="http://schemas.microsoft.com/office/drawing/2014/chart" uri="{C3380CC4-5D6E-409C-BE32-E72D297353CC}">
                  <c16:uniqueId val="{00000006-61BE-4658-B961-B7B9DDC2C457}"/>
                </c:ext>
              </c:extLst>
            </c:dLbl>
            <c:dLbl>
              <c:idx val="2"/>
              <c:delete val="1"/>
              <c:extLst>
                <c:ext xmlns:c15="http://schemas.microsoft.com/office/drawing/2012/chart" uri="{CE6537A1-D6FC-4f65-9D91-7224C49458BB}"/>
                <c:ext xmlns:c16="http://schemas.microsoft.com/office/drawing/2014/chart" uri="{C3380CC4-5D6E-409C-BE32-E72D297353CC}">
                  <c16:uniqueId val="{00000007-61BE-4658-B961-B7B9DDC2C457}"/>
                </c:ext>
              </c:extLst>
            </c:dLbl>
            <c:dLbl>
              <c:idx val="3"/>
              <c:delete val="1"/>
              <c:extLst>
                <c:ext xmlns:c15="http://schemas.microsoft.com/office/drawing/2012/chart" uri="{CE6537A1-D6FC-4f65-9D91-7224C49458BB}"/>
                <c:ext xmlns:c16="http://schemas.microsoft.com/office/drawing/2014/chart" uri="{C3380CC4-5D6E-409C-BE32-E72D297353CC}">
                  <c16:uniqueId val="{00000008-61BE-4658-B961-B7B9DDC2C457}"/>
                </c:ext>
              </c:extLst>
            </c:dLbl>
            <c:dLbl>
              <c:idx val="4"/>
              <c:delete val="1"/>
              <c:extLst>
                <c:ext xmlns:c15="http://schemas.microsoft.com/office/drawing/2012/chart" uri="{CE6537A1-D6FC-4f65-9D91-7224C49458BB}"/>
                <c:ext xmlns:c16="http://schemas.microsoft.com/office/drawing/2014/chart" uri="{C3380CC4-5D6E-409C-BE32-E72D297353CC}">
                  <c16:uniqueId val="{00000009-61BE-4658-B961-B7B9DDC2C457}"/>
                </c:ext>
              </c:extLst>
            </c:dLbl>
            <c:dLbl>
              <c:idx val="5"/>
              <c:delete val="1"/>
              <c:extLst>
                <c:ext xmlns:c15="http://schemas.microsoft.com/office/drawing/2012/chart" uri="{CE6537A1-D6FC-4f65-9D91-7224C49458BB}"/>
                <c:ext xmlns:c16="http://schemas.microsoft.com/office/drawing/2014/chart" uri="{C3380CC4-5D6E-409C-BE32-E72D297353CC}">
                  <c16:uniqueId val="{0000000A-61BE-4658-B961-B7B9DDC2C457}"/>
                </c:ext>
              </c:extLst>
            </c:dLbl>
            <c:dLbl>
              <c:idx val="6"/>
              <c:delete val="1"/>
              <c:extLst>
                <c:ext xmlns:c15="http://schemas.microsoft.com/office/drawing/2012/chart" uri="{CE6537A1-D6FC-4f65-9D91-7224C49458BB}"/>
                <c:ext xmlns:c16="http://schemas.microsoft.com/office/drawing/2014/chart" uri="{C3380CC4-5D6E-409C-BE32-E72D297353CC}">
                  <c16:uniqueId val="{0000000B-61BE-4658-B961-B7B9DDC2C457}"/>
                </c:ext>
              </c:extLst>
            </c:dLbl>
            <c:dLbl>
              <c:idx val="7"/>
              <c:delete val="1"/>
              <c:extLst>
                <c:ext xmlns:c15="http://schemas.microsoft.com/office/drawing/2012/chart" uri="{CE6537A1-D6FC-4f65-9D91-7224C49458BB}"/>
                <c:ext xmlns:c16="http://schemas.microsoft.com/office/drawing/2014/chart" uri="{C3380CC4-5D6E-409C-BE32-E72D297353CC}">
                  <c16:uniqueId val="{0000000C-61BE-4658-B961-B7B9DDC2C457}"/>
                </c:ext>
              </c:extLst>
            </c:dLbl>
            <c:dLbl>
              <c:idx val="8"/>
              <c:delete val="1"/>
              <c:extLst>
                <c:ext xmlns:c15="http://schemas.microsoft.com/office/drawing/2012/chart" uri="{CE6537A1-D6FC-4f65-9D91-7224C49458BB}"/>
                <c:ext xmlns:c16="http://schemas.microsoft.com/office/drawing/2014/chart" uri="{C3380CC4-5D6E-409C-BE32-E72D297353CC}">
                  <c16:uniqueId val="{0000000D-61BE-4658-B961-B7B9DDC2C457}"/>
                </c:ext>
              </c:extLst>
            </c:dLbl>
            <c:dLbl>
              <c:idx val="9"/>
              <c:delete val="1"/>
              <c:extLst>
                <c:ext xmlns:c15="http://schemas.microsoft.com/office/drawing/2012/chart" uri="{CE6537A1-D6FC-4f65-9D91-7224C49458BB}"/>
                <c:ext xmlns:c16="http://schemas.microsoft.com/office/drawing/2014/chart" uri="{C3380CC4-5D6E-409C-BE32-E72D297353CC}">
                  <c16:uniqueId val="{0000000E-61BE-4658-B961-B7B9DDC2C457}"/>
                </c:ext>
              </c:extLst>
            </c:dLbl>
            <c:dLbl>
              <c:idx val="10"/>
              <c:delete val="1"/>
              <c:extLst>
                <c:ext xmlns:c15="http://schemas.microsoft.com/office/drawing/2012/chart" uri="{CE6537A1-D6FC-4f65-9D91-7224C49458BB}"/>
                <c:ext xmlns:c16="http://schemas.microsoft.com/office/drawing/2014/chart" uri="{C3380CC4-5D6E-409C-BE32-E72D297353CC}">
                  <c16:uniqueId val="{0000000F-61BE-4658-B961-B7B9DDC2C457}"/>
                </c:ext>
              </c:extLst>
            </c:dLbl>
            <c:dLbl>
              <c:idx val="11"/>
              <c:layout>
                <c:manualLayout>
                  <c:x val="0.14897617361661833"/>
                  <c:y val="-4.3212638738722794E-4"/>
                </c:manualLayout>
              </c:layout>
              <c:tx>
                <c:rich>
                  <a:bodyPr/>
                  <a:lstStyle/>
                  <a:p>
                    <a:r>
                      <a:rPr lang="en-US" sz="1600"/>
                      <a:t>38,856</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61BE-4658-B961-B7B9DDC2C457}"/>
                </c:ext>
              </c:extLst>
            </c:dLbl>
            <c:dLbl>
              <c:idx val="12"/>
              <c:layout>
                <c:manualLayout>
                  <c:x val="0.15869924879741626"/>
                  <c:y val="-4.8564357844056924E-3"/>
                </c:manualLayout>
              </c:layout>
              <c:tx>
                <c:rich>
                  <a:bodyPr/>
                  <a:lstStyle/>
                  <a:p>
                    <a:r>
                      <a:rPr lang="en-US"/>
                      <a:t>41,489</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61BE-4658-B961-B7B9DDC2C457}"/>
                </c:ext>
              </c:extLst>
            </c:dLbl>
            <c:dLbl>
              <c:idx val="13"/>
              <c:layout>
                <c:manualLayout>
                  <c:x val="0.15921786875019181"/>
                  <c:y val="-5.0770451041204619E-3"/>
                </c:manualLayout>
              </c:layout>
              <c:tx>
                <c:rich>
                  <a:bodyPr wrap="square" lIns="38100" tIns="19050" rIns="38100" bIns="19050" anchor="ctr" anchorCtr="0">
                    <a:noAutofit/>
                  </a:bodyPr>
                  <a:lstStyle/>
                  <a:p>
                    <a:pPr algn="ctr" rtl="0">
                      <a:defRPr lang="es-ES" sz="1600" b="0" i="0" u="none" strike="noStrike" kern="1200" baseline="0">
                        <a:solidFill>
                          <a:sysClr val="windowText" lastClr="000000"/>
                        </a:solidFill>
                        <a:latin typeface="+mn-lt"/>
                        <a:ea typeface="+mn-ea"/>
                        <a:cs typeface="+mn-cs"/>
                      </a:defRPr>
                    </a:pPr>
                    <a:r>
                      <a:rPr lang="en-US"/>
                      <a:t>45,470</a:t>
                    </a:r>
                  </a:p>
                </c:rich>
              </c:tx>
              <c:spPr>
                <a:noFill/>
                <a:ln>
                  <a:noFill/>
                </a:ln>
                <a:effectLst/>
              </c:spPr>
              <c:showLegendKey val="0"/>
              <c:showVal val="1"/>
              <c:showCatName val="0"/>
              <c:showSerName val="0"/>
              <c:showPercent val="0"/>
              <c:showBubbleSize val="0"/>
              <c:extLst>
                <c:ext xmlns:c15="http://schemas.microsoft.com/office/drawing/2012/chart" uri="{CE6537A1-D6FC-4f65-9D91-7224C49458BB}">
                  <c15:layout>
                    <c:manualLayout>
                      <c:w val="4.6995626393200526E-2"/>
                      <c:h val="2.7657653051198466E-2"/>
                    </c:manualLayout>
                  </c15:layout>
                </c:ext>
                <c:ext xmlns:c16="http://schemas.microsoft.com/office/drawing/2014/chart" uri="{C3380CC4-5D6E-409C-BE32-E72D297353CC}">
                  <c16:uniqueId val="{00000000-EF10-4190-A3D5-3570C5F3C934}"/>
                </c:ext>
              </c:extLst>
            </c:dLbl>
            <c:dLbl>
              <c:idx val="14"/>
              <c:layout>
                <c:manualLayout>
                  <c:x val="0.16579995811731901"/>
                  <c:y val="-3.7282667284469209E-3"/>
                </c:manualLayout>
              </c:layout>
              <c:tx>
                <c:rich>
                  <a:bodyPr/>
                  <a:lstStyle/>
                  <a:p>
                    <a:r>
                      <a:rPr lang="en-US"/>
                      <a:t>20,779</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49D-42BC-946F-338E95C26BF1}"/>
                </c:ext>
              </c:extLst>
            </c:dLbl>
            <c:dLbl>
              <c:idx val="15"/>
              <c:layout>
                <c:manualLayout>
                  <c:x val="0.13214726752551587"/>
                  <c:y val="-7.4579530472659687E-3"/>
                </c:manualLayout>
              </c:layout>
              <c:tx>
                <c:rich>
                  <a:bodyPr/>
                  <a:lstStyle/>
                  <a:p>
                    <a:r>
                      <a:rPr lang="en-US"/>
                      <a:t>11,649</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F39B-4E8C-9646-074A8D93813C}"/>
                </c:ext>
              </c:extLst>
            </c:dLbl>
            <c:dLbl>
              <c:idx val="16"/>
              <c:layout>
                <c:manualLayout>
                  <c:x val="4.7739065231730861E-2"/>
                  <c:y val="-5.857495347903399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2BEF-45A6-8643-8EFCC99D7BFC}"/>
                </c:ext>
              </c:extLst>
            </c:dLbl>
            <c:spPr>
              <a:noFill/>
              <a:ln>
                <a:noFill/>
              </a:ln>
              <a:effectLst/>
            </c:spPr>
            <c:txPr>
              <a:bodyPr wrap="square" lIns="38100" tIns="19050" rIns="38100" bIns="19050" anchor="ctr" anchorCtr="0">
                <a:spAutoFit/>
              </a:bodyPr>
              <a:lstStyle/>
              <a:p>
                <a:pPr algn="ctr" rtl="0">
                  <a:defRPr lang="es-ES" sz="16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'V.4.3. NA.Cant. accid x región'!$A$4:$A$20</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Ene-Abr. 2021</c:v>
                </c:pt>
              </c:strCache>
            </c:strRef>
          </c:cat>
          <c:val>
            <c:numRef>
              <c:f>'V.4.3. NA.Cant. accid x región'!$G$4:$G$20</c:f>
              <c:numCache>
                <c:formatCode>_(* #,##0_);_(* \(#,##0\);_(* "-"??_);_(@_)</c:formatCode>
                <c:ptCount val="17"/>
                <c:pt idx="0">
                  <c:v>2</c:v>
                </c:pt>
                <c:pt idx="1">
                  <c:v>23</c:v>
                </c:pt>
                <c:pt idx="2">
                  <c:v>1402</c:v>
                </c:pt>
                <c:pt idx="3">
                  <c:v>2135</c:v>
                </c:pt>
                <c:pt idx="4">
                  <c:v>2899</c:v>
                </c:pt>
                <c:pt idx="5">
                  <c:v>3860</c:v>
                </c:pt>
                <c:pt idx="6">
                  <c:v>5158</c:v>
                </c:pt>
                <c:pt idx="7">
                  <c:v>5902</c:v>
                </c:pt>
                <c:pt idx="8">
                  <c:v>5913</c:v>
                </c:pt>
                <c:pt idx="9">
                  <c:v>6354</c:v>
                </c:pt>
                <c:pt idx="10">
                  <c:v>7190</c:v>
                </c:pt>
                <c:pt idx="11">
                  <c:v>7820</c:v>
                </c:pt>
                <c:pt idx="12">
                  <c:v>7971</c:v>
                </c:pt>
                <c:pt idx="13">
                  <c:v>8122</c:v>
                </c:pt>
                <c:pt idx="14">
                  <c:v>8942</c:v>
                </c:pt>
                <c:pt idx="15">
                  <c:v>5073</c:v>
                </c:pt>
                <c:pt idx="16">
                  <c:v>1922</c:v>
                </c:pt>
              </c:numCache>
            </c:numRef>
          </c:val>
          <c:extLst>
            <c:ext xmlns:c16="http://schemas.microsoft.com/office/drawing/2014/chart" uri="{C3380CC4-5D6E-409C-BE32-E72D297353CC}">
              <c16:uniqueId val="{00000012-61BE-4658-B961-B7B9DDC2C457}"/>
            </c:ext>
          </c:extLst>
        </c:ser>
        <c:ser>
          <c:idx val="6"/>
          <c:order val="6"/>
          <c:tx>
            <c:strRef>
              <c:f>'V.4.3. NA.Cant. accid x región'!$H$3</c:f>
              <c:strCache>
                <c:ptCount val="1"/>
                <c:pt idx="0">
                  <c:v>Región VI</c:v>
                </c:pt>
              </c:strCache>
            </c:strRef>
          </c:tx>
          <c:spPr>
            <a:solidFill>
              <a:srgbClr val="00FF99"/>
            </a:solidFill>
          </c:spPr>
          <c:invertIfNegative val="0"/>
          <c:cat>
            <c:strRef>
              <c:f>'V.4.3. NA.Cant. accid x región'!$A$4:$A$20</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Ene-Abr. 2021</c:v>
                </c:pt>
              </c:strCache>
            </c:strRef>
          </c:cat>
          <c:val>
            <c:numRef>
              <c:f>'V.4.3. NA.Cant. accid x región'!$H$4:$H$20</c:f>
              <c:numCache>
                <c:formatCode>_(* #,##0_);_(* \(#,##0\);_(* "-"??_);_(@_)</c:formatCode>
                <c:ptCount val="17"/>
                <c:pt idx="0">
                  <c:v>0</c:v>
                </c:pt>
                <c:pt idx="1">
                  <c:v>5</c:v>
                </c:pt>
                <c:pt idx="2">
                  <c:v>67</c:v>
                </c:pt>
                <c:pt idx="3">
                  <c:v>47</c:v>
                </c:pt>
                <c:pt idx="4">
                  <c:v>159</c:v>
                </c:pt>
                <c:pt idx="5">
                  <c:v>234</c:v>
                </c:pt>
                <c:pt idx="6">
                  <c:v>364</c:v>
                </c:pt>
                <c:pt idx="7">
                  <c:v>474</c:v>
                </c:pt>
                <c:pt idx="8">
                  <c:v>417</c:v>
                </c:pt>
                <c:pt idx="9">
                  <c:v>518</c:v>
                </c:pt>
                <c:pt idx="10">
                  <c:v>574</c:v>
                </c:pt>
                <c:pt idx="11">
                  <c:v>635</c:v>
                </c:pt>
                <c:pt idx="12">
                  <c:v>693</c:v>
                </c:pt>
                <c:pt idx="13">
                  <c:v>830</c:v>
                </c:pt>
                <c:pt idx="14">
                  <c:v>824</c:v>
                </c:pt>
                <c:pt idx="15">
                  <c:v>833</c:v>
                </c:pt>
                <c:pt idx="16">
                  <c:v>243</c:v>
                </c:pt>
              </c:numCache>
            </c:numRef>
          </c:val>
          <c:extLst>
            <c:ext xmlns:c16="http://schemas.microsoft.com/office/drawing/2014/chart" uri="{C3380CC4-5D6E-409C-BE32-E72D297353CC}">
              <c16:uniqueId val="{00000013-61BE-4658-B961-B7B9DDC2C457}"/>
            </c:ext>
          </c:extLst>
        </c:ser>
        <c:ser>
          <c:idx val="7"/>
          <c:order val="7"/>
          <c:tx>
            <c:strRef>
              <c:f>'V.4.3. NA.Cant. accid x región'!$I$3</c:f>
              <c:strCache>
                <c:ptCount val="1"/>
                <c:pt idx="0">
                  <c:v>Región VII</c:v>
                </c:pt>
              </c:strCache>
            </c:strRef>
          </c:tx>
          <c:spPr>
            <a:solidFill>
              <a:srgbClr val="FFFF66"/>
            </a:solidFill>
          </c:spPr>
          <c:invertIfNegative val="0"/>
          <c:dLbls>
            <c:dLbl>
              <c:idx val="8"/>
              <c:layout>
                <c:manualLayout>
                  <c:x val="8.2863349547807226E-3"/>
                  <c:y val="5.067008437546381E-2"/>
                </c:manualLayout>
              </c:layout>
              <c:tx>
                <c:rich>
                  <a:bodyPr/>
                  <a:lstStyle/>
                  <a:p>
                    <a:r>
                      <a:rPr lang="en-US" sz="1600"/>
                      <a:t> 26,688</a:t>
                    </a:r>
                    <a:endParaRPr lang="en-US"/>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61BE-4658-B961-B7B9DDC2C457}"/>
                </c:ext>
              </c:extLst>
            </c:dLbl>
            <c:spPr>
              <a:noFill/>
              <a:ln>
                <a:noFill/>
              </a:ln>
              <a:effectLst/>
            </c:spPr>
            <c:txPr>
              <a:bodyPr/>
              <a:lstStyle/>
              <a:p>
                <a:pPr>
                  <a:defRPr sz="1600"/>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'V.4.3. NA.Cant. accid x región'!$A$4:$A$20</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Ene-Abr. 2021</c:v>
                </c:pt>
              </c:strCache>
            </c:strRef>
          </c:cat>
          <c:val>
            <c:numRef>
              <c:f>'V.4.3. NA.Cant. accid x región'!$I$4:$I$20</c:f>
              <c:numCache>
                <c:formatCode>_(* #,##0_);_(* \(#,##0\);_(* "-"??_);_(@_)</c:formatCode>
                <c:ptCount val="17"/>
                <c:pt idx="0">
                  <c:v>0</c:v>
                </c:pt>
                <c:pt idx="1">
                  <c:v>8</c:v>
                </c:pt>
                <c:pt idx="2">
                  <c:v>271</c:v>
                </c:pt>
                <c:pt idx="3">
                  <c:v>381</c:v>
                </c:pt>
                <c:pt idx="4">
                  <c:v>850</c:v>
                </c:pt>
                <c:pt idx="5">
                  <c:v>1134</c:v>
                </c:pt>
                <c:pt idx="6">
                  <c:v>1575</c:v>
                </c:pt>
                <c:pt idx="7">
                  <c:v>1959</c:v>
                </c:pt>
                <c:pt idx="8">
                  <c:v>2292</c:v>
                </c:pt>
                <c:pt idx="9">
                  <c:v>2592</c:v>
                </c:pt>
                <c:pt idx="10">
                  <c:v>2870</c:v>
                </c:pt>
                <c:pt idx="11">
                  <c:v>3327</c:v>
                </c:pt>
                <c:pt idx="12">
                  <c:v>3520</c:v>
                </c:pt>
                <c:pt idx="13">
                  <c:v>3722</c:v>
                </c:pt>
                <c:pt idx="14">
                  <c:v>4072</c:v>
                </c:pt>
                <c:pt idx="15">
                  <c:v>3532</c:v>
                </c:pt>
                <c:pt idx="16">
                  <c:v>1429</c:v>
                </c:pt>
              </c:numCache>
            </c:numRef>
          </c:val>
          <c:extLst>
            <c:ext xmlns:c16="http://schemas.microsoft.com/office/drawing/2014/chart" uri="{C3380CC4-5D6E-409C-BE32-E72D297353CC}">
              <c16:uniqueId val="{00000015-61BE-4658-B961-B7B9DDC2C457}"/>
            </c:ext>
          </c:extLst>
        </c:ser>
        <c:ser>
          <c:idx val="8"/>
          <c:order val="8"/>
          <c:tx>
            <c:strRef>
              <c:f>'V.4.3. NA.Cant. accid x región'!$J$3</c:f>
              <c:strCache>
                <c:ptCount val="1"/>
                <c:pt idx="0">
                  <c:v>Región VIII</c:v>
                </c:pt>
              </c:strCache>
            </c:strRef>
          </c:tx>
          <c:invertIfNegative val="0"/>
          <c:cat>
            <c:strRef>
              <c:f>'V.4.3. NA.Cant. accid x región'!$A$4:$A$20</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Ene-Abr. 2021</c:v>
                </c:pt>
              </c:strCache>
            </c:strRef>
          </c:cat>
          <c:val>
            <c:numRef>
              <c:f>'V.4.3. NA.Cant. accid x región'!$J$4:$J$20</c:f>
              <c:numCache>
                <c:formatCode>_(* #,##0_);_(* \(#,##0\);_(* "-"??_);_(@_)</c:formatCode>
                <c:ptCount val="1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numCache>
            </c:numRef>
          </c:val>
          <c:extLst>
            <c:ext xmlns:c16="http://schemas.microsoft.com/office/drawing/2014/chart" uri="{C3380CC4-5D6E-409C-BE32-E72D297353CC}">
              <c16:uniqueId val="{00000023-61BE-4658-B961-B7B9DDC2C457}"/>
            </c:ext>
          </c:extLst>
        </c:ser>
        <c:dLbls>
          <c:showLegendKey val="0"/>
          <c:showVal val="0"/>
          <c:showCatName val="0"/>
          <c:showSerName val="0"/>
          <c:showPercent val="0"/>
          <c:showBubbleSize val="0"/>
        </c:dLbls>
        <c:gapWidth val="75"/>
        <c:shape val="box"/>
        <c:axId val="433166224"/>
        <c:axId val="433167008"/>
        <c:axId val="0"/>
      </c:bar3DChart>
      <c:catAx>
        <c:axId val="433166224"/>
        <c:scaling>
          <c:orientation val="minMax"/>
        </c:scaling>
        <c:delete val="0"/>
        <c:axPos val="l"/>
        <c:numFmt formatCode="General" sourceLinked="1"/>
        <c:majorTickMark val="none"/>
        <c:minorTickMark val="none"/>
        <c:tickLblPos val="nextTo"/>
        <c:txPr>
          <a:bodyPr/>
          <a:lstStyle/>
          <a:p>
            <a:pPr>
              <a:defRPr sz="1600"/>
            </a:pPr>
            <a:endParaRPr lang="en-US"/>
          </a:p>
        </c:txPr>
        <c:crossAx val="433167008"/>
        <c:crosses val="autoZero"/>
        <c:auto val="1"/>
        <c:lblAlgn val="ctr"/>
        <c:lblOffset val="100"/>
        <c:noMultiLvlLbl val="0"/>
      </c:catAx>
      <c:valAx>
        <c:axId val="433167008"/>
        <c:scaling>
          <c:orientation val="minMax"/>
        </c:scaling>
        <c:delete val="1"/>
        <c:axPos val="b"/>
        <c:numFmt formatCode="_(* #,##0_);_(* \(#,##0\);_(* &quot;-&quot;??_);_(@_)" sourceLinked="1"/>
        <c:majorTickMark val="out"/>
        <c:minorTickMark val="none"/>
        <c:tickLblPos val="nextTo"/>
        <c:crossAx val="433166224"/>
        <c:crosses val="autoZero"/>
        <c:crossBetween val="between"/>
      </c:valAx>
      <c:spPr>
        <a:noFill/>
        <a:ln w="25400">
          <a:noFill/>
        </a:ln>
      </c:spPr>
    </c:plotArea>
    <c:legend>
      <c:legendPos val="t"/>
      <c:layout>
        <c:manualLayout>
          <c:xMode val="edge"/>
          <c:yMode val="edge"/>
          <c:x val="3.8849346340353655E-2"/>
          <c:y val="5.1474362295900959E-2"/>
          <c:w val="0.89284053485186021"/>
          <c:h val="3.6043942202343922E-2"/>
        </c:manualLayout>
      </c:layout>
      <c:overlay val="0"/>
      <c:txPr>
        <a:bodyPr/>
        <a:lstStyle/>
        <a:p>
          <a:pPr rtl="0">
            <a:defRPr sz="18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sz="1800" b="1">
                <a:effectLst/>
              </a:rPr>
              <a:t>Reporte de Accidentes Laborales y Enfermedades Profesionales por Provincia</a:t>
            </a:r>
            <a:endParaRPr lang="es-ES">
              <a:effectLst/>
            </a:endParaRPr>
          </a:p>
        </c:rich>
      </c:tx>
      <c:layout>
        <c:manualLayout>
          <c:xMode val="edge"/>
          <c:yMode val="edge"/>
          <c:x val="0.21081373329713229"/>
          <c:y val="4.1922776959186191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2.6099917118255926E-2"/>
          <c:y val="0.19999164636563152"/>
          <c:w val="0.95648595433048345"/>
          <c:h val="0.47968965367136068"/>
        </c:manualLayout>
      </c:layout>
      <c:bar3DChart>
        <c:barDir val="col"/>
        <c:grouping val="clustered"/>
        <c:varyColors val="0"/>
        <c:ser>
          <c:idx val="1"/>
          <c:order val="0"/>
          <c:tx>
            <c:strRef>
              <c:f>'V.4.4.NA.Cant. accid x Prov'!$K$3</c:f>
              <c:strCache>
                <c:ptCount val="1"/>
                <c:pt idx="0">
                  <c:v>Total </c:v>
                </c:pt>
              </c:strCache>
            </c:strRef>
          </c:tx>
          <c:spPr>
            <a:solidFill>
              <a:schemeClr val="accent3">
                <a:lumMod val="75000"/>
              </a:schemeClr>
            </a:solidFill>
          </c:spPr>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'V.4.4.NA.Cant. accid x Prov'!$A$4:$A$35</c:f>
              <c:strCache>
                <c:ptCount val="32"/>
                <c:pt idx="0">
                  <c:v>Distrito Nacional</c:v>
                </c:pt>
                <c:pt idx="1">
                  <c:v>Santiago de los Caballeros</c:v>
                </c:pt>
                <c:pt idx="2">
                  <c:v>Santo Domingo</c:v>
                </c:pt>
                <c:pt idx="3">
                  <c:v>Altagracia</c:v>
                </c:pt>
                <c:pt idx="4">
                  <c:v>La Romana</c:v>
                </c:pt>
                <c:pt idx="5">
                  <c:v>La Vega</c:v>
                </c:pt>
                <c:pt idx="6">
                  <c:v>Puerto Plata </c:v>
                </c:pt>
                <c:pt idx="7">
                  <c:v>San Cristóbal</c:v>
                </c:pt>
                <c:pt idx="8">
                  <c:v>San Pedro de Macorís</c:v>
                </c:pt>
                <c:pt idx="9">
                  <c:v>Barahona</c:v>
                </c:pt>
                <c:pt idx="10">
                  <c:v>Valverde</c:v>
                </c:pt>
                <c:pt idx="11">
                  <c:v>Sánchez Ramírez</c:v>
                </c:pt>
                <c:pt idx="12">
                  <c:v>Espaillat</c:v>
                </c:pt>
                <c:pt idx="13">
                  <c:v>Duarte</c:v>
                </c:pt>
                <c:pt idx="14">
                  <c:v>María Trinidad Sánchez</c:v>
                </c:pt>
                <c:pt idx="15">
                  <c:v>Monseñor Nouel</c:v>
                </c:pt>
                <c:pt idx="16">
                  <c:v>Peravia</c:v>
                </c:pt>
                <c:pt idx="17">
                  <c:v>Salcedo</c:v>
                </c:pt>
                <c:pt idx="18">
                  <c:v>Montecristi</c:v>
                </c:pt>
                <c:pt idx="19">
                  <c:v>Monte Plata</c:v>
                </c:pt>
                <c:pt idx="20">
                  <c:v>Dajabón</c:v>
                </c:pt>
                <c:pt idx="21">
                  <c:v>Azua</c:v>
                </c:pt>
                <c:pt idx="22">
                  <c:v>Samaná</c:v>
                </c:pt>
                <c:pt idx="23">
                  <c:v>Elías Piña</c:v>
                </c:pt>
                <c:pt idx="24">
                  <c:v>San Juan de la  Maguana</c:v>
                </c:pt>
                <c:pt idx="25">
                  <c:v>Santiago Rodríguez</c:v>
                </c:pt>
                <c:pt idx="26">
                  <c:v>Bahoruco</c:v>
                </c:pt>
                <c:pt idx="27">
                  <c:v>Hato Mayor</c:v>
                </c:pt>
                <c:pt idx="28">
                  <c:v>Pedernales</c:v>
                </c:pt>
                <c:pt idx="29">
                  <c:v>Independencia</c:v>
                </c:pt>
                <c:pt idx="30">
                  <c:v>San José de Ocoa</c:v>
                </c:pt>
                <c:pt idx="31">
                  <c:v>El Seybo</c:v>
                </c:pt>
              </c:strCache>
            </c:strRef>
          </c:cat>
          <c:val>
            <c:numRef>
              <c:f>'V.4.4.NA.Cant. accid x Prov'!$K$4:$K$35</c:f>
              <c:numCache>
                <c:formatCode>_(* #,##0_);_(* \(#,##0\);_(* "-"??_);_(@_)</c:formatCode>
                <c:ptCount val="32"/>
                <c:pt idx="0">
                  <c:v>130800</c:v>
                </c:pt>
                <c:pt idx="1">
                  <c:v>85447</c:v>
                </c:pt>
                <c:pt idx="2">
                  <c:v>32270</c:v>
                </c:pt>
                <c:pt idx="3">
                  <c:v>40428</c:v>
                </c:pt>
                <c:pt idx="4">
                  <c:v>24972</c:v>
                </c:pt>
                <c:pt idx="5">
                  <c:v>10225</c:v>
                </c:pt>
                <c:pt idx="6">
                  <c:v>15291</c:v>
                </c:pt>
                <c:pt idx="7">
                  <c:v>13289</c:v>
                </c:pt>
                <c:pt idx="8">
                  <c:v>12368</c:v>
                </c:pt>
                <c:pt idx="9">
                  <c:v>4982</c:v>
                </c:pt>
                <c:pt idx="10">
                  <c:v>7972</c:v>
                </c:pt>
                <c:pt idx="11">
                  <c:v>3203</c:v>
                </c:pt>
                <c:pt idx="12">
                  <c:v>7804</c:v>
                </c:pt>
                <c:pt idx="13">
                  <c:v>7069</c:v>
                </c:pt>
                <c:pt idx="14">
                  <c:v>3628</c:v>
                </c:pt>
                <c:pt idx="15">
                  <c:v>5419</c:v>
                </c:pt>
                <c:pt idx="16">
                  <c:v>4368</c:v>
                </c:pt>
                <c:pt idx="17">
                  <c:v>2173</c:v>
                </c:pt>
                <c:pt idx="18">
                  <c:v>2985</c:v>
                </c:pt>
                <c:pt idx="19">
                  <c:v>2277</c:v>
                </c:pt>
                <c:pt idx="20">
                  <c:v>1912</c:v>
                </c:pt>
                <c:pt idx="21">
                  <c:v>2408</c:v>
                </c:pt>
                <c:pt idx="22">
                  <c:v>2179</c:v>
                </c:pt>
                <c:pt idx="23">
                  <c:v>1501</c:v>
                </c:pt>
                <c:pt idx="24">
                  <c:v>2981</c:v>
                </c:pt>
                <c:pt idx="25">
                  <c:v>1845</c:v>
                </c:pt>
                <c:pt idx="26">
                  <c:v>873</c:v>
                </c:pt>
                <c:pt idx="27">
                  <c:v>2353</c:v>
                </c:pt>
                <c:pt idx="28">
                  <c:v>1251</c:v>
                </c:pt>
                <c:pt idx="29">
                  <c:v>734</c:v>
                </c:pt>
                <c:pt idx="30">
                  <c:v>248</c:v>
                </c:pt>
                <c:pt idx="31">
                  <c:v>605</c:v>
                </c:pt>
              </c:numCache>
            </c:numRef>
          </c:val>
          <c:extLst>
            <c:ext xmlns:c16="http://schemas.microsoft.com/office/drawing/2014/chart" uri="{C3380CC4-5D6E-409C-BE32-E72D297353CC}">
              <c16:uniqueId val="{00000000-8EC1-4021-9E65-CBB67EE2A73B}"/>
            </c:ext>
          </c:extLst>
        </c:ser>
        <c:dLbls>
          <c:showLegendKey val="0"/>
          <c:showVal val="0"/>
          <c:showCatName val="0"/>
          <c:showSerName val="0"/>
          <c:showPercent val="0"/>
          <c:showBubbleSize val="0"/>
        </c:dLbls>
        <c:gapWidth val="14"/>
        <c:shape val="cylinder"/>
        <c:axId val="433167792"/>
        <c:axId val="433168184"/>
        <c:axId val="0"/>
      </c:bar3DChart>
      <c:catAx>
        <c:axId val="433167792"/>
        <c:scaling>
          <c:orientation val="minMax"/>
        </c:scaling>
        <c:delete val="0"/>
        <c:axPos val="b"/>
        <c:numFmt formatCode="General" sourceLinked="1"/>
        <c:majorTickMark val="none"/>
        <c:minorTickMark val="none"/>
        <c:tickLblPos val="nextTo"/>
        <c:txPr>
          <a:bodyPr/>
          <a:lstStyle/>
          <a:p>
            <a:pPr>
              <a:defRPr sz="1200"/>
            </a:pPr>
            <a:endParaRPr lang="en-US"/>
          </a:p>
        </c:txPr>
        <c:crossAx val="433168184"/>
        <c:crosses val="autoZero"/>
        <c:auto val="1"/>
        <c:lblAlgn val="ctr"/>
        <c:lblOffset val="100"/>
        <c:noMultiLvlLbl val="0"/>
      </c:catAx>
      <c:valAx>
        <c:axId val="433168184"/>
        <c:scaling>
          <c:orientation val="minMax"/>
        </c:scaling>
        <c:delete val="1"/>
        <c:axPos val="l"/>
        <c:numFmt formatCode="_(* #,##0_);_(* \(#,##0\);_(* &quot;-&quot;??_);_(@_)" sourceLinked="1"/>
        <c:majorTickMark val="out"/>
        <c:minorTickMark val="none"/>
        <c:tickLblPos val="nextTo"/>
        <c:crossAx val="433167792"/>
        <c:crosses val="autoZero"/>
        <c:crossBetween val="between"/>
      </c:valAx>
      <c:spPr>
        <a:noFill/>
        <a:ln w="25400">
          <a:noFill/>
        </a:ln>
      </c:spPr>
    </c:plotArea>
    <c:plotVisOnly val="1"/>
    <c:dispBlanksAs val="gap"/>
    <c:showDLblsOverMax val="0"/>
  </c:chart>
  <c:spPr>
    <a:ln>
      <a:noFill/>
    </a:ln>
  </c:spPr>
  <c:printSettings>
    <c:headerFooter/>
    <c:pageMargins b="0.75" l="0.7" r="0.7" t="0.75" header="0.3" footer="0.3"/>
    <c:pageSetup/>
  </c:printSettings>
  <c:userShapes r:id="rId1"/>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sz="1800" b="1">
                <a:effectLst/>
              </a:rPr>
              <a:t>Reporte de Accidentes Laborales y Enfermedades Profesionales por Zona de Procedencia</a:t>
            </a:r>
            <a:endParaRPr lang="es-ES">
              <a:effectLst/>
            </a:endParaRPr>
          </a:p>
        </c:rich>
      </c:tx>
      <c:layout>
        <c:manualLayout>
          <c:xMode val="edge"/>
          <c:yMode val="edge"/>
          <c:x val="0.16373209398558641"/>
          <c:y val="2.4855410170368603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2.2684803050066888E-2"/>
          <c:y val="0.23611428743103124"/>
          <c:w val="0.97177202527190343"/>
          <c:h val="0.61414855857750461"/>
        </c:manualLayout>
      </c:layout>
      <c:bar3DChart>
        <c:barDir val="col"/>
        <c:grouping val="clustered"/>
        <c:varyColors val="0"/>
        <c:ser>
          <c:idx val="0"/>
          <c:order val="0"/>
          <c:tx>
            <c:strRef>
              <c:f>'V.4.5.NA.Cant. accid x Proced.'!$F$3</c:f>
              <c:strCache>
                <c:ptCount val="1"/>
                <c:pt idx="0">
                  <c:v>% Rural</c:v>
                </c:pt>
              </c:strCache>
            </c:strRef>
          </c:tx>
          <c:spPr>
            <a:solidFill>
              <a:srgbClr val="0070C0"/>
            </a:solidFill>
          </c:spPr>
          <c:invertIfNegative val="0"/>
          <c:dLbls>
            <c:dLbl>
              <c:idx val="0"/>
              <c:layout>
                <c:manualLayout>
                  <c:x val="4.8364388729345642E-3"/>
                  <c:y val="-6.160337580031839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3509-4A28-BAE1-3CB7A007E642}"/>
                </c:ext>
              </c:extLst>
            </c:dLbl>
            <c:dLbl>
              <c:idx val="1"/>
              <c:layout>
                <c:manualLayout>
                  <c:x val="7.5642123633981317E-3"/>
                  <c:y val="-2.054486270046204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3509-4A28-BAE1-3CB7A007E642}"/>
                </c:ext>
              </c:extLst>
            </c:dLbl>
            <c:dLbl>
              <c:idx val="2"/>
              <c:layout>
                <c:manualLayout>
                  <c:x val="6.6549022639678093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3509-4A28-BAE1-3CB7A007E642}"/>
                </c:ext>
              </c:extLst>
            </c:dLbl>
            <c:dLbl>
              <c:idx val="3"/>
              <c:layout>
                <c:manualLayout>
                  <c:x val="6.0455485911682059E-3"/>
                  <c:y val="-2.053445860010613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3509-4A28-BAE1-3CB7A007E642}"/>
                </c:ext>
              </c:extLst>
            </c:dLbl>
            <c:dLbl>
              <c:idx val="4"/>
              <c:layout>
                <c:manualLayout>
                  <c:x val="2.4182194364672821E-3"/>
                  <c:y val="-6.160337580031839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3509-4A28-BAE1-3CB7A007E642}"/>
                </c:ext>
              </c:extLst>
            </c:dLbl>
            <c:dLbl>
              <c:idx val="8"/>
              <c:layout>
                <c:manualLayout>
                  <c:x val="0"/>
                  <c:y val="-4.1091343106648545E-3"/>
                </c:manualLayout>
              </c:layout>
              <c:spPr/>
              <c:txPr>
                <a:bodyPr rot="-5400000" vert="horz"/>
                <a:lstStyle/>
                <a:p>
                  <a:pPr>
                    <a:defRPr sz="12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3509-4A28-BAE1-3CB7A007E642}"/>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'V.4.5.NA.Cant. accid x Proced.'!$A$4:$A$20</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Ene-Abr. 2021</c:v>
                </c:pt>
              </c:strCache>
            </c:strRef>
          </c:cat>
          <c:val>
            <c:numRef>
              <c:f>'V.4.5.NA.Cant. accid x Proced.'!$F$4:$F$19</c:f>
              <c:numCache>
                <c:formatCode>0.0%</c:formatCode>
                <c:ptCount val="16"/>
                <c:pt idx="0">
                  <c:v>5.7625301527740549E-2</c:v>
                </c:pt>
                <c:pt idx="1">
                  <c:v>9.5754290876242099E-2</c:v>
                </c:pt>
                <c:pt idx="2">
                  <c:v>0.11388108614232209</c:v>
                </c:pt>
                <c:pt idx="3">
                  <c:v>0.11961373781543226</c:v>
                </c:pt>
                <c:pt idx="4">
                  <c:v>0.1330109650616359</c:v>
                </c:pt>
                <c:pt idx="5">
                  <c:v>0.1443056828597617</c:v>
                </c:pt>
                <c:pt idx="6">
                  <c:v>0.14121343541178033</c:v>
                </c:pt>
                <c:pt idx="7">
                  <c:v>0.13661570743405277</c:v>
                </c:pt>
                <c:pt idx="8">
                  <c:v>0.16081718177056051</c:v>
                </c:pt>
                <c:pt idx="9">
                  <c:v>0.15438901778808972</c:v>
                </c:pt>
                <c:pt idx="10">
                  <c:v>0.1346782830183218</c:v>
                </c:pt>
                <c:pt idx="11">
                  <c:v>0.1511478278772905</c:v>
                </c:pt>
                <c:pt idx="12">
                  <c:v>0.13885608233507676</c:v>
                </c:pt>
                <c:pt idx="13">
                  <c:v>0.11121618649659117</c:v>
                </c:pt>
                <c:pt idx="14">
                  <c:v>0.12578334825425247</c:v>
                </c:pt>
                <c:pt idx="15">
                  <c:v>2.4216168180177178E-2</c:v>
                </c:pt>
              </c:numCache>
            </c:numRef>
          </c:val>
          <c:extLst>
            <c:ext xmlns:c16="http://schemas.microsoft.com/office/drawing/2014/chart" uri="{C3380CC4-5D6E-409C-BE32-E72D297353CC}">
              <c16:uniqueId val="{00000006-3509-4A28-BAE1-3CB7A007E642}"/>
            </c:ext>
          </c:extLst>
        </c:ser>
        <c:ser>
          <c:idx val="1"/>
          <c:order val="1"/>
          <c:tx>
            <c:strRef>
              <c:f>'V.4.5.NA.Cant. accid x Proced.'!$G$3</c:f>
              <c:strCache>
                <c:ptCount val="1"/>
                <c:pt idx="0">
                  <c:v>% Urbano</c:v>
                </c:pt>
              </c:strCache>
            </c:strRef>
          </c:tx>
          <c:spPr>
            <a:solidFill>
              <a:schemeClr val="accent3">
                <a:lumMod val="75000"/>
              </a:schemeClr>
            </a:solidFill>
          </c:spPr>
          <c:invertIfNegative val="0"/>
          <c:dLbls>
            <c:dLbl>
              <c:idx val="0"/>
              <c:layout>
                <c:manualLayout>
                  <c:x val="4.8364388729345538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3509-4A28-BAE1-3CB7A007E642}"/>
                </c:ext>
              </c:extLst>
            </c:dLbl>
            <c:dLbl>
              <c:idx val="1"/>
              <c:layout>
                <c:manualLayout>
                  <c:x val="8.4637680276354876E-3"/>
                  <c:y val="-4.106891720021264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3509-4A28-BAE1-3CB7A007E642}"/>
                </c:ext>
              </c:extLst>
            </c:dLbl>
            <c:dLbl>
              <c:idx val="2"/>
              <c:layout>
                <c:manualLayout>
                  <c:x val="4.8364388729345642E-3"/>
                  <c:y val="-6.160337580031877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3509-4A28-BAE1-3CB7A007E642}"/>
                </c:ext>
              </c:extLst>
            </c:dLbl>
            <c:dLbl>
              <c:idx val="3"/>
              <c:layout>
                <c:manualLayout>
                  <c:x val="7.2546583094018468E-3"/>
                  <c:y val="-4.106891720021226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3509-4A28-BAE1-3CB7A007E642}"/>
                </c:ext>
              </c:extLst>
            </c:dLbl>
            <c:dLbl>
              <c:idx val="4"/>
              <c:layout>
                <c:manualLayout>
                  <c:x val="4.8364388729345642E-3"/>
                  <c:y val="-6.160337580031839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3509-4A28-BAE1-3CB7A007E642}"/>
                </c:ext>
              </c:extLst>
            </c:dLbl>
            <c:dLbl>
              <c:idx val="5"/>
              <c:layout>
                <c:manualLayout>
                  <c:x val="4.8364388729345642E-3"/>
                  <c:y val="-4.106891720021226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3509-4A28-BAE1-3CB7A007E642}"/>
                </c:ext>
              </c:extLst>
            </c:dLbl>
            <c:dLbl>
              <c:idx val="6"/>
              <c:layout>
                <c:manualLayout>
                  <c:x val="6.0455485911682059E-3"/>
                  <c:y val="-8.213783440042452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3509-4A28-BAE1-3CB7A007E642}"/>
                </c:ext>
              </c:extLst>
            </c:dLbl>
            <c:dLbl>
              <c:idx val="7"/>
              <c:layout>
                <c:manualLayout>
                  <c:x val="4.8364388729345642E-3"/>
                  <c:y val="-1.026722930005306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3509-4A28-BAE1-3CB7A007E642}"/>
                </c:ext>
              </c:extLst>
            </c:dLbl>
            <c:dLbl>
              <c:idx val="8"/>
              <c:layout>
                <c:manualLayout>
                  <c:x val="6.5769468690580922E-3"/>
                  <c:y val="-1.6435890160369639E-2"/>
                </c:manualLayout>
              </c:layout>
              <c:spPr/>
              <c:txPr>
                <a:bodyPr rot="-5400000" vert="horz"/>
                <a:lstStyle/>
                <a:p>
                  <a:pPr>
                    <a:defRPr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3509-4A28-BAE1-3CB7A007E642}"/>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'V.4.5.NA.Cant. accid x Proced.'!$A$4:$A$20</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Ene-Abr. 2021</c:v>
                </c:pt>
              </c:strCache>
            </c:strRef>
          </c:cat>
          <c:val>
            <c:numRef>
              <c:f>'V.4.5.NA.Cant. accid x Proced.'!$G$4:$G$20</c:f>
              <c:numCache>
                <c:formatCode>0.0%</c:formatCode>
                <c:ptCount val="17"/>
                <c:pt idx="0">
                  <c:v>0.84025730367193785</c:v>
                </c:pt>
                <c:pt idx="1">
                  <c:v>0.8155374887082204</c:v>
                </c:pt>
                <c:pt idx="2">
                  <c:v>0.86107209737827717</c:v>
                </c:pt>
                <c:pt idx="3">
                  <c:v>0.85697367222374055</c:v>
                </c:pt>
                <c:pt idx="4">
                  <c:v>0.85289109854934275</c:v>
                </c:pt>
                <c:pt idx="5">
                  <c:v>0.8302589367552704</c:v>
                </c:pt>
                <c:pt idx="6">
                  <c:v>0.82471124485551184</c:v>
                </c:pt>
                <c:pt idx="7">
                  <c:v>0.86338429256594729</c:v>
                </c:pt>
                <c:pt idx="8">
                  <c:v>0.83907805133577784</c:v>
                </c:pt>
                <c:pt idx="9">
                  <c:v>0.84557875741170407</c:v>
                </c:pt>
                <c:pt idx="10">
                  <c:v>0.86529277258386639</c:v>
                </c:pt>
                <c:pt idx="11">
                  <c:v>0.8488264360716492</c:v>
                </c:pt>
                <c:pt idx="12">
                  <c:v>0.86092699269685946</c:v>
                </c:pt>
                <c:pt idx="13">
                  <c:v>0.88876182098086653</c:v>
                </c:pt>
                <c:pt idx="14">
                  <c:v>0.87415561162203959</c:v>
                </c:pt>
                <c:pt idx="15">
                  <c:v>0.22194451387153211</c:v>
                </c:pt>
                <c:pt idx="16">
                  <c:v>0.17225114854517612</c:v>
                </c:pt>
              </c:numCache>
            </c:numRef>
          </c:val>
          <c:extLst>
            <c:ext xmlns:c16="http://schemas.microsoft.com/office/drawing/2014/chart" uri="{C3380CC4-5D6E-409C-BE32-E72D297353CC}">
              <c16:uniqueId val="{00000010-3509-4A28-BAE1-3CB7A007E642}"/>
            </c:ext>
          </c:extLst>
        </c:ser>
        <c:ser>
          <c:idx val="2"/>
          <c:order val="2"/>
          <c:tx>
            <c:strRef>
              <c:f>'V.4.5.NA.Cant. accid x Proced.'!$H$3</c:f>
              <c:strCache>
                <c:ptCount val="1"/>
                <c:pt idx="0">
                  <c:v>% No Especificado</c:v>
                </c:pt>
              </c:strCache>
            </c:strRef>
          </c:tx>
          <c:spPr>
            <a:solidFill>
              <a:schemeClr val="accent6">
                <a:lumMod val="75000"/>
              </a:schemeClr>
            </a:solidFill>
          </c:spPr>
          <c:invertIfNegative val="0"/>
          <c:dLbls>
            <c:dLbl>
              <c:idx val="0"/>
              <c:layout>
                <c:manualLayout>
                  <c:x val="1.6362787841762802E-2"/>
                  <c:y val="-1.438140389032358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3509-4A28-BAE1-3CB7A007E642}"/>
                </c:ext>
              </c:extLst>
            </c:dLbl>
            <c:dLbl>
              <c:idx val="1"/>
              <c:layout>
                <c:manualLayout>
                  <c:x val="9.6728777458691285E-3"/>
                  <c:y val="-2.053445527991777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3509-4A28-BAE1-3CB7A007E642}"/>
                </c:ext>
              </c:extLst>
            </c:dLbl>
            <c:dLbl>
              <c:idx val="2"/>
              <c:layout>
                <c:manualLayout>
                  <c:x val="1.2091097182336455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3509-4A28-BAE1-3CB7A007E642}"/>
                </c:ext>
              </c:extLst>
            </c:dLbl>
            <c:dLbl>
              <c:idx val="3"/>
              <c:layout>
                <c:manualLayout>
                  <c:x val="1.3300206900570053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3509-4A28-BAE1-3CB7A007E642}"/>
                </c:ext>
              </c:extLst>
            </c:dLbl>
            <c:dLbl>
              <c:idx val="4"/>
              <c:layout>
                <c:manualLayout>
                  <c:x val="1.4509316618803694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3509-4A28-BAE1-3CB7A007E642}"/>
                </c:ext>
              </c:extLst>
            </c:dLbl>
            <c:dLbl>
              <c:idx val="5"/>
              <c:layout>
                <c:manualLayout>
                  <c:x val="1.4509316618803782E-2"/>
                  <c:y val="-6.160336583975331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3509-4A28-BAE1-3CB7A007E642}"/>
                </c:ext>
              </c:extLst>
            </c:dLbl>
            <c:dLbl>
              <c:idx val="6"/>
              <c:layout>
                <c:manualLayout>
                  <c:x val="1.5718426337037336E-2"/>
                  <c:y val="-2.053445527991777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3509-4A28-BAE1-3CB7A007E642}"/>
                </c:ext>
              </c:extLst>
            </c:dLbl>
            <c:dLbl>
              <c:idx val="7"/>
              <c:layout>
                <c:manualLayout>
                  <c:x val="1.6927536055270975E-2"/>
                  <c:y val="-6.160336583975331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3509-4A28-BAE1-3CB7A007E642}"/>
                </c:ext>
              </c:extLst>
            </c:dLbl>
            <c:dLbl>
              <c:idx val="8"/>
              <c:layout>
                <c:manualLayout>
                  <c:x val="1.4294674666834917E-2"/>
                  <c:y val="-8.2179450801848197E-3"/>
                </c:manualLayout>
              </c:layout>
              <c:spPr/>
              <c:txPr>
                <a:bodyPr rot="-5400000" vert="horz"/>
                <a:lstStyle/>
                <a:p>
                  <a:pPr>
                    <a:defRPr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3509-4A28-BAE1-3CB7A007E642}"/>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'V.4.5.NA.Cant. accid x Proced.'!$A$4:$A$20</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Ene-Abr. 2021</c:v>
                </c:pt>
              </c:strCache>
            </c:strRef>
          </c:cat>
          <c:val>
            <c:numRef>
              <c:f>'V.4.5.NA.Cant. accid x Proced.'!$H$4:$H$20</c:f>
              <c:numCache>
                <c:formatCode>0.0%</c:formatCode>
                <c:ptCount val="17"/>
                <c:pt idx="0">
                  <c:v>0.10211739480032163</c:v>
                </c:pt>
                <c:pt idx="1">
                  <c:v>8.8708220415537484E-2</c:v>
                </c:pt>
                <c:pt idx="2">
                  <c:v>2.5046816479400748E-2</c:v>
                </c:pt>
                <c:pt idx="3">
                  <c:v>2.3412589960827183E-2</c:v>
                </c:pt>
                <c:pt idx="4">
                  <c:v>1.4097936389021317E-2</c:v>
                </c:pt>
                <c:pt idx="5">
                  <c:v>2.5435380384967919E-2</c:v>
                </c:pt>
                <c:pt idx="6">
                  <c:v>3.407531973270788E-2</c:v>
                </c:pt>
                <c:pt idx="7">
                  <c:v>0</c:v>
                </c:pt>
                <c:pt idx="8">
                  <c:v>1.0476689366160294E-4</c:v>
                </c:pt>
                <c:pt idx="9">
                  <c:v>3.2224800206238723E-5</c:v>
                </c:pt>
                <c:pt idx="10">
                  <c:v>2.8944397811803524E-5</c:v>
                </c:pt>
                <c:pt idx="11">
                  <c:v>2.5736051060325302E-5</c:v>
                </c:pt>
                <c:pt idx="12">
                  <c:v>2.1692496806382416E-4</c:v>
                </c:pt>
                <c:pt idx="13">
                  <c:v>2.1992522542335606E-5</c:v>
                </c:pt>
                <c:pt idx="14">
                  <c:v>6.1040123707984054E-5</c:v>
                </c:pt>
                <c:pt idx="15">
                  <c:v>0.75383931794829073</c:v>
                </c:pt>
                <c:pt idx="16">
                  <c:v>0.8136600306278714</c:v>
                </c:pt>
              </c:numCache>
            </c:numRef>
          </c:val>
          <c:extLst>
            <c:ext xmlns:c16="http://schemas.microsoft.com/office/drawing/2014/chart" uri="{C3380CC4-5D6E-409C-BE32-E72D297353CC}">
              <c16:uniqueId val="{0000001A-3509-4A28-BAE1-3CB7A007E642}"/>
            </c:ext>
          </c:extLst>
        </c:ser>
        <c:dLbls>
          <c:showLegendKey val="0"/>
          <c:showVal val="0"/>
          <c:showCatName val="0"/>
          <c:showSerName val="0"/>
          <c:showPercent val="0"/>
          <c:showBubbleSize val="0"/>
        </c:dLbls>
        <c:gapWidth val="75"/>
        <c:shape val="cylinder"/>
        <c:axId val="436870304"/>
        <c:axId val="436870696"/>
        <c:axId val="0"/>
      </c:bar3DChart>
      <c:catAx>
        <c:axId val="436870304"/>
        <c:scaling>
          <c:orientation val="minMax"/>
        </c:scaling>
        <c:delete val="0"/>
        <c:axPos val="b"/>
        <c:numFmt formatCode="General" sourceLinked="1"/>
        <c:majorTickMark val="none"/>
        <c:minorTickMark val="none"/>
        <c:tickLblPos val="nextTo"/>
        <c:txPr>
          <a:bodyPr/>
          <a:lstStyle/>
          <a:p>
            <a:pPr>
              <a:defRPr sz="1200"/>
            </a:pPr>
            <a:endParaRPr lang="en-US"/>
          </a:p>
        </c:txPr>
        <c:crossAx val="436870696"/>
        <c:crosses val="autoZero"/>
        <c:auto val="1"/>
        <c:lblAlgn val="ctr"/>
        <c:lblOffset val="100"/>
        <c:noMultiLvlLbl val="0"/>
      </c:catAx>
      <c:valAx>
        <c:axId val="436870696"/>
        <c:scaling>
          <c:orientation val="minMax"/>
        </c:scaling>
        <c:delete val="1"/>
        <c:axPos val="l"/>
        <c:numFmt formatCode="0.0%" sourceLinked="1"/>
        <c:majorTickMark val="out"/>
        <c:minorTickMark val="none"/>
        <c:tickLblPos val="nextTo"/>
        <c:crossAx val="436870304"/>
        <c:crosses val="autoZero"/>
        <c:crossBetween val="between"/>
      </c:valAx>
      <c:spPr>
        <a:noFill/>
        <a:ln w="25400">
          <a:noFill/>
        </a:ln>
      </c:spPr>
    </c:plotArea>
    <c:legend>
      <c:legendPos val="t"/>
      <c:layout>
        <c:manualLayout>
          <c:xMode val="edge"/>
          <c:yMode val="edge"/>
          <c:x val="0.18203055552846334"/>
          <c:y val="7.5975387578025994E-2"/>
          <c:w val="0.57855718530150779"/>
          <c:h val="4.212424821170721E-2"/>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floor>
    <c:sideWall>
      <c:thickness val="0"/>
    </c:sideWall>
    <c:backWall>
      <c:thickness val="0"/>
    </c:backWall>
    <c:plotArea>
      <c:layout>
        <c:manualLayout>
          <c:layoutTarget val="inner"/>
          <c:xMode val="edge"/>
          <c:yMode val="edge"/>
          <c:x val="1.4267501308743963E-2"/>
          <c:y val="0.16697119912739197"/>
          <c:w val="0.96544674973328115"/>
          <c:h val="0.70481605457412844"/>
        </c:manualLayout>
      </c:layout>
      <c:bar3DChart>
        <c:barDir val="col"/>
        <c:grouping val="clustered"/>
        <c:varyColors val="0"/>
        <c:ser>
          <c:idx val="0"/>
          <c:order val="0"/>
          <c:tx>
            <c:strRef>
              <c:f>'V.4.6. NA.Cant. accid x sector'!$B$3</c:f>
              <c:strCache>
                <c:ptCount val="1"/>
                <c:pt idx="0">
                  <c:v>Sector Público</c:v>
                </c:pt>
              </c:strCache>
            </c:strRef>
          </c:tx>
          <c:spPr>
            <a:solidFill>
              <a:srgbClr val="0070C0"/>
            </a:solidFill>
          </c:spPr>
          <c:invertIfNegative val="0"/>
          <c:dLbls>
            <c:dLbl>
              <c:idx val="8"/>
              <c:layout>
                <c:manualLayout>
                  <c:x val="2.4363788580633846E-3"/>
                  <c:y val="-6.563418297156438E-3"/>
                </c:manualLayout>
              </c:layout>
              <c:spPr/>
              <c:txPr>
                <a:bodyPr/>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0EF-423B-B867-AF99A0BCC23C}"/>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'V.4.6. NA.Cant. accid x sector'!$A$4:$A$20</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Ene-Abr. 2021</c:v>
                </c:pt>
              </c:strCache>
            </c:strRef>
          </c:cat>
          <c:val>
            <c:numRef>
              <c:f>'V.4.6. NA.Cant. accid x sector'!$B$4:$B$20</c:f>
              <c:numCache>
                <c:formatCode>_(* #,##0_);_(* \(#,##0\);_(* "-"??_);_(@_)</c:formatCode>
                <c:ptCount val="17"/>
                <c:pt idx="0">
                  <c:v>90</c:v>
                </c:pt>
                <c:pt idx="1">
                  <c:v>253</c:v>
                </c:pt>
                <c:pt idx="2">
                  <c:v>445</c:v>
                </c:pt>
                <c:pt idx="3">
                  <c:v>660</c:v>
                </c:pt>
                <c:pt idx="4">
                  <c:v>986</c:v>
                </c:pt>
                <c:pt idx="5">
                  <c:v>1477</c:v>
                </c:pt>
                <c:pt idx="6">
                  <c:v>2094</c:v>
                </c:pt>
                <c:pt idx="7">
                  <c:v>3858</c:v>
                </c:pt>
                <c:pt idx="8">
                  <c:v>4451</c:v>
                </c:pt>
                <c:pt idx="9">
                  <c:v>5112</c:v>
                </c:pt>
                <c:pt idx="10">
                  <c:v>5396</c:v>
                </c:pt>
                <c:pt idx="11">
                  <c:v>6565</c:v>
                </c:pt>
                <c:pt idx="12">
                  <c:v>8616</c:v>
                </c:pt>
                <c:pt idx="13">
                  <c:v>10106</c:v>
                </c:pt>
                <c:pt idx="14">
                  <c:v>10920</c:v>
                </c:pt>
                <c:pt idx="15">
                  <c:v>11630</c:v>
                </c:pt>
                <c:pt idx="16">
                  <c:v>10575</c:v>
                </c:pt>
              </c:numCache>
            </c:numRef>
          </c:val>
          <c:extLst>
            <c:ext xmlns:c16="http://schemas.microsoft.com/office/drawing/2014/chart" uri="{C3380CC4-5D6E-409C-BE32-E72D297353CC}">
              <c16:uniqueId val="{00000001-50EF-423B-B867-AF99A0BCC23C}"/>
            </c:ext>
          </c:extLst>
        </c:ser>
        <c:ser>
          <c:idx val="1"/>
          <c:order val="1"/>
          <c:tx>
            <c:strRef>
              <c:f>'V.4.6. NA.Cant. accid x sector'!$C$3</c:f>
              <c:strCache>
                <c:ptCount val="1"/>
                <c:pt idx="0">
                  <c:v>Sector Privado</c:v>
                </c:pt>
              </c:strCache>
            </c:strRef>
          </c:tx>
          <c:spPr>
            <a:solidFill>
              <a:schemeClr val="accent3">
                <a:lumMod val="75000"/>
              </a:schemeClr>
            </a:solidFill>
          </c:spPr>
          <c:invertIfNegative val="0"/>
          <c:dLbls>
            <c:dLbl>
              <c:idx val="0"/>
              <c:layout>
                <c:manualLayout>
                  <c:x val="4.9035042487706008E-3"/>
                  <c:y val="-1.08677049460893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50EF-423B-B867-AF99A0BCC23C}"/>
                </c:ext>
              </c:extLst>
            </c:dLbl>
            <c:dLbl>
              <c:idx val="1"/>
              <c:layout>
                <c:manualLayout>
                  <c:x val="1.2258760621926502E-3"/>
                  <c:y val="-8.694163956871470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50EF-423B-B867-AF99A0BCC23C}"/>
                </c:ext>
              </c:extLst>
            </c:dLbl>
            <c:dLbl>
              <c:idx val="2"/>
              <c:layout>
                <c:manualLayout>
                  <c:x val="7.3552563731558562E-3"/>
                  <c:y val="-1.304124593530720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50EF-423B-B867-AF99A0BCC23C}"/>
                </c:ext>
              </c:extLst>
            </c:dLbl>
            <c:dLbl>
              <c:idx val="3"/>
              <c:layout>
                <c:manualLayout>
                  <c:x val="8.5811324353485506E-3"/>
                  <c:y val="-1.521478692452515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50EF-423B-B867-AF99A0BCC23C}"/>
                </c:ext>
              </c:extLst>
            </c:dLbl>
            <c:dLbl>
              <c:idx val="4"/>
              <c:layout>
                <c:manualLayout>
                  <c:x val="7.3552563731559013E-3"/>
                  <c:y val="-1.95618689029608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50EF-423B-B867-AF99A0BCC23C}"/>
                </c:ext>
              </c:extLst>
            </c:dLbl>
            <c:dLbl>
              <c:idx val="5"/>
              <c:layout>
                <c:manualLayout>
                  <c:x val="6.1293803109632511E-3"/>
                  <c:y val="-1.304124593530720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50EF-423B-B867-AF99A0BCC23C}"/>
                </c:ext>
              </c:extLst>
            </c:dLbl>
            <c:dLbl>
              <c:idx val="6"/>
              <c:layout>
                <c:manualLayout>
                  <c:x val="6.1293803109631608E-3"/>
                  <c:y val="-8.694163956871470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50EF-423B-B867-AF99A0BCC23C}"/>
                </c:ext>
              </c:extLst>
            </c:dLbl>
            <c:dLbl>
              <c:idx val="7"/>
              <c:layout>
                <c:manualLayout>
                  <c:x val="6.1293803109631608E-3"/>
                  <c:y val="-1.304124593530724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50EF-423B-B867-AF99A0BCC23C}"/>
                </c:ext>
              </c:extLst>
            </c:dLbl>
            <c:dLbl>
              <c:idx val="8"/>
              <c:layout>
                <c:manualLayout>
                  <c:x val="8.9709174511363125E-3"/>
                  <c:y val="-1.0867704946089258E-2"/>
                </c:manualLayout>
              </c:layout>
              <c:spPr/>
              <c:txPr>
                <a:bodyPr/>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50EF-423B-B867-AF99A0BCC23C}"/>
                </c:ext>
              </c:extLst>
            </c:dLbl>
            <c:dLbl>
              <c:idx val="9"/>
              <c:layout>
                <c:manualLayout>
                  <c:x val="4.2364888114163699E-3"/>
                  <c:y val="-6.759258454350966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50EF-423B-B867-AF99A0BCC23C}"/>
                </c:ext>
              </c:extLst>
            </c:dLbl>
            <c:dLbl>
              <c:idx val="10"/>
              <c:layout>
                <c:manualLayout>
                  <c:x val="3.1773666085622774E-3"/>
                  <c:y val="-1.126543075725163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50EF-423B-B867-AF99A0BCC23C}"/>
                </c:ext>
              </c:extLst>
            </c:dLbl>
            <c:dLbl>
              <c:idx val="11"/>
              <c:layout>
                <c:manualLayout>
                  <c:x val="4.2364888114163699E-3"/>
                  <c:y val="-1.12654307572516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50EF-423B-B867-AF99A0BCC23C}"/>
                </c:ext>
              </c:extLst>
            </c:dLbl>
            <c:dLbl>
              <c:idx val="12"/>
              <c:layout>
                <c:manualLayout>
                  <c:x val="4.7111976487635319E-3"/>
                  <c:y val="-3.972788587898886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DDE-413C-8468-0156C79B6E61}"/>
                </c:ext>
              </c:extLst>
            </c:dLbl>
            <c:dLbl>
              <c:idx val="14"/>
              <c:layout>
                <c:manualLayout>
                  <c:x val="1.8973359013599071E-3"/>
                  <c:y val="-7.786666192517964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E4C-441D-B9D0-8AECDCAF099A}"/>
                </c:ext>
              </c:extLst>
            </c:dLbl>
            <c:dLbl>
              <c:idx val="15"/>
              <c:layout>
                <c:manualLayout>
                  <c:x val="1.0435347457480116E-2"/>
                  <c:y val="-7.786667386064808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6CF5-4ECF-B36F-91DA5E765071}"/>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'V.4.6. NA.Cant. accid x sector'!$A$4:$A$20</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Ene-Abr. 2021</c:v>
                </c:pt>
              </c:strCache>
            </c:strRef>
          </c:cat>
          <c:val>
            <c:numRef>
              <c:f>'V.4.6. NA.Cant. accid x sector'!$C$4:$C$20</c:f>
              <c:numCache>
                <c:formatCode>_(* #,##0_);_(* \(#,##0\);_(* "-"??_);_(@_)</c:formatCode>
                <c:ptCount val="17"/>
                <c:pt idx="0">
                  <c:v>3641</c:v>
                </c:pt>
                <c:pt idx="1">
                  <c:v>5282</c:v>
                </c:pt>
                <c:pt idx="2">
                  <c:v>8099</c:v>
                </c:pt>
                <c:pt idx="3">
                  <c:v>10317</c:v>
                </c:pt>
                <c:pt idx="4">
                  <c:v>13697</c:v>
                </c:pt>
                <c:pt idx="5">
                  <c:v>15979</c:v>
                </c:pt>
                <c:pt idx="6">
                  <c:v>20503</c:v>
                </c:pt>
                <c:pt idx="7">
                  <c:v>22830</c:v>
                </c:pt>
                <c:pt idx="8">
                  <c:v>24184</c:v>
                </c:pt>
                <c:pt idx="9">
                  <c:v>25920</c:v>
                </c:pt>
                <c:pt idx="10">
                  <c:v>29153</c:v>
                </c:pt>
                <c:pt idx="11">
                  <c:v>32291</c:v>
                </c:pt>
                <c:pt idx="12">
                  <c:v>32873</c:v>
                </c:pt>
                <c:pt idx="13">
                  <c:v>35364</c:v>
                </c:pt>
                <c:pt idx="14">
                  <c:v>38228</c:v>
                </c:pt>
                <c:pt idx="15">
                  <c:v>28515</c:v>
                </c:pt>
                <c:pt idx="16">
                  <c:v>5750</c:v>
                </c:pt>
              </c:numCache>
            </c:numRef>
          </c:val>
          <c:extLst>
            <c:ext xmlns:c16="http://schemas.microsoft.com/office/drawing/2014/chart" uri="{C3380CC4-5D6E-409C-BE32-E72D297353CC}">
              <c16:uniqueId val="{0000000E-50EF-423B-B867-AF99A0BCC23C}"/>
            </c:ext>
          </c:extLst>
        </c:ser>
        <c:dLbls>
          <c:showLegendKey val="0"/>
          <c:showVal val="0"/>
          <c:showCatName val="0"/>
          <c:showSerName val="0"/>
          <c:showPercent val="0"/>
          <c:showBubbleSize val="0"/>
        </c:dLbls>
        <c:gapWidth val="37"/>
        <c:shape val="cylinder"/>
        <c:axId val="436871480"/>
        <c:axId val="436871872"/>
        <c:axId val="0"/>
      </c:bar3DChart>
      <c:catAx>
        <c:axId val="436871480"/>
        <c:scaling>
          <c:orientation val="minMax"/>
        </c:scaling>
        <c:delete val="0"/>
        <c:axPos val="b"/>
        <c:numFmt formatCode="General" sourceLinked="1"/>
        <c:majorTickMark val="none"/>
        <c:minorTickMark val="none"/>
        <c:tickLblPos val="nextTo"/>
        <c:txPr>
          <a:bodyPr/>
          <a:lstStyle/>
          <a:p>
            <a:pPr>
              <a:defRPr sz="1400"/>
            </a:pPr>
            <a:endParaRPr lang="en-US"/>
          </a:p>
        </c:txPr>
        <c:crossAx val="436871872"/>
        <c:crosses val="autoZero"/>
        <c:auto val="1"/>
        <c:lblAlgn val="ctr"/>
        <c:lblOffset val="100"/>
        <c:noMultiLvlLbl val="0"/>
      </c:catAx>
      <c:valAx>
        <c:axId val="436871872"/>
        <c:scaling>
          <c:orientation val="minMax"/>
        </c:scaling>
        <c:delete val="1"/>
        <c:axPos val="l"/>
        <c:numFmt formatCode="_(* #,##0_);_(* \(#,##0\);_(* &quot;-&quot;??_);_(@_)" sourceLinked="1"/>
        <c:majorTickMark val="out"/>
        <c:minorTickMark val="none"/>
        <c:tickLblPos val="nextTo"/>
        <c:crossAx val="436871480"/>
        <c:crosses val="autoZero"/>
        <c:crossBetween val="between"/>
      </c:valAx>
      <c:spPr>
        <a:noFill/>
        <a:ln w="25400">
          <a:noFill/>
        </a:ln>
      </c:spPr>
    </c:plotArea>
    <c:legend>
      <c:legendPos val="t"/>
      <c:layout>
        <c:manualLayout>
          <c:xMode val="edge"/>
          <c:yMode val="edge"/>
          <c:x val="0.2751926602974572"/>
          <c:y val="4.089569692979457E-2"/>
          <c:w val="0.4228567777143068"/>
          <c:h val="4.4565284175032659E-2"/>
        </c:manualLayout>
      </c:layout>
      <c:overlay val="0"/>
      <c:txPr>
        <a:bodyPr/>
        <a:lstStyle/>
        <a:p>
          <a:pPr>
            <a:defRPr sz="1600" b="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800"/>
            </a:pPr>
            <a:r>
              <a:rPr lang="en-US" sz="2800"/>
              <a:t>Afiliación  al Seguro Familiar de Salud por  Sexo </a:t>
            </a:r>
          </a:p>
        </c:rich>
      </c:tx>
      <c:layout>
        <c:manualLayout>
          <c:xMode val="edge"/>
          <c:yMode val="edge"/>
          <c:x val="0.32050558957908037"/>
          <c:y val="2.2004105041835999E-2"/>
        </c:manualLayout>
      </c:layout>
      <c:overlay val="0"/>
    </c:title>
    <c:autoTitleDeleted val="0"/>
    <c:view3D>
      <c:rotX val="10"/>
      <c:rotY val="0"/>
      <c:rAngAx val="0"/>
      <c:perspective val="10"/>
    </c:view3D>
    <c:floor>
      <c:thickness val="0"/>
    </c:floor>
    <c:sideWall>
      <c:thickness val="0"/>
    </c:sideWall>
    <c:backWall>
      <c:thickness val="0"/>
    </c:backWall>
    <c:plotArea>
      <c:layout>
        <c:manualLayout>
          <c:layoutTarget val="inner"/>
          <c:xMode val="edge"/>
          <c:yMode val="edge"/>
          <c:x val="4.7756436823108159E-3"/>
          <c:y val="5.9180181145380331E-2"/>
          <c:w val="0.99023214290694361"/>
          <c:h val="0.8675717036695888"/>
        </c:manualLayout>
      </c:layout>
      <c:bar3DChart>
        <c:barDir val="col"/>
        <c:grouping val="standard"/>
        <c:varyColors val="0"/>
        <c:ser>
          <c:idx val="0"/>
          <c:order val="0"/>
          <c:tx>
            <c:strRef>
              <c:f>'III.1.6.Afil. SFS x sexo'!$G$4</c:f>
              <c:strCache>
                <c:ptCount val="1"/>
                <c:pt idx="0">
                  <c:v>Hombres</c:v>
                </c:pt>
              </c:strCache>
            </c:strRef>
          </c:tx>
          <c:spPr>
            <a:solidFill>
              <a:schemeClr val="accent3">
                <a:lumMod val="50000"/>
              </a:schemeClr>
            </a:solidFill>
          </c:spPr>
          <c:invertIfNegative val="0"/>
          <c:dLbls>
            <c:dLbl>
              <c:idx val="0"/>
              <c:layout>
                <c:manualLayout>
                  <c:x val="-6.9247716256664747E-4"/>
                  <c:y val="5.8973871907367935E-2"/>
                </c:manualLayout>
              </c:layout>
              <c:tx>
                <c:rich>
                  <a:bodyPr/>
                  <a:lstStyle/>
                  <a:p>
                    <a:r>
                      <a:rPr lang="en-US"/>
                      <a:t>49.7%</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016C-48E1-A8E8-9D680922F7AA}"/>
                </c:ext>
              </c:extLst>
            </c:dLbl>
            <c:dLbl>
              <c:idx val="1"/>
              <c:layout>
                <c:manualLayout>
                  <c:x val="0"/>
                  <c:y val="6.1716842693757136E-2"/>
                </c:manualLayout>
              </c:layout>
              <c:tx>
                <c:rich>
                  <a:bodyPr/>
                  <a:lstStyle/>
                  <a:p>
                    <a:r>
                      <a:rPr lang="en-US"/>
                      <a:t>49.2%</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016C-48E1-A8E8-9D680922F7AA}"/>
                </c:ext>
              </c:extLst>
            </c:dLbl>
            <c:dLbl>
              <c:idx val="2"/>
              <c:layout>
                <c:manualLayout>
                  <c:x val="1.3849543251332949E-3"/>
                  <c:y val="7.2688725839313961E-2"/>
                </c:manualLayout>
              </c:layout>
              <c:tx>
                <c:rich>
                  <a:bodyPr/>
                  <a:lstStyle/>
                  <a:p>
                    <a:r>
                      <a:rPr lang="en-US"/>
                      <a:t>48.5%</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016C-48E1-A8E8-9D680922F7AA}"/>
                </c:ext>
              </c:extLst>
            </c:dLbl>
            <c:dLbl>
              <c:idx val="3"/>
              <c:layout>
                <c:manualLayout>
                  <c:x val="-4.2578905862276855E-17"/>
                  <c:y val="8.6064230848700685E-2"/>
                </c:manualLayout>
              </c:layout>
              <c:tx>
                <c:rich>
                  <a:bodyPr/>
                  <a:lstStyle/>
                  <a:p>
                    <a:r>
                      <a:rPr lang="en-US"/>
                      <a:t>48.3%</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016C-48E1-A8E8-9D680922F7AA}"/>
                </c:ext>
              </c:extLst>
            </c:dLbl>
            <c:dLbl>
              <c:idx val="4"/>
              <c:layout>
                <c:manualLayout>
                  <c:x val="9.1615807221944378E-4"/>
                  <c:y val="7.8066246280634119E-2"/>
                </c:manualLayout>
              </c:layout>
              <c:tx>
                <c:rich>
                  <a:bodyPr/>
                  <a:lstStyle/>
                  <a:p>
                    <a:r>
                      <a:rPr lang="en-US"/>
                      <a:t>48.2%</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016C-48E1-A8E8-9D680922F7AA}"/>
                </c:ext>
              </c:extLst>
            </c:dLbl>
            <c:dLbl>
              <c:idx val="5"/>
              <c:layout>
                <c:manualLayout>
                  <c:x val="2.8817443788680063E-3"/>
                  <c:y val="8.2714801423951018E-2"/>
                </c:manualLayout>
              </c:layout>
              <c:tx>
                <c:rich>
                  <a:bodyPr/>
                  <a:lstStyle/>
                  <a:p>
                    <a:r>
                      <a:rPr lang="en-US"/>
                      <a:t>47.9%</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016C-48E1-A8E8-9D680922F7AA}"/>
                </c:ext>
              </c:extLst>
            </c:dLbl>
            <c:dLbl>
              <c:idx val="6"/>
              <c:layout>
                <c:manualLayout>
                  <c:x val="-1.9655863066485625E-3"/>
                  <c:y val="9.0373460163391206E-2"/>
                </c:manualLayout>
              </c:layout>
              <c:tx>
                <c:rich>
                  <a:bodyPr/>
                  <a:lstStyle/>
                  <a:p>
                    <a:r>
                      <a:rPr lang="en-US"/>
                      <a:t>47.9%</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016C-48E1-A8E8-9D680922F7AA}"/>
                </c:ext>
              </c:extLst>
            </c:dLbl>
            <c:dLbl>
              <c:idx val="7"/>
              <c:layout>
                <c:manualLayout>
                  <c:x val="-4.5718752044485443E-8"/>
                  <c:y val="9.284935602879904E-2"/>
                </c:manualLayout>
              </c:layout>
              <c:tx>
                <c:rich>
                  <a:bodyPr/>
                  <a:lstStyle/>
                  <a:p>
                    <a:r>
                      <a:rPr lang="en-US"/>
                      <a:t>48.4%</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016C-48E1-A8E8-9D680922F7AA}"/>
                </c:ext>
              </c:extLst>
            </c:dLbl>
            <c:dLbl>
              <c:idx val="8"/>
              <c:layout>
                <c:manualLayout>
                  <c:x val="1.0156214392188842E-16"/>
                  <c:y val="9.6003977523622219E-2"/>
                </c:manualLayout>
              </c:layout>
              <c:tx>
                <c:rich>
                  <a:bodyPr/>
                  <a:lstStyle/>
                  <a:p>
                    <a:r>
                      <a:rPr lang="en-US"/>
                      <a:t>48.4%</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016C-48E1-A8E8-9D680922F7AA}"/>
                </c:ext>
              </c:extLst>
            </c:dLbl>
            <c:dLbl>
              <c:idx val="9"/>
              <c:layout>
                <c:manualLayout>
                  <c:x val="7.0853458923599835E-4"/>
                  <c:y val="8.9298898178161848E-2"/>
                </c:manualLayout>
              </c:layout>
              <c:tx>
                <c:rich>
                  <a:bodyPr/>
                  <a:lstStyle/>
                  <a:p>
                    <a:r>
                      <a:rPr lang="en-US"/>
                      <a:t>48.8%</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016C-48E1-A8E8-9D680922F7AA}"/>
                </c:ext>
              </c:extLst>
            </c:dLbl>
            <c:dLbl>
              <c:idx val="10"/>
              <c:layout>
                <c:manualLayout>
                  <c:x val="3.5633303120781524E-3"/>
                  <c:y val="9.3734363586435554E-2"/>
                </c:manualLayout>
              </c:layout>
              <c:tx>
                <c:rich>
                  <a:bodyPr/>
                  <a:lstStyle/>
                  <a:p>
                    <a:r>
                      <a:rPr lang="en-US"/>
                      <a:t>48.8%</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016C-48E1-A8E8-9D680922F7AA}"/>
                </c:ext>
              </c:extLst>
            </c:dLbl>
            <c:dLbl>
              <c:idx val="11"/>
              <c:layout>
                <c:manualLayout>
                  <c:x val="-3.7225042135865445E-3"/>
                  <c:y val="0.10381526760998436"/>
                </c:manualLayout>
              </c:layout>
              <c:tx>
                <c:rich>
                  <a:bodyPr/>
                  <a:lstStyle/>
                  <a:p>
                    <a:r>
                      <a:rPr lang="en-US"/>
                      <a:t>49.1%</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5FC-4ABF-9471-07C5D60C7F19}"/>
                </c:ext>
              </c:extLst>
            </c:dLbl>
            <c:dLbl>
              <c:idx val="12"/>
              <c:layout>
                <c:manualLayout>
                  <c:x val="4.2148117509811127E-4"/>
                  <c:y val="0.10381526760998427"/>
                </c:manualLayout>
              </c:layout>
              <c:tx>
                <c:rich>
                  <a:bodyPr/>
                  <a:lstStyle/>
                  <a:p>
                    <a:r>
                      <a:rPr lang="en-US"/>
                      <a:t>48.8%</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55FC-4ABF-9471-07C5D60C7F19}"/>
                </c:ext>
              </c:extLst>
            </c:dLbl>
            <c:dLbl>
              <c:idx val="13"/>
              <c:layout>
                <c:manualLayout>
                  <c:x val="-6.2040346524383776E-4"/>
                  <c:y val="0.15020081271231778"/>
                </c:manualLayout>
              </c:layout>
              <c:tx>
                <c:rich>
                  <a:bodyPr/>
                  <a:lstStyle/>
                  <a:p>
                    <a:r>
                      <a:rPr lang="en-US"/>
                      <a:t>49.8%</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55FC-4ABF-9471-07C5D60C7F19}"/>
                </c:ext>
              </c:extLst>
            </c:dLbl>
            <c:dLbl>
              <c:idx val="14"/>
              <c:layout>
                <c:manualLayout>
                  <c:x val="-1.2010316162086325E-3"/>
                  <c:y val="0.14136547078806372"/>
                </c:manualLayout>
              </c:layout>
              <c:tx>
                <c:rich>
                  <a:bodyPr/>
                  <a:lstStyle/>
                  <a:p>
                    <a:r>
                      <a:rPr lang="en-US"/>
                      <a:t>49.8%</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55FC-4ABF-9471-07C5D60C7F19}"/>
                </c:ext>
              </c:extLst>
            </c:dLbl>
            <c:spPr>
              <a:noFill/>
              <a:ln>
                <a:noFill/>
              </a:ln>
              <a:effectLst/>
            </c:spPr>
            <c:txPr>
              <a:bodyPr/>
              <a:lstStyle/>
              <a:p>
                <a:pPr>
                  <a:defRPr sz="1800" b="1">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'III.1.6.Afil. SFS x sexo'!$B$5:$B$19</c:f>
              <c:strCache>
                <c:ptCount val="15"/>
                <c:pt idx="0">
                  <c:v>Dic. 2007</c:v>
                </c:pt>
                <c:pt idx="1">
                  <c:v>Dic. 2008</c:v>
                </c:pt>
                <c:pt idx="2">
                  <c:v>Dic. 2009</c:v>
                </c:pt>
                <c:pt idx="3">
                  <c:v>Dic. 2010</c:v>
                </c:pt>
                <c:pt idx="4">
                  <c:v>Dic. 2011</c:v>
                </c:pt>
                <c:pt idx="5">
                  <c:v>Dic. 2012</c:v>
                </c:pt>
                <c:pt idx="6">
                  <c:v>Dic. 2013</c:v>
                </c:pt>
                <c:pt idx="7">
                  <c:v>Dic. 2014</c:v>
                </c:pt>
                <c:pt idx="8">
                  <c:v>Dic. 2015</c:v>
                </c:pt>
                <c:pt idx="9">
                  <c:v>Dic. 2016</c:v>
                </c:pt>
                <c:pt idx="10">
                  <c:v>Dic. 2017</c:v>
                </c:pt>
                <c:pt idx="11">
                  <c:v>Dic. 2018</c:v>
                </c:pt>
                <c:pt idx="12">
                  <c:v>Dic. 2019</c:v>
                </c:pt>
                <c:pt idx="13">
                  <c:v>Dic. 2020</c:v>
                </c:pt>
                <c:pt idx="14">
                  <c:v>Abr.2021</c:v>
                </c:pt>
              </c:strCache>
            </c:strRef>
          </c:cat>
          <c:val>
            <c:numRef>
              <c:f>'III.1.6.Afil. SFS x sexo'!$G$5:$G$19</c:f>
              <c:numCache>
                <c:formatCode>#,##0</c:formatCode>
                <c:ptCount val="15"/>
                <c:pt idx="0">
                  <c:v>1272336</c:v>
                </c:pt>
                <c:pt idx="1">
                  <c:v>1435840</c:v>
                </c:pt>
                <c:pt idx="2">
                  <c:v>1694508</c:v>
                </c:pt>
                <c:pt idx="3">
                  <c:v>2114818</c:v>
                </c:pt>
                <c:pt idx="4">
                  <c:v>2178632</c:v>
                </c:pt>
                <c:pt idx="5">
                  <c:v>2392114</c:v>
                </c:pt>
                <c:pt idx="6">
                  <c:v>2705829</c:v>
                </c:pt>
                <c:pt idx="7">
                  <c:v>2978843</c:v>
                </c:pt>
                <c:pt idx="8">
                  <c:v>3247604</c:v>
                </c:pt>
                <c:pt idx="9">
                  <c:v>3384848</c:v>
                </c:pt>
                <c:pt idx="10">
                  <c:v>3655041</c:v>
                </c:pt>
                <c:pt idx="11">
                  <c:v>3808361</c:v>
                </c:pt>
                <c:pt idx="12">
                  <c:v>3884741</c:v>
                </c:pt>
                <c:pt idx="13">
                  <c:v>4961110</c:v>
                </c:pt>
                <c:pt idx="14">
                  <c:v>4850562</c:v>
                </c:pt>
              </c:numCache>
            </c:numRef>
          </c:val>
          <c:extLst>
            <c:ext xmlns:c16="http://schemas.microsoft.com/office/drawing/2014/chart" uri="{C3380CC4-5D6E-409C-BE32-E72D297353CC}">
              <c16:uniqueId val="{0000000B-016C-48E1-A8E8-9D680922F7AA}"/>
            </c:ext>
          </c:extLst>
        </c:ser>
        <c:ser>
          <c:idx val="1"/>
          <c:order val="1"/>
          <c:tx>
            <c:strRef>
              <c:f>'III.1.6.Afil. SFS x sexo'!$H$4</c:f>
              <c:strCache>
                <c:ptCount val="1"/>
                <c:pt idx="0">
                  <c:v>Mujeres</c:v>
                </c:pt>
              </c:strCache>
            </c:strRef>
          </c:tx>
          <c:spPr>
            <a:solidFill>
              <a:schemeClr val="accent6">
                <a:lumMod val="50000"/>
              </a:schemeClr>
            </a:solidFill>
          </c:spPr>
          <c:invertIfNegative val="0"/>
          <c:dLbls>
            <c:dLbl>
              <c:idx val="0"/>
              <c:layout>
                <c:manualLayout>
                  <c:x val="4.6880008346414842E-4"/>
                  <c:y val="-2.692779160280755E-3"/>
                </c:manualLayout>
              </c:layout>
              <c:tx>
                <c:rich>
                  <a:bodyPr/>
                  <a:lstStyle/>
                  <a:p>
                    <a:r>
                      <a:rPr lang="en-US"/>
                      <a:t>50.3%</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016C-48E1-A8E8-9D680922F7AA}"/>
                </c:ext>
              </c:extLst>
            </c:dLbl>
            <c:dLbl>
              <c:idx val="1"/>
              <c:layout>
                <c:manualLayout>
                  <c:x val="-8.0433000471865366E-4"/>
                  <c:y val="-3.2630761321238424E-3"/>
                </c:manualLayout>
              </c:layout>
              <c:tx>
                <c:rich>
                  <a:bodyPr/>
                  <a:lstStyle/>
                  <a:p>
                    <a:r>
                      <a:rPr lang="en-US"/>
                      <a:t>50.8%</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016C-48E1-A8E8-9D680922F7AA}"/>
                </c:ext>
              </c:extLst>
            </c:dLbl>
            <c:dLbl>
              <c:idx val="2"/>
              <c:layout>
                <c:manualLayout>
                  <c:x val="1.630056385394084E-3"/>
                  <c:y val="-1.8915980072478442E-3"/>
                </c:manualLayout>
              </c:layout>
              <c:tx>
                <c:rich>
                  <a:bodyPr/>
                  <a:lstStyle/>
                  <a:p>
                    <a:r>
                      <a:rPr lang="en-US"/>
                      <a:t>51.5%</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016C-48E1-A8E8-9D680922F7AA}"/>
                </c:ext>
              </c:extLst>
            </c:dLbl>
            <c:dLbl>
              <c:idx val="3"/>
              <c:layout>
                <c:manualLayout>
                  <c:x val="-6.9245621846581915E-4"/>
                  <c:y val="-3.8694623450946227E-3"/>
                </c:manualLayout>
              </c:layout>
              <c:tx>
                <c:rich>
                  <a:bodyPr/>
                  <a:lstStyle/>
                  <a:p>
                    <a:r>
                      <a:rPr lang="en-US"/>
                      <a:t>51.7%</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016C-48E1-A8E8-9D680922F7AA}"/>
                </c:ext>
              </c:extLst>
            </c:dLbl>
            <c:dLbl>
              <c:idx val="4"/>
              <c:layout>
                <c:manualLayout>
                  <c:x val="1.6086600094372223E-3"/>
                  <c:y val="-1.6245376229035134E-3"/>
                </c:manualLayout>
              </c:layout>
              <c:tx>
                <c:rich>
                  <a:bodyPr/>
                  <a:lstStyle/>
                  <a:p>
                    <a:r>
                      <a:rPr lang="en-US"/>
                      <a:t>51.8%</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016C-48E1-A8E8-9D680922F7AA}"/>
                </c:ext>
              </c:extLst>
            </c:dLbl>
            <c:dLbl>
              <c:idx val="5"/>
              <c:layout>
                <c:manualLayout>
                  <c:x val="-8.257263806754516E-4"/>
                  <c:y val="-3.8694623450946227E-3"/>
                </c:manualLayout>
              </c:layout>
              <c:tx>
                <c:rich>
                  <a:bodyPr/>
                  <a:lstStyle/>
                  <a:p>
                    <a:r>
                      <a:rPr lang="en-US"/>
                      <a:t>52.1%</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016C-48E1-A8E8-9D680922F7AA}"/>
                </c:ext>
              </c:extLst>
            </c:dLbl>
            <c:dLbl>
              <c:idx val="6"/>
              <c:layout>
                <c:manualLayout>
                  <c:x val="6.9245621846577654E-4"/>
                  <c:y val="-9.355461806625753E-3"/>
                </c:manualLayout>
              </c:layout>
              <c:tx>
                <c:rich>
                  <a:bodyPr/>
                  <a:lstStyle/>
                  <a:p>
                    <a:r>
                      <a:rPr lang="en-US"/>
                      <a:t>52.1%</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016C-48E1-A8E8-9D680922F7AA}"/>
                </c:ext>
              </c:extLst>
            </c:dLbl>
            <c:dLbl>
              <c:idx val="7"/>
              <c:layout>
                <c:manualLayout>
                  <c:x val="1.4967862231843238E-3"/>
                  <c:y val="-1.0763029172629444E-2"/>
                </c:manualLayout>
              </c:layout>
              <c:tx>
                <c:rich>
                  <a:bodyPr/>
                  <a:lstStyle/>
                  <a:p>
                    <a:r>
                      <a:rPr lang="en-US"/>
                      <a:t>51.6%</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016C-48E1-A8E8-9D680922F7AA}"/>
                </c:ext>
              </c:extLst>
            </c:dLbl>
            <c:dLbl>
              <c:idx val="8"/>
              <c:layout>
                <c:manualLayout>
                  <c:x val="-8.9233860240427003E-4"/>
                  <c:y val="-7.1104501224077479E-3"/>
                </c:manualLayout>
              </c:layout>
              <c:tx>
                <c:rich>
                  <a:bodyPr/>
                  <a:lstStyle/>
                  <a:p>
                    <a:r>
                      <a:rPr lang="en-US"/>
                      <a:t>51.6%</a:t>
                    </a:r>
                  </a:p>
                </c:rich>
              </c:tx>
              <c:showLegendKey val="0"/>
              <c:showVal val="1"/>
              <c:showCatName val="0"/>
              <c:showSerName val="0"/>
              <c:showPercent val="0"/>
              <c:showBubbleSize val="0"/>
              <c:extLst>
                <c:ext xmlns:c15="http://schemas.microsoft.com/office/drawing/2012/chart" uri="{CE6537A1-D6FC-4f65-9D91-7224C49458BB}">
                  <c15:layout>
                    <c:manualLayout>
                      <c:w val="2.7446292696113896E-2"/>
                      <c:h val="2.9300202656307287E-2"/>
                    </c:manualLayout>
                  </c15:layout>
                </c:ext>
                <c:ext xmlns:c16="http://schemas.microsoft.com/office/drawing/2014/chart" uri="{C3380CC4-5D6E-409C-BE32-E72D297353CC}">
                  <c16:uniqueId val="{00000014-016C-48E1-A8E8-9D680922F7AA}"/>
                </c:ext>
              </c:extLst>
            </c:dLbl>
            <c:dLbl>
              <c:idx val="9"/>
              <c:layout>
                <c:manualLayout>
                  <c:x val="1.2560312749180637E-3"/>
                  <c:y val="-8.6831583773303153E-4"/>
                </c:manualLayout>
              </c:layout>
              <c:tx>
                <c:rich>
                  <a:bodyPr/>
                  <a:lstStyle/>
                  <a:p>
                    <a:r>
                      <a:rPr lang="en-US"/>
                      <a:t>51.2%</a:t>
                    </a:r>
                  </a:p>
                </c:rich>
              </c:tx>
              <c:showLegendKey val="0"/>
              <c:showVal val="1"/>
              <c:showCatName val="0"/>
              <c:showSerName val="0"/>
              <c:showPercent val="0"/>
              <c:showBubbleSize val="0"/>
              <c:extLst>
                <c:ext xmlns:c15="http://schemas.microsoft.com/office/drawing/2012/chart" uri="{CE6537A1-D6FC-4f65-9D91-7224C49458BB}">
                  <c15:layout>
                    <c:manualLayout>
                      <c:w val="2.9768805299973763E-2"/>
                      <c:h val="2.9300202656307287E-2"/>
                    </c:manualLayout>
                  </c15:layout>
                </c:ext>
                <c:ext xmlns:c16="http://schemas.microsoft.com/office/drawing/2014/chart" uri="{C3380CC4-5D6E-409C-BE32-E72D297353CC}">
                  <c16:uniqueId val="{00000015-016C-48E1-A8E8-9D680922F7AA}"/>
                </c:ext>
              </c:extLst>
            </c:dLbl>
            <c:dLbl>
              <c:idx val="10"/>
              <c:layout>
                <c:manualLayout>
                  <c:x val="-2.9293833184984453E-3"/>
                  <c:y val="-9.7196587749207083E-3"/>
                </c:manualLayout>
              </c:layout>
              <c:tx>
                <c:rich>
                  <a:bodyPr/>
                  <a:lstStyle/>
                  <a:p>
                    <a:r>
                      <a:rPr lang="en-US"/>
                      <a:t>51.2%</a:t>
                    </a:r>
                  </a:p>
                </c:rich>
              </c:tx>
              <c:showLegendKey val="0"/>
              <c:showVal val="1"/>
              <c:showCatName val="0"/>
              <c:showSerName val="0"/>
              <c:showPercent val="0"/>
              <c:showBubbleSize val="0"/>
              <c:extLst>
                <c:ext xmlns:c15="http://schemas.microsoft.com/office/drawing/2012/chart" uri="{CE6537A1-D6FC-4f65-9D91-7224C49458BB}">
                  <c15:layout>
                    <c:manualLayout>
                      <c:w val="3.3252574205763552E-2"/>
                      <c:h val="2.8195784915775537E-2"/>
                    </c:manualLayout>
                  </c15:layout>
                </c:ext>
                <c:ext xmlns:c16="http://schemas.microsoft.com/office/drawing/2014/chart" uri="{C3380CC4-5D6E-409C-BE32-E72D297353CC}">
                  <c16:uniqueId val="{00000016-016C-48E1-A8E8-9D680922F7AA}"/>
                </c:ext>
              </c:extLst>
            </c:dLbl>
            <c:dLbl>
              <c:idx val="11"/>
              <c:layout>
                <c:manualLayout>
                  <c:x val="-2.8712747846498191E-3"/>
                  <c:y val="-7.1893246807276144E-3"/>
                </c:manualLayout>
              </c:layout>
              <c:tx>
                <c:rich>
                  <a:bodyPr/>
                  <a:lstStyle/>
                  <a:p>
                    <a:r>
                      <a:rPr lang="en-US"/>
                      <a:t>51.0%</a:t>
                    </a:r>
                  </a:p>
                </c:rich>
              </c:tx>
              <c:showLegendKey val="0"/>
              <c:showVal val="1"/>
              <c:showCatName val="0"/>
              <c:showSerName val="0"/>
              <c:showPercent val="0"/>
              <c:showBubbleSize val="0"/>
              <c:extLst>
                <c:ext xmlns:c15="http://schemas.microsoft.com/office/drawing/2012/chart" uri="{CE6537A1-D6FC-4f65-9D91-7224C49458BB}">
                  <c15:layout>
                    <c:manualLayout>
                      <c:w val="5.3908123504453898E-2"/>
                      <c:h val="3.6042890367320647E-2"/>
                    </c:manualLayout>
                  </c15:layout>
                </c:ext>
                <c:ext xmlns:c16="http://schemas.microsoft.com/office/drawing/2014/chart" uri="{C3380CC4-5D6E-409C-BE32-E72D297353CC}">
                  <c16:uniqueId val="{00000000-5510-44B6-8680-EAB23C6F4DB7}"/>
                </c:ext>
              </c:extLst>
            </c:dLbl>
            <c:dLbl>
              <c:idx val="12"/>
              <c:layout>
                <c:manualLayout>
                  <c:x val="-3.7830667160490146E-3"/>
                  <c:y val="-7.9471117823806583E-3"/>
                </c:manualLayout>
              </c:layout>
              <c:tx>
                <c:rich>
                  <a:bodyPr/>
                  <a:lstStyle/>
                  <a:p>
                    <a:r>
                      <a:rPr lang="en-US"/>
                      <a:t>51.2%</a:t>
                    </a:r>
                  </a:p>
                </c:rich>
              </c:tx>
              <c:showLegendKey val="0"/>
              <c:showVal val="1"/>
              <c:showCatName val="0"/>
              <c:showSerName val="0"/>
              <c:showPercent val="0"/>
              <c:showBubbleSize val="0"/>
              <c:extLst>
                <c:ext xmlns:c15="http://schemas.microsoft.com/office/drawing/2012/chart" uri="{CE6537A1-D6FC-4f65-9D91-7224C49458BB}">
                  <c15:layout>
                    <c:manualLayout>
                      <c:w val="4.781248801311469E-2"/>
                      <c:h val="3.5133441490904818E-2"/>
                    </c:manualLayout>
                  </c15:layout>
                </c:ext>
                <c:ext xmlns:c16="http://schemas.microsoft.com/office/drawing/2014/chart" uri="{C3380CC4-5D6E-409C-BE32-E72D297353CC}">
                  <c16:uniqueId val="{00000001-5510-44B6-8680-EAB23C6F4DB7}"/>
                </c:ext>
              </c:extLst>
            </c:dLbl>
            <c:dLbl>
              <c:idx val="13"/>
              <c:layout>
                <c:manualLayout>
                  <c:x val="-1.1612563019299303E-3"/>
                  <c:y val="-8.8353419242540691E-3"/>
                </c:manualLayout>
              </c:layout>
              <c:tx>
                <c:rich>
                  <a:bodyPr/>
                  <a:lstStyle/>
                  <a:p>
                    <a:r>
                      <a:rPr lang="en-US"/>
                      <a:t>50.2%</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C36C-464E-B9C4-FB6FF301B862}"/>
                </c:ext>
              </c:extLst>
            </c:dLbl>
            <c:dLbl>
              <c:idx val="14"/>
              <c:layout>
                <c:manualLayout>
                  <c:x val="0"/>
                  <c:y val="-9.9397596647858178E-3"/>
                </c:manualLayout>
              </c:layout>
              <c:tx>
                <c:rich>
                  <a:bodyPr/>
                  <a:lstStyle/>
                  <a:p>
                    <a:r>
                      <a:rPr lang="en-US"/>
                      <a:t>50.2%</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C36C-464E-B9C4-FB6FF301B862}"/>
                </c:ext>
              </c:extLst>
            </c:dLbl>
            <c:spPr>
              <a:noFill/>
              <a:ln>
                <a:noFill/>
              </a:ln>
              <a:effectLst/>
            </c:spPr>
            <c:txPr>
              <a:bodyPr/>
              <a:lstStyle/>
              <a:p>
                <a:pPr>
                  <a:defRPr sz="1600" b="1">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'III.1.6.Afil. SFS x sexo'!$B$5:$B$19</c:f>
              <c:strCache>
                <c:ptCount val="15"/>
                <c:pt idx="0">
                  <c:v>Dic. 2007</c:v>
                </c:pt>
                <c:pt idx="1">
                  <c:v>Dic. 2008</c:v>
                </c:pt>
                <c:pt idx="2">
                  <c:v>Dic. 2009</c:v>
                </c:pt>
                <c:pt idx="3">
                  <c:v>Dic. 2010</c:v>
                </c:pt>
                <c:pt idx="4">
                  <c:v>Dic. 2011</c:v>
                </c:pt>
                <c:pt idx="5">
                  <c:v>Dic. 2012</c:v>
                </c:pt>
                <c:pt idx="6">
                  <c:v>Dic. 2013</c:v>
                </c:pt>
                <c:pt idx="7">
                  <c:v>Dic. 2014</c:v>
                </c:pt>
                <c:pt idx="8">
                  <c:v>Dic. 2015</c:v>
                </c:pt>
                <c:pt idx="9">
                  <c:v>Dic. 2016</c:v>
                </c:pt>
                <c:pt idx="10">
                  <c:v>Dic. 2017</c:v>
                </c:pt>
                <c:pt idx="11">
                  <c:v>Dic. 2018</c:v>
                </c:pt>
                <c:pt idx="12">
                  <c:v>Dic. 2019</c:v>
                </c:pt>
                <c:pt idx="13">
                  <c:v>Dic. 2020</c:v>
                </c:pt>
                <c:pt idx="14">
                  <c:v>Abr.2021</c:v>
                </c:pt>
              </c:strCache>
            </c:strRef>
          </c:cat>
          <c:val>
            <c:numRef>
              <c:f>'III.1.6.Afil. SFS x sexo'!$H$5:$H$19</c:f>
              <c:numCache>
                <c:formatCode>#,##0</c:formatCode>
                <c:ptCount val="15"/>
                <c:pt idx="0">
                  <c:v>1286781</c:v>
                </c:pt>
                <c:pt idx="1">
                  <c:v>1481062</c:v>
                </c:pt>
                <c:pt idx="2">
                  <c:v>1798016</c:v>
                </c:pt>
                <c:pt idx="3">
                  <c:v>2263051</c:v>
                </c:pt>
                <c:pt idx="4">
                  <c:v>2342218</c:v>
                </c:pt>
                <c:pt idx="5">
                  <c:v>2599648</c:v>
                </c:pt>
                <c:pt idx="6">
                  <c:v>2946900</c:v>
                </c:pt>
                <c:pt idx="7">
                  <c:v>3178402</c:v>
                </c:pt>
                <c:pt idx="8">
                  <c:v>3409639</c:v>
                </c:pt>
                <c:pt idx="9">
                  <c:v>3553508</c:v>
                </c:pt>
                <c:pt idx="10">
                  <c:v>3794239</c:v>
                </c:pt>
                <c:pt idx="11">
                  <c:v>3965776</c:v>
                </c:pt>
                <c:pt idx="12">
                  <c:v>4070182</c:v>
                </c:pt>
                <c:pt idx="13">
                  <c:v>5000632</c:v>
                </c:pt>
                <c:pt idx="14">
                  <c:v>4899127</c:v>
                </c:pt>
              </c:numCache>
            </c:numRef>
          </c:val>
          <c:extLst>
            <c:ext xmlns:c16="http://schemas.microsoft.com/office/drawing/2014/chart" uri="{C3380CC4-5D6E-409C-BE32-E72D297353CC}">
              <c16:uniqueId val="{00000017-016C-48E1-A8E8-9D680922F7AA}"/>
            </c:ext>
          </c:extLst>
        </c:ser>
        <c:ser>
          <c:idx val="2"/>
          <c:order val="2"/>
          <c:tx>
            <c:strRef>
              <c:f>'III.1.6.Afil. SFS x sexo'!$I$4</c:f>
              <c:strCache>
                <c:ptCount val="1"/>
                <c:pt idx="0">
                  <c:v>Total</c:v>
                </c:pt>
              </c:strCache>
            </c:strRef>
          </c:tx>
          <c:spPr>
            <a:solidFill>
              <a:schemeClr val="accent5">
                <a:lumMod val="50000"/>
              </a:schemeClr>
            </a:solidFill>
          </c:spPr>
          <c:invertIfNegative val="0"/>
          <c:dLbls>
            <c:dLbl>
              <c:idx val="0"/>
              <c:layout>
                <c:manualLayout>
                  <c:x val="4.2993546532704898E-3"/>
                  <c:y val="-1.041777864143370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016C-48E1-A8E8-9D680922F7AA}"/>
                </c:ext>
              </c:extLst>
            </c:dLbl>
            <c:dLbl>
              <c:idx val="1"/>
              <c:layout>
                <c:manualLayout>
                  <c:x val="1.449204371402025E-3"/>
                  <c:y val="4.4329839575200605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016C-48E1-A8E8-9D680922F7AA}"/>
                </c:ext>
              </c:extLst>
            </c:dLbl>
            <c:dLbl>
              <c:idx val="2"/>
              <c:layout>
                <c:manualLayout>
                  <c:x val="2.0774570056166152E-3"/>
                  <c:y val="-4.931787872182615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016C-48E1-A8E8-9D680922F7AA}"/>
                </c:ext>
              </c:extLst>
            </c:dLbl>
            <c:dLbl>
              <c:idx val="3"/>
              <c:layout>
                <c:manualLayout>
                  <c:x val="1.4170692575304678E-3"/>
                  <c:y val="-4.987186854588587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016C-48E1-A8E8-9D680922F7AA}"/>
                </c:ext>
              </c:extLst>
            </c:dLbl>
            <c:dLbl>
              <c:idx val="4"/>
              <c:layout>
                <c:manualLayout>
                  <c:x val="1.4170692575304158E-3"/>
                  <c:y val="-4.968756039288106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016C-48E1-A8E8-9D680922F7AA}"/>
                </c:ext>
              </c:extLst>
            </c:dLbl>
            <c:dLbl>
              <c:idx val="5"/>
              <c:layout>
                <c:manualLayout>
                  <c:x val="2.1095363293599234E-3"/>
                  <c:y val="-7.65624590500315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016C-48E1-A8E8-9D680922F7AA}"/>
                </c:ext>
              </c:extLst>
            </c:dLbl>
            <c:dLbl>
              <c:idx val="6"/>
              <c:layout>
                <c:manualLayout>
                  <c:x val="-1.6067556039367521E-5"/>
                  <c:y val="-9.009259513763181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E-016C-48E1-A8E8-9D680922F7AA}"/>
                </c:ext>
              </c:extLst>
            </c:dLbl>
            <c:dLbl>
              <c:idx val="7"/>
              <c:layout>
                <c:manualLayout>
                  <c:x val="3.4623909561082907E-3"/>
                  <c:y val="-1.175225489838872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016C-48E1-A8E8-9D680922F7AA}"/>
                </c:ext>
              </c:extLst>
            </c:dLbl>
            <c:dLbl>
              <c:idx val="8"/>
              <c:layout>
                <c:manualLayout>
                  <c:x val="3.3184041796448017E-3"/>
                  <c:y val="-1.022369068233188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016C-48E1-A8E8-9D680922F7AA}"/>
                </c:ext>
              </c:extLst>
            </c:dLbl>
            <c:dLbl>
              <c:idx val="9"/>
              <c:layout>
                <c:manualLayout>
                  <c:x val="1.1612563019298451E-3"/>
                  <c:y val="-1.325301288638102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C36C-464E-B9C4-FB6FF301B862}"/>
                </c:ext>
              </c:extLst>
            </c:dLbl>
            <c:dLbl>
              <c:idx val="10"/>
              <c:layout>
                <c:manualLayout>
                  <c:x val="-8.5157811724553711E-17"/>
                  <c:y val="-1.104417740531748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C36C-464E-B9C4-FB6FF301B862}"/>
                </c:ext>
              </c:extLst>
            </c:dLbl>
            <c:dLbl>
              <c:idx val="11"/>
              <c:layout>
                <c:manualLayout>
                  <c:x val="0"/>
                  <c:y val="-8.835341924254027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C36C-464E-B9C4-FB6FF301B862}"/>
                </c:ext>
              </c:extLst>
            </c:dLbl>
            <c:dLbl>
              <c:idx val="12"/>
              <c:layout>
                <c:manualLayout>
                  <c:x val="5.8062815096479484E-4"/>
                  <c:y val="-1.325301288638102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C36C-464E-B9C4-FB6FF301B862}"/>
                </c:ext>
              </c:extLst>
            </c:dLbl>
            <c:dLbl>
              <c:idx val="13"/>
              <c:layout>
                <c:manualLayout>
                  <c:x val="0"/>
                  <c:y val="-1.10441774053175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C36C-464E-B9C4-FB6FF301B862}"/>
                </c:ext>
              </c:extLst>
            </c:dLbl>
            <c:dLbl>
              <c:idx val="14"/>
              <c:layout>
                <c:manualLayout>
                  <c:x val="1.1612563019299303E-3"/>
                  <c:y val="-9.9397596647857571E-3"/>
                </c:manualLayout>
              </c:layout>
              <c:spPr>
                <a:noFill/>
                <a:ln>
                  <a:noFill/>
                </a:ln>
                <a:effectLst/>
              </c:spPr>
              <c:txPr>
                <a:bodyPr/>
                <a:lstStyle/>
                <a:p>
                  <a:pPr>
                    <a:defRPr sz="2000" b="1">
                      <a:solidFill>
                        <a:schemeClr val="accent5">
                          <a:lumMod val="50000"/>
                        </a:schemeClr>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C36C-464E-B9C4-FB6FF301B862}"/>
                </c:ext>
              </c:extLst>
            </c:dLbl>
            <c:spPr>
              <a:noFill/>
              <a:ln>
                <a:noFill/>
              </a:ln>
              <a:effectLst/>
            </c:spPr>
            <c:txPr>
              <a:bodyPr/>
              <a:lstStyle/>
              <a:p>
                <a:pPr>
                  <a:defRPr sz="2000" b="0">
                    <a:solidFill>
                      <a:schemeClr val="accent5">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'III.1.6.Afil. SFS x sexo'!$B$5:$B$19</c:f>
              <c:strCache>
                <c:ptCount val="15"/>
                <c:pt idx="0">
                  <c:v>Dic. 2007</c:v>
                </c:pt>
                <c:pt idx="1">
                  <c:v>Dic. 2008</c:v>
                </c:pt>
                <c:pt idx="2">
                  <c:v>Dic. 2009</c:v>
                </c:pt>
                <c:pt idx="3">
                  <c:v>Dic. 2010</c:v>
                </c:pt>
                <c:pt idx="4">
                  <c:v>Dic. 2011</c:v>
                </c:pt>
                <c:pt idx="5">
                  <c:v>Dic. 2012</c:v>
                </c:pt>
                <c:pt idx="6">
                  <c:v>Dic. 2013</c:v>
                </c:pt>
                <c:pt idx="7">
                  <c:v>Dic. 2014</c:v>
                </c:pt>
                <c:pt idx="8">
                  <c:v>Dic. 2015</c:v>
                </c:pt>
                <c:pt idx="9">
                  <c:v>Dic. 2016</c:v>
                </c:pt>
                <c:pt idx="10">
                  <c:v>Dic. 2017</c:v>
                </c:pt>
                <c:pt idx="11">
                  <c:v>Dic. 2018</c:v>
                </c:pt>
                <c:pt idx="12">
                  <c:v>Dic. 2019</c:v>
                </c:pt>
                <c:pt idx="13">
                  <c:v>Dic. 2020</c:v>
                </c:pt>
                <c:pt idx="14">
                  <c:v>Abr.2021</c:v>
                </c:pt>
              </c:strCache>
            </c:strRef>
          </c:cat>
          <c:val>
            <c:numRef>
              <c:f>'III.1.6.Afil. SFS x sexo'!$I$5:$I$19</c:f>
              <c:numCache>
                <c:formatCode>#,##0</c:formatCode>
                <c:ptCount val="15"/>
                <c:pt idx="0">
                  <c:v>2559117</c:v>
                </c:pt>
                <c:pt idx="1">
                  <c:v>2916902</c:v>
                </c:pt>
                <c:pt idx="2">
                  <c:v>3492524</c:v>
                </c:pt>
                <c:pt idx="3">
                  <c:v>4377869</c:v>
                </c:pt>
                <c:pt idx="4">
                  <c:v>4520850</c:v>
                </c:pt>
                <c:pt idx="5">
                  <c:v>4991762</c:v>
                </c:pt>
                <c:pt idx="6">
                  <c:v>5652729</c:v>
                </c:pt>
                <c:pt idx="7">
                  <c:v>6157245</c:v>
                </c:pt>
                <c:pt idx="8">
                  <c:v>6657243</c:v>
                </c:pt>
                <c:pt idx="9">
                  <c:v>6938356</c:v>
                </c:pt>
                <c:pt idx="10">
                  <c:v>7449280</c:v>
                </c:pt>
                <c:pt idx="11">
                  <c:v>7774137</c:v>
                </c:pt>
                <c:pt idx="12">
                  <c:v>7954923</c:v>
                </c:pt>
                <c:pt idx="13">
                  <c:v>9961742</c:v>
                </c:pt>
                <c:pt idx="14">
                  <c:v>9749689</c:v>
                </c:pt>
              </c:numCache>
            </c:numRef>
          </c:val>
          <c:extLst>
            <c:ext xmlns:c16="http://schemas.microsoft.com/office/drawing/2014/chart" uri="{C3380CC4-5D6E-409C-BE32-E72D297353CC}">
              <c16:uniqueId val="{00000021-016C-48E1-A8E8-9D680922F7AA}"/>
            </c:ext>
          </c:extLst>
        </c:ser>
        <c:dLbls>
          <c:showLegendKey val="0"/>
          <c:showVal val="0"/>
          <c:showCatName val="0"/>
          <c:showSerName val="0"/>
          <c:showPercent val="0"/>
          <c:showBubbleSize val="0"/>
        </c:dLbls>
        <c:gapWidth val="75"/>
        <c:shape val="box"/>
        <c:axId val="402319280"/>
        <c:axId val="402319672"/>
        <c:axId val="402063064"/>
      </c:bar3DChart>
      <c:catAx>
        <c:axId val="402319280"/>
        <c:scaling>
          <c:orientation val="minMax"/>
        </c:scaling>
        <c:delete val="0"/>
        <c:axPos val="b"/>
        <c:numFmt formatCode="General" sourceLinked="0"/>
        <c:majorTickMark val="none"/>
        <c:minorTickMark val="none"/>
        <c:tickLblPos val="nextTo"/>
        <c:txPr>
          <a:bodyPr/>
          <a:lstStyle/>
          <a:p>
            <a:pPr>
              <a:defRPr sz="2000"/>
            </a:pPr>
            <a:endParaRPr lang="en-US"/>
          </a:p>
        </c:txPr>
        <c:crossAx val="402319672"/>
        <c:crosses val="autoZero"/>
        <c:auto val="1"/>
        <c:lblAlgn val="ctr"/>
        <c:lblOffset val="100"/>
        <c:noMultiLvlLbl val="0"/>
      </c:catAx>
      <c:valAx>
        <c:axId val="402319672"/>
        <c:scaling>
          <c:orientation val="minMax"/>
        </c:scaling>
        <c:delete val="1"/>
        <c:axPos val="l"/>
        <c:numFmt formatCode="#,##0" sourceLinked="1"/>
        <c:majorTickMark val="none"/>
        <c:minorTickMark val="none"/>
        <c:tickLblPos val="nextTo"/>
        <c:crossAx val="402319280"/>
        <c:crosses val="autoZero"/>
        <c:crossBetween val="between"/>
      </c:valAx>
      <c:serAx>
        <c:axId val="402063064"/>
        <c:scaling>
          <c:orientation val="minMax"/>
        </c:scaling>
        <c:delete val="1"/>
        <c:axPos val="b"/>
        <c:majorTickMark val="out"/>
        <c:minorTickMark val="none"/>
        <c:tickLblPos val="nextTo"/>
        <c:crossAx val="402319672"/>
        <c:crosses val="autoZero"/>
      </c:serAx>
    </c:plotArea>
    <c:legend>
      <c:legendPos val="t"/>
      <c:layout>
        <c:manualLayout>
          <c:xMode val="edge"/>
          <c:yMode val="edge"/>
          <c:x val="0.34695052007387966"/>
          <c:y val="7.7645034970913449E-2"/>
          <c:w val="0.28839577643149938"/>
          <c:h val="4.0329584221908431E-2"/>
        </c:manualLayout>
      </c:layout>
      <c:overlay val="0"/>
      <c:txPr>
        <a:bodyPr/>
        <a:lstStyle/>
        <a:p>
          <a:pPr>
            <a:defRPr sz="2000"/>
          </a:pPr>
          <a:endParaRPr lang="en-US"/>
        </a:p>
      </c:txPr>
    </c:legend>
    <c:plotVisOnly val="1"/>
    <c:dispBlanksAs val="gap"/>
    <c:showDLblsOverMax val="0"/>
  </c:chart>
  <c:spPr>
    <a:ln>
      <a:noFill/>
    </a:ln>
  </c:spPr>
  <c:txPr>
    <a:bodyPr/>
    <a:lstStyle/>
    <a:p>
      <a:pPr>
        <a:defRPr>
          <a:ln>
            <a:noFill/>
          </a:ln>
        </a:defRPr>
      </a:pPr>
      <a:endParaRPr lang="en-US"/>
    </a:p>
  </c:txPr>
  <c:printSettings>
    <c:headerFooter/>
    <c:pageMargins b="0.75" l="0.7" r="0.7" t="0.75" header="0.3" footer="0.3"/>
    <c:pageSetup/>
  </c:printSettings>
  <c:userShapes r:id="rId1"/>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sz="1800" b="1">
                <a:effectLst/>
              </a:rPr>
              <a:t>Reporte de Accidentes Laborales y Enfermedades Profesionales por Sexo</a:t>
            </a:r>
            <a:endParaRPr lang="es-ES">
              <a:effectLst/>
            </a:endParaRPr>
          </a:p>
        </c:rich>
      </c:tx>
      <c:layout>
        <c:manualLayout>
          <c:xMode val="edge"/>
          <c:yMode val="edge"/>
          <c:x val="0.21178086063576301"/>
          <c:y val="3.246293990723647E-2"/>
        </c:manualLayout>
      </c:layout>
      <c:overlay val="0"/>
    </c:title>
    <c:autoTitleDeleted val="0"/>
    <c:view3D>
      <c:rotX val="0"/>
      <c:rotY val="0"/>
      <c:rAngAx val="0"/>
      <c:perspective val="20"/>
    </c:view3D>
    <c:floor>
      <c:thickness val="0"/>
    </c:floor>
    <c:sideWall>
      <c:thickness val="0"/>
    </c:sideWall>
    <c:backWall>
      <c:thickness val="0"/>
    </c:backWall>
    <c:plotArea>
      <c:layout>
        <c:manualLayout>
          <c:layoutTarget val="inner"/>
          <c:xMode val="edge"/>
          <c:yMode val="edge"/>
          <c:x val="2.4286937297606545E-2"/>
          <c:y val="0.19636704475384706"/>
          <c:w val="0.95576652256209238"/>
          <c:h val="0.63886620062865096"/>
        </c:manualLayout>
      </c:layout>
      <c:bar3DChart>
        <c:barDir val="col"/>
        <c:grouping val="clustered"/>
        <c:varyColors val="0"/>
        <c:ser>
          <c:idx val="0"/>
          <c:order val="0"/>
          <c:tx>
            <c:strRef>
              <c:f>'V.4.7. Accid x sexo'!$E$3</c:f>
              <c:strCache>
                <c:ptCount val="1"/>
                <c:pt idx="0">
                  <c:v>% Femenino</c:v>
                </c:pt>
              </c:strCache>
            </c:strRef>
          </c:tx>
          <c:spPr>
            <a:solidFill>
              <a:srgbClr val="00B050"/>
            </a:solidFill>
          </c:spPr>
          <c:invertIfNegative val="0"/>
          <c:dLbls>
            <c:dLbl>
              <c:idx val="4"/>
              <c:layout>
                <c:manualLayout>
                  <c:x val="-3.5628440809657722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430-4A1B-9949-CDB16074F930}"/>
                </c:ext>
              </c:extLst>
            </c:dLbl>
            <c:dLbl>
              <c:idx val="5"/>
              <c:layout>
                <c:manualLayout>
                  <c:x val="-4.7504587746210296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5430-4A1B-9949-CDB16074F930}"/>
                </c:ext>
              </c:extLst>
            </c:dLbl>
            <c:dLbl>
              <c:idx val="6"/>
              <c:layout>
                <c:manualLayout>
                  <c:x val="-3.5628440809658589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5430-4A1B-9949-CDB16074F930}"/>
                </c:ext>
              </c:extLst>
            </c:dLbl>
            <c:dLbl>
              <c:idx val="7"/>
              <c:layout>
                <c:manualLayout>
                  <c:x val="-4.7504587746210296E-3"/>
                  <c:y val="8.1359803117672484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5430-4A1B-9949-CDB16074F930}"/>
                </c:ext>
              </c:extLst>
            </c:dLbl>
            <c:dLbl>
              <c:idx val="8"/>
              <c:layout>
                <c:manualLayout>
                  <c:x val="-1.0688532242897316E-2"/>
                  <c:y val="-1.7471884679970108E-7"/>
                </c:manualLayout>
              </c:layout>
              <c:spPr/>
              <c:txPr>
                <a:bodyPr/>
                <a:lstStyle/>
                <a:p>
                  <a:pPr>
                    <a:defRPr sz="12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5430-4A1B-9949-CDB16074F930}"/>
                </c:ext>
              </c:extLst>
            </c:dLbl>
            <c:dLbl>
              <c:idx val="9"/>
              <c:layout>
                <c:manualLayout>
                  <c:x val="-1.1794406590900055E-2"/>
                  <c:y val="9.274957887575803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5430-4A1B-9949-CDB16074F930}"/>
                </c:ext>
              </c:extLst>
            </c:dLbl>
            <c:dLbl>
              <c:idx val="10"/>
              <c:layout>
                <c:manualLayout>
                  <c:x val="-4.717762636360057E-3"/>
                  <c:y val="4.6375702345405499E-3"/>
                </c:manualLayout>
              </c:layout>
              <c:spPr/>
              <c:txPr>
                <a:bodyPr/>
                <a:lstStyle/>
                <a:p>
                  <a:pPr>
                    <a:defRPr sz="12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5430-4A1B-9949-CDB16074F930}"/>
                </c:ext>
              </c:extLst>
            </c:dLbl>
            <c:dLbl>
              <c:idx val="11"/>
              <c:layout>
                <c:manualLayout>
                  <c:x val="-1.227828877744191E-2"/>
                  <c:y val="5.017181872645356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5430-4A1B-9949-CDB16074F930}"/>
                </c:ext>
              </c:extLst>
            </c:dLbl>
            <c:dLbl>
              <c:idx val="14"/>
              <c:layout>
                <c:manualLayout>
                  <c:x val="-6.033057831609903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128C-43CA-8476-95966787EF09}"/>
                </c:ext>
              </c:extLst>
            </c:dLbl>
            <c:dLbl>
              <c:idx val="15"/>
              <c:layout>
                <c:manualLayout>
                  <c:x val="-5.0275481930081292E-3"/>
                  <c:y val="6.334056125057132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64AE-4F9C-AD6B-BC3E4ADA3B09}"/>
                </c:ext>
              </c:extLst>
            </c:dLbl>
            <c:dLbl>
              <c:idx val="16"/>
              <c:layout>
                <c:manualLayout>
                  <c:x val="-4.0220385544065037E-3"/>
                  <c:y val="-7.7415347219779827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9631-46C4-9398-58186E4073B0}"/>
                </c:ext>
              </c:extLst>
            </c:dLbl>
            <c:spPr>
              <a:noFill/>
              <a:ln>
                <a:noFill/>
              </a:ln>
              <a:effectLst/>
            </c:spPr>
            <c:txPr>
              <a:bodyPr/>
              <a:lstStyle/>
              <a:p>
                <a:pPr>
                  <a:defRPr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'V.4.7. Accid x sexo'!$A$4:$A$20</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Ene-Abr. 2021</c:v>
                </c:pt>
              </c:strCache>
            </c:strRef>
          </c:cat>
          <c:val>
            <c:numRef>
              <c:f>'V.4.7. Accid x sexo'!$E$4:$E$20</c:f>
              <c:numCache>
                <c:formatCode>0.0%</c:formatCode>
                <c:ptCount val="17"/>
                <c:pt idx="0">
                  <c:v>0.12972393460198339</c:v>
                </c:pt>
                <c:pt idx="1">
                  <c:v>0.17344173441734417</c:v>
                </c:pt>
                <c:pt idx="2">
                  <c:v>0.17181647940074907</c:v>
                </c:pt>
                <c:pt idx="3">
                  <c:v>0.18948710941058577</c:v>
                </c:pt>
                <c:pt idx="4">
                  <c:v>0.20949397262139891</c:v>
                </c:pt>
                <c:pt idx="5">
                  <c:v>0.22571035747021082</c:v>
                </c:pt>
                <c:pt idx="6">
                  <c:v>0.24994468292251185</c:v>
                </c:pt>
                <c:pt idx="7">
                  <c:v>0.26315197841726617</c:v>
                </c:pt>
                <c:pt idx="8">
                  <c:v>0.27365112624410687</c:v>
                </c:pt>
                <c:pt idx="9">
                  <c:v>0.28570507862851252</c:v>
                </c:pt>
                <c:pt idx="10">
                  <c:v>0.29303308344669887</c:v>
                </c:pt>
                <c:pt idx="11">
                  <c:v>0.31246139592340949</c:v>
                </c:pt>
                <c:pt idx="12">
                  <c:v>0.29995902528381019</c:v>
                </c:pt>
                <c:pt idx="13">
                  <c:v>0.32386188695843415</c:v>
                </c:pt>
                <c:pt idx="14">
                  <c:v>0.34406283063400339</c:v>
                </c:pt>
                <c:pt idx="15">
                  <c:v>0.38527836592352721</c:v>
                </c:pt>
                <c:pt idx="16">
                  <c:v>0.42052067381316999</c:v>
                </c:pt>
              </c:numCache>
            </c:numRef>
          </c:val>
          <c:extLst>
            <c:ext xmlns:c16="http://schemas.microsoft.com/office/drawing/2014/chart" uri="{C3380CC4-5D6E-409C-BE32-E72D297353CC}">
              <c16:uniqueId val="{00000008-5430-4A1B-9949-CDB16074F930}"/>
            </c:ext>
          </c:extLst>
        </c:ser>
        <c:ser>
          <c:idx val="1"/>
          <c:order val="1"/>
          <c:tx>
            <c:strRef>
              <c:f>'V.4.7. Accid x sexo'!$F$3</c:f>
              <c:strCache>
                <c:ptCount val="1"/>
                <c:pt idx="0">
                  <c:v>% Masculino</c:v>
                </c:pt>
              </c:strCache>
            </c:strRef>
          </c:tx>
          <c:spPr>
            <a:solidFill>
              <a:srgbClr val="0070C0"/>
            </a:solidFill>
          </c:spPr>
          <c:invertIfNegative val="0"/>
          <c:dLbls>
            <c:dLbl>
              <c:idx val="8"/>
              <c:spPr/>
              <c:txPr>
                <a:bodyPr/>
                <a:lstStyle/>
                <a:p>
                  <a:pPr>
                    <a:defRPr sz="1200" b="0">
                      <a:solidFill>
                        <a:sysClr val="windowText" lastClr="000000"/>
                      </a:solidFill>
                    </a:defRPr>
                  </a:pPr>
                  <a:endParaRPr lang="en-US"/>
                </a:p>
              </c:txPr>
              <c:showLegendKey val="0"/>
              <c:showVal val="1"/>
              <c:showCatName val="0"/>
              <c:showSerName val="0"/>
              <c:showPercent val="0"/>
              <c:showBubbleSize val="0"/>
              <c:extLst>
                <c:ext xmlns:c16="http://schemas.microsoft.com/office/drawing/2014/chart" uri="{C3380CC4-5D6E-409C-BE32-E72D297353CC}">
                  <c16:uniqueId val="{00000009-5430-4A1B-9949-CDB16074F930}"/>
                </c:ext>
              </c:extLst>
            </c:dLbl>
            <c:dLbl>
              <c:idx val="9"/>
              <c:layout>
                <c:manualLayout>
                  <c:x val="1.2973847249990155E-2"/>
                  <c:y val="-9.275140469081099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5430-4A1B-9949-CDB16074F930}"/>
                </c:ext>
              </c:extLst>
            </c:dLbl>
            <c:dLbl>
              <c:idx val="10"/>
              <c:spPr/>
              <c:txPr>
                <a:bodyPr/>
                <a:lstStyle/>
                <a:p>
                  <a:pPr>
                    <a:defRPr sz="1200" b="0"/>
                  </a:pPr>
                  <a:endParaRPr lang="en-US"/>
                </a:p>
              </c:txPr>
              <c:showLegendKey val="0"/>
              <c:showVal val="1"/>
              <c:showCatName val="0"/>
              <c:showSerName val="0"/>
              <c:showPercent val="0"/>
              <c:showBubbleSize val="0"/>
              <c:extLst>
                <c:ext xmlns:c16="http://schemas.microsoft.com/office/drawing/2014/chart" uri="{C3380CC4-5D6E-409C-BE32-E72D297353CC}">
                  <c16:uniqueId val="{0000000B-5430-4A1B-9949-CDB16074F930}"/>
                </c:ext>
              </c:extLst>
            </c:dLbl>
            <c:dLbl>
              <c:idx val="16"/>
              <c:layout>
                <c:manualLayout>
                  <c:x val="6.0330578316096081E-3"/>
                  <c:y val="-1.998631173704885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1C91-4D1A-BA32-65B1E8B7451B}"/>
                </c:ext>
              </c:extLst>
            </c:dLbl>
            <c:spPr>
              <a:noFill/>
              <a:ln>
                <a:noFill/>
              </a:ln>
              <a:effectLst/>
            </c:spPr>
            <c:txPr>
              <a:bodyPr/>
              <a:lstStyle/>
              <a:p>
                <a:pPr>
                  <a:defRPr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'V.4.7. Accid x sexo'!$A$4:$A$20</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Ene-Abr. 2021</c:v>
                </c:pt>
              </c:strCache>
            </c:strRef>
          </c:cat>
          <c:val>
            <c:numRef>
              <c:f>'V.4.7. Accid x sexo'!$F$4:$F$20</c:f>
              <c:numCache>
                <c:formatCode>0.0%</c:formatCode>
                <c:ptCount val="17"/>
                <c:pt idx="0">
                  <c:v>0.87027606539801661</c:v>
                </c:pt>
                <c:pt idx="1">
                  <c:v>0.82655826558265577</c:v>
                </c:pt>
                <c:pt idx="2">
                  <c:v>0.82818352059925093</c:v>
                </c:pt>
                <c:pt idx="3">
                  <c:v>0.81051289058941423</c:v>
                </c:pt>
                <c:pt idx="4">
                  <c:v>0.79050602737860109</c:v>
                </c:pt>
                <c:pt idx="5">
                  <c:v>0.77428964252978916</c:v>
                </c:pt>
                <c:pt idx="6">
                  <c:v>0.75005531707748818</c:v>
                </c:pt>
                <c:pt idx="7">
                  <c:v>0.73684802158273377</c:v>
                </c:pt>
                <c:pt idx="8">
                  <c:v>0.72634887375589319</c:v>
                </c:pt>
                <c:pt idx="9">
                  <c:v>0.71429492137148753</c:v>
                </c:pt>
                <c:pt idx="10">
                  <c:v>0.70696691655330113</c:v>
                </c:pt>
                <c:pt idx="11">
                  <c:v>0.68753860407659051</c:v>
                </c:pt>
                <c:pt idx="12">
                  <c:v>0.70004097471618987</c:v>
                </c:pt>
                <c:pt idx="13">
                  <c:v>0.6761381130415659</c:v>
                </c:pt>
                <c:pt idx="14">
                  <c:v>0.65593716936599655</c:v>
                </c:pt>
                <c:pt idx="15">
                  <c:v>0.61472163407647273</c:v>
                </c:pt>
                <c:pt idx="16">
                  <c:v>0.57947932618683007</c:v>
                </c:pt>
              </c:numCache>
            </c:numRef>
          </c:val>
          <c:extLst>
            <c:ext xmlns:c16="http://schemas.microsoft.com/office/drawing/2014/chart" uri="{C3380CC4-5D6E-409C-BE32-E72D297353CC}">
              <c16:uniqueId val="{0000000C-5430-4A1B-9949-CDB16074F930}"/>
            </c:ext>
          </c:extLst>
        </c:ser>
        <c:dLbls>
          <c:showLegendKey val="0"/>
          <c:showVal val="0"/>
          <c:showCatName val="0"/>
          <c:showSerName val="0"/>
          <c:showPercent val="0"/>
          <c:showBubbleSize val="0"/>
        </c:dLbls>
        <c:gapWidth val="56"/>
        <c:shape val="cylinder"/>
        <c:axId val="436872656"/>
        <c:axId val="436873048"/>
        <c:axId val="0"/>
      </c:bar3DChart>
      <c:catAx>
        <c:axId val="436872656"/>
        <c:scaling>
          <c:orientation val="minMax"/>
        </c:scaling>
        <c:delete val="0"/>
        <c:axPos val="b"/>
        <c:numFmt formatCode="General" sourceLinked="1"/>
        <c:majorTickMark val="none"/>
        <c:minorTickMark val="none"/>
        <c:tickLblPos val="nextTo"/>
        <c:txPr>
          <a:bodyPr/>
          <a:lstStyle/>
          <a:p>
            <a:pPr>
              <a:defRPr sz="1200"/>
            </a:pPr>
            <a:endParaRPr lang="en-US"/>
          </a:p>
        </c:txPr>
        <c:crossAx val="436873048"/>
        <c:crosses val="autoZero"/>
        <c:auto val="1"/>
        <c:lblAlgn val="ctr"/>
        <c:lblOffset val="100"/>
        <c:noMultiLvlLbl val="0"/>
      </c:catAx>
      <c:valAx>
        <c:axId val="436873048"/>
        <c:scaling>
          <c:orientation val="minMax"/>
        </c:scaling>
        <c:delete val="1"/>
        <c:axPos val="l"/>
        <c:numFmt formatCode="0.0%" sourceLinked="1"/>
        <c:majorTickMark val="out"/>
        <c:minorTickMark val="none"/>
        <c:tickLblPos val="nextTo"/>
        <c:crossAx val="436872656"/>
        <c:crosses val="autoZero"/>
        <c:crossBetween val="between"/>
      </c:valAx>
    </c:plotArea>
    <c:legend>
      <c:legendPos val="t"/>
      <c:layout>
        <c:manualLayout>
          <c:xMode val="edge"/>
          <c:yMode val="edge"/>
          <c:x val="0.26078635277980489"/>
          <c:y val="8.2660185622448965E-2"/>
          <c:w val="0.47327717318526863"/>
          <c:h val="4.3414091978038222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400"/>
            </a:pPr>
            <a:r>
              <a:rPr lang="es-DO" sz="1400"/>
              <a:t>Seguro de Riesgos Laborales</a:t>
            </a:r>
          </a:p>
          <a:p>
            <a:pPr>
              <a:defRPr sz="1400"/>
            </a:pPr>
            <a:r>
              <a:rPr lang="es-DO" sz="1400"/>
              <a:t>Reporte de Accidentes Laborales y Enfermedades Profesionales por Rango de Edad</a:t>
            </a:r>
          </a:p>
        </c:rich>
      </c:tx>
      <c:layout/>
      <c:overlay val="0"/>
    </c:title>
    <c:autoTitleDeleted val="0"/>
    <c:plotArea>
      <c:layout>
        <c:manualLayout>
          <c:layoutTarget val="inner"/>
          <c:xMode val="edge"/>
          <c:yMode val="edge"/>
          <c:x val="0.10091722170677023"/>
          <c:y val="0.15375320447725982"/>
          <c:w val="0.83362361048324107"/>
          <c:h val="0.75882862387637706"/>
        </c:manualLayout>
      </c:layout>
      <c:barChart>
        <c:barDir val="bar"/>
        <c:grouping val="stacked"/>
        <c:varyColors val="0"/>
        <c:ser>
          <c:idx val="0"/>
          <c:order val="0"/>
          <c:tx>
            <c:strRef>
              <c:f>'V.4.8. Accid x rango de edad'!$B$3</c:f>
              <c:strCache>
                <c:ptCount val="1"/>
                <c:pt idx="0">
                  <c:v>Menor de 20 años</c:v>
                </c:pt>
              </c:strCache>
            </c:strRef>
          </c:tx>
          <c:spPr>
            <a:solidFill>
              <a:schemeClr val="accent5"/>
            </a:solidFill>
          </c:spPr>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'V.4.8. Accid x rango de edad'!$A$4:$A$20</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Ene-Abr. 2021</c:v>
                </c:pt>
              </c:strCache>
            </c:strRef>
          </c:cat>
          <c:val>
            <c:numRef>
              <c:f>'V.4.8. Accid x rango de edad'!$B$4:$B$20</c:f>
              <c:numCache>
                <c:formatCode>_(* #,##0_);_(* \(#,##0\);_(* "-"??_);_(@_)</c:formatCode>
                <c:ptCount val="17"/>
                <c:pt idx="0">
                  <c:v>145</c:v>
                </c:pt>
                <c:pt idx="1">
                  <c:v>37</c:v>
                </c:pt>
                <c:pt idx="2">
                  <c:v>9</c:v>
                </c:pt>
                <c:pt idx="3">
                  <c:v>7</c:v>
                </c:pt>
                <c:pt idx="4">
                  <c:v>2</c:v>
                </c:pt>
                <c:pt idx="5">
                  <c:v>0</c:v>
                </c:pt>
                <c:pt idx="6">
                  <c:v>6</c:v>
                </c:pt>
                <c:pt idx="7">
                  <c:v>18</c:v>
                </c:pt>
                <c:pt idx="8">
                  <c:v>34</c:v>
                </c:pt>
                <c:pt idx="9">
                  <c:v>80</c:v>
                </c:pt>
                <c:pt idx="10">
                  <c:v>165</c:v>
                </c:pt>
                <c:pt idx="11">
                  <c:v>153</c:v>
                </c:pt>
                <c:pt idx="12">
                  <c:v>189</c:v>
                </c:pt>
                <c:pt idx="13">
                  <c:v>160</c:v>
                </c:pt>
                <c:pt idx="14">
                  <c:v>147</c:v>
                </c:pt>
                <c:pt idx="15">
                  <c:v>84</c:v>
                </c:pt>
                <c:pt idx="16">
                  <c:v>127</c:v>
                </c:pt>
              </c:numCache>
            </c:numRef>
          </c:val>
          <c:extLst>
            <c:ext xmlns:c16="http://schemas.microsoft.com/office/drawing/2014/chart" uri="{C3380CC4-5D6E-409C-BE32-E72D297353CC}">
              <c16:uniqueId val="{00000000-84C1-4003-950A-51039B32AD67}"/>
            </c:ext>
          </c:extLst>
        </c:ser>
        <c:ser>
          <c:idx val="1"/>
          <c:order val="1"/>
          <c:tx>
            <c:strRef>
              <c:f>'V.4.8. Accid x rango de edad'!$C$3</c:f>
              <c:strCache>
                <c:ptCount val="1"/>
                <c:pt idx="0">
                  <c:v>20 - 29</c:v>
                </c:pt>
              </c:strCache>
            </c:strRef>
          </c:tx>
          <c:spPr>
            <a:solidFill>
              <a:schemeClr val="accent2">
                <a:lumMod val="60000"/>
                <a:lumOff val="40000"/>
              </a:schemeClr>
            </a:solidFill>
          </c:spPr>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'V.4.8. Accid x rango de edad'!$A$4:$A$20</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Ene-Abr. 2021</c:v>
                </c:pt>
              </c:strCache>
            </c:strRef>
          </c:cat>
          <c:val>
            <c:numRef>
              <c:f>'V.4.8. Accid x rango de edad'!$C$4:$C$20</c:f>
              <c:numCache>
                <c:formatCode>_(* #,##0_);_(* \(#,##0\);_(* "-"??_);_(@_)</c:formatCode>
                <c:ptCount val="17"/>
                <c:pt idx="0">
                  <c:v>345</c:v>
                </c:pt>
                <c:pt idx="1">
                  <c:v>740</c:v>
                </c:pt>
                <c:pt idx="2">
                  <c:v>1413</c:v>
                </c:pt>
                <c:pt idx="3">
                  <c:v>1031</c:v>
                </c:pt>
                <c:pt idx="4">
                  <c:v>2024</c:v>
                </c:pt>
                <c:pt idx="5">
                  <c:v>3154</c:v>
                </c:pt>
                <c:pt idx="6">
                  <c:v>4931</c:v>
                </c:pt>
                <c:pt idx="7">
                  <c:v>6875</c:v>
                </c:pt>
                <c:pt idx="8">
                  <c:v>8429</c:v>
                </c:pt>
                <c:pt idx="9">
                  <c:v>9624</c:v>
                </c:pt>
                <c:pt idx="10">
                  <c:v>12019</c:v>
                </c:pt>
                <c:pt idx="11">
                  <c:v>13830</c:v>
                </c:pt>
                <c:pt idx="12">
                  <c:v>15003</c:v>
                </c:pt>
                <c:pt idx="13">
                  <c:v>16268</c:v>
                </c:pt>
                <c:pt idx="14">
                  <c:v>17232</c:v>
                </c:pt>
                <c:pt idx="15">
                  <c:v>12952</c:v>
                </c:pt>
                <c:pt idx="16">
                  <c:v>5268</c:v>
                </c:pt>
              </c:numCache>
            </c:numRef>
          </c:val>
          <c:extLst>
            <c:ext xmlns:c16="http://schemas.microsoft.com/office/drawing/2014/chart" uri="{C3380CC4-5D6E-409C-BE32-E72D297353CC}">
              <c16:uniqueId val="{00000001-84C1-4003-950A-51039B32AD67}"/>
            </c:ext>
          </c:extLst>
        </c:ser>
        <c:ser>
          <c:idx val="2"/>
          <c:order val="2"/>
          <c:tx>
            <c:strRef>
              <c:f>'V.4.8. Accid x rango de edad'!$D$3</c:f>
              <c:strCache>
                <c:ptCount val="1"/>
                <c:pt idx="0">
                  <c:v>30 - 39</c:v>
                </c:pt>
              </c:strCache>
            </c:strRef>
          </c:tx>
          <c:spPr>
            <a:solidFill>
              <a:srgbClr val="52CE67"/>
            </a:solidFill>
          </c:spPr>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'V.4.8. Accid x rango de edad'!$A$4:$A$20</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Ene-Abr. 2021</c:v>
                </c:pt>
              </c:strCache>
            </c:strRef>
          </c:cat>
          <c:val>
            <c:numRef>
              <c:f>'V.4.8. Accid x rango de edad'!$D$4:$D$20</c:f>
              <c:numCache>
                <c:formatCode>_(* #,##0_);_(* \(#,##0\);_(* "-"??_);_(@_)</c:formatCode>
                <c:ptCount val="17"/>
                <c:pt idx="0">
                  <c:v>1445</c:v>
                </c:pt>
                <c:pt idx="1">
                  <c:v>2043</c:v>
                </c:pt>
                <c:pt idx="2">
                  <c:v>3274</c:v>
                </c:pt>
                <c:pt idx="3">
                  <c:v>4066</c:v>
                </c:pt>
                <c:pt idx="4">
                  <c:v>5530</c:v>
                </c:pt>
                <c:pt idx="5">
                  <c:v>6350</c:v>
                </c:pt>
                <c:pt idx="6">
                  <c:v>7715</c:v>
                </c:pt>
                <c:pt idx="7">
                  <c:v>8611</c:v>
                </c:pt>
                <c:pt idx="8">
                  <c:v>8946</c:v>
                </c:pt>
                <c:pt idx="9">
                  <c:v>8806</c:v>
                </c:pt>
                <c:pt idx="10">
                  <c:v>10377</c:v>
                </c:pt>
                <c:pt idx="11">
                  <c:v>11563</c:v>
                </c:pt>
                <c:pt idx="12">
                  <c:v>12102</c:v>
                </c:pt>
                <c:pt idx="13">
                  <c:v>13433</c:v>
                </c:pt>
                <c:pt idx="14">
                  <c:v>14644</c:v>
                </c:pt>
                <c:pt idx="15">
                  <c:v>12784</c:v>
                </c:pt>
                <c:pt idx="16">
                  <c:v>5152</c:v>
                </c:pt>
              </c:numCache>
            </c:numRef>
          </c:val>
          <c:extLst>
            <c:ext xmlns:c16="http://schemas.microsoft.com/office/drawing/2014/chart" uri="{C3380CC4-5D6E-409C-BE32-E72D297353CC}">
              <c16:uniqueId val="{00000002-84C1-4003-950A-51039B32AD67}"/>
            </c:ext>
          </c:extLst>
        </c:ser>
        <c:ser>
          <c:idx val="3"/>
          <c:order val="3"/>
          <c:tx>
            <c:strRef>
              <c:f>'V.4.8. Accid x rango de edad'!$E$3</c:f>
              <c:strCache>
                <c:ptCount val="1"/>
                <c:pt idx="0">
                  <c:v>40 - 49</c:v>
                </c:pt>
              </c:strCache>
            </c:strRef>
          </c:tx>
          <c:spPr>
            <a:solidFill>
              <a:schemeClr val="accent4">
                <a:lumMod val="60000"/>
                <a:lumOff val="40000"/>
              </a:schemeClr>
            </a:solidFill>
          </c:spPr>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'V.4.8. Accid x rango de edad'!$A$4:$A$20</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Ene-Abr. 2021</c:v>
                </c:pt>
              </c:strCache>
            </c:strRef>
          </c:cat>
          <c:val>
            <c:numRef>
              <c:f>'V.4.8. Accid x rango de edad'!$E$4:$E$20</c:f>
              <c:numCache>
                <c:formatCode>_(* #,##0_);_(* \(#,##0\);_(* "-"??_);_(@_)</c:formatCode>
                <c:ptCount val="17"/>
                <c:pt idx="0">
                  <c:v>1013</c:v>
                </c:pt>
                <c:pt idx="1">
                  <c:v>1536</c:v>
                </c:pt>
                <c:pt idx="2">
                  <c:v>2149</c:v>
                </c:pt>
                <c:pt idx="3">
                  <c:v>3112</c:v>
                </c:pt>
                <c:pt idx="4">
                  <c:v>3839</c:v>
                </c:pt>
                <c:pt idx="5">
                  <c:v>4256</c:v>
                </c:pt>
                <c:pt idx="6">
                  <c:v>5319</c:v>
                </c:pt>
                <c:pt idx="7">
                  <c:v>5883</c:v>
                </c:pt>
                <c:pt idx="8">
                  <c:v>5876</c:v>
                </c:pt>
                <c:pt idx="9">
                  <c:v>6269</c:v>
                </c:pt>
                <c:pt idx="10">
                  <c:v>6571</c:v>
                </c:pt>
                <c:pt idx="11">
                  <c:v>7417</c:v>
                </c:pt>
                <c:pt idx="12">
                  <c:v>7868</c:v>
                </c:pt>
                <c:pt idx="13">
                  <c:v>8648</c:v>
                </c:pt>
                <c:pt idx="14">
                  <c:v>9524</c:v>
                </c:pt>
                <c:pt idx="15">
                  <c:v>8100</c:v>
                </c:pt>
                <c:pt idx="16">
                  <c:v>3216</c:v>
                </c:pt>
              </c:numCache>
            </c:numRef>
          </c:val>
          <c:extLst>
            <c:ext xmlns:c16="http://schemas.microsoft.com/office/drawing/2014/chart" uri="{C3380CC4-5D6E-409C-BE32-E72D297353CC}">
              <c16:uniqueId val="{00000003-84C1-4003-950A-51039B32AD67}"/>
            </c:ext>
          </c:extLst>
        </c:ser>
        <c:ser>
          <c:idx val="4"/>
          <c:order val="4"/>
          <c:tx>
            <c:strRef>
              <c:f>'V.4.8. Accid x rango de edad'!$F$3</c:f>
              <c:strCache>
                <c:ptCount val="1"/>
                <c:pt idx="0">
                  <c:v>50 - 59</c:v>
                </c:pt>
              </c:strCache>
            </c:strRef>
          </c:tx>
          <c:spPr>
            <a:solidFill>
              <a:schemeClr val="bg2">
                <a:lumMod val="50000"/>
              </a:schemeClr>
            </a:solidFill>
          </c:spPr>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'V.4.8. Accid x rango de edad'!$A$4:$A$20</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Ene-Abr. 2021</c:v>
                </c:pt>
              </c:strCache>
            </c:strRef>
          </c:cat>
          <c:val>
            <c:numRef>
              <c:f>'V.4.8. Accid x rango de edad'!$F$4:$F$20</c:f>
              <c:numCache>
                <c:formatCode>_(* #,##0_);_(* \(#,##0\);_(* "-"??_);_(@_)</c:formatCode>
                <c:ptCount val="17"/>
                <c:pt idx="0">
                  <c:v>511</c:v>
                </c:pt>
                <c:pt idx="1">
                  <c:v>808</c:v>
                </c:pt>
                <c:pt idx="2">
                  <c:v>1123</c:v>
                </c:pt>
                <c:pt idx="3">
                  <c:v>1708</c:v>
                </c:pt>
                <c:pt idx="4">
                  <c:v>2108</c:v>
                </c:pt>
                <c:pt idx="5">
                  <c:v>2407</c:v>
                </c:pt>
                <c:pt idx="6">
                  <c:v>3017</c:v>
                </c:pt>
                <c:pt idx="7">
                  <c:v>3457</c:v>
                </c:pt>
                <c:pt idx="8">
                  <c:v>3510</c:v>
                </c:pt>
                <c:pt idx="9">
                  <c:v>3876</c:v>
                </c:pt>
                <c:pt idx="10">
                  <c:v>3782</c:v>
                </c:pt>
                <c:pt idx="11">
                  <c:v>4270</c:v>
                </c:pt>
                <c:pt idx="12">
                  <c:v>4631</c:v>
                </c:pt>
                <c:pt idx="13">
                  <c:v>5102</c:v>
                </c:pt>
                <c:pt idx="14">
                  <c:v>5494</c:v>
                </c:pt>
                <c:pt idx="15">
                  <c:v>4681</c:v>
                </c:pt>
                <c:pt idx="16">
                  <c:v>1924</c:v>
                </c:pt>
              </c:numCache>
            </c:numRef>
          </c:val>
          <c:extLst>
            <c:ext xmlns:c16="http://schemas.microsoft.com/office/drawing/2014/chart" uri="{C3380CC4-5D6E-409C-BE32-E72D297353CC}">
              <c16:uniqueId val="{00000004-84C1-4003-950A-51039B32AD67}"/>
            </c:ext>
          </c:extLst>
        </c:ser>
        <c:ser>
          <c:idx val="5"/>
          <c:order val="5"/>
          <c:tx>
            <c:strRef>
              <c:f>'V.4.8. Accid x rango de edad'!$G$3</c:f>
              <c:strCache>
                <c:ptCount val="1"/>
                <c:pt idx="0">
                  <c:v>Mayor o igual a 60 años</c:v>
                </c:pt>
              </c:strCache>
            </c:strRef>
          </c:tx>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'V.4.8. Accid x rango de edad'!$A$4:$A$20</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Ene-Abr. 2021</c:v>
                </c:pt>
              </c:strCache>
            </c:strRef>
          </c:cat>
          <c:val>
            <c:numRef>
              <c:f>'V.4.8. Accid x rango de edad'!$G$4:$G$20</c:f>
              <c:numCache>
                <c:formatCode>_(* #,##0_);_(* \(#,##0\);_(* "-"??_);_(@_)</c:formatCode>
                <c:ptCount val="17"/>
                <c:pt idx="0">
                  <c:v>272</c:v>
                </c:pt>
                <c:pt idx="1">
                  <c:v>371</c:v>
                </c:pt>
                <c:pt idx="2">
                  <c:v>576</c:v>
                </c:pt>
                <c:pt idx="3">
                  <c:v>1053</c:v>
                </c:pt>
                <c:pt idx="4">
                  <c:v>1180</c:v>
                </c:pt>
                <c:pt idx="5">
                  <c:v>1289</c:v>
                </c:pt>
                <c:pt idx="6">
                  <c:v>1609</c:v>
                </c:pt>
                <c:pt idx="7">
                  <c:v>1844</c:v>
                </c:pt>
                <c:pt idx="8">
                  <c:v>1840</c:v>
                </c:pt>
                <c:pt idx="9">
                  <c:v>2377</c:v>
                </c:pt>
                <c:pt idx="10">
                  <c:v>1635</c:v>
                </c:pt>
                <c:pt idx="11">
                  <c:v>1623</c:v>
                </c:pt>
                <c:pt idx="12">
                  <c:v>1696</c:v>
                </c:pt>
                <c:pt idx="13">
                  <c:v>1859</c:v>
                </c:pt>
                <c:pt idx="14">
                  <c:v>2107</c:v>
                </c:pt>
                <c:pt idx="15">
                  <c:v>1544</c:v>
                </c:pt>
                <c:pt idx="16">
                  <c:v>638</c:v>
                </c:pt>
              </c:numCache>
            </c:numRef>
          </c:val>
          <c:extLst>
            <c:ext xmlns:c16="http://schemas.microsoft.com/office/drawing/2014/chart" uri="{C3380CC4-5D6E-409C-BE32-E72D297353CC}">
              <c16:uniqueId val="{00000005-84C1-4003-950A-51039B32AD67}"/>
            </c:ext>
          </c:extLst>
        </c:ser>
        <c:dLbls>
          <c:showLegendKey val="0"/>
          <c:showVal val="0"/>
          <c:showCatName val="0"/>
          <c:showSerName val="0"/>
          <c:showPercent val="0"/>
          <c:showBubbleSize val="0"/>
        </c:dLbls>
        <c:gapWidth val="19"/>
        <c:overlap val="100"/>
        <c:axId val="436873832"/>
        <c:axId val="436874224"/>
      </c:barChart>
      <c:catAx>
        <c:axId val="436873832"/>
        <c:scaling>
          <c:orientation val="minMax"/>
        </c:scaling>
        <c:delete val="0"/>
        <c:axPos val="l"/>
        <c:numFmt formatCode="General" sourceLinked="1"/>
        <c:majorTickMark val="none"/>
        <c:minorTickMark val="none"/>
        <c:tickLblPos val="nextTo"/>
        <c:crossAx val="436874224"/>
        <c:crosses val="autoZero"/>
        <c:auto val="1"/>
        <c:lblAlgn val="ctr"/>
        <c:lblOffset val="100"/>
        <c:noMultiLvlLbl val="0"/>
      </c:catAx>
      <c:valAx>
        <c:axId val="436874224"/>
        <c:scaling>
          <c:orientation val="minMax"/>
        </c:scaling>
        <c:delete val="1"/>
        <c:axPos val="b"/>
        <c:numFmt formatCode="_(* #,##0_);_(* \(#,##0\);_(* &quot;-&quot;??_);_(@_)" sourceLinked="1"/>
        <c:majorTickMark val="out"/>
        <c:minorTickMark val="none"/>
        <c:tickLblPos val="nextTo"/>
        <c:crossAx val="436873832"/>
        <c:crosses val="autoZero"/>
        <c:crossBetween val="between"/>
      </c:valAx>
    </c:plotArea>
    <c:legend>
      <c:legendPos val="t"/>
      <c:layout>
        <c:manualLayout>
          <c:xMode val="edge"/>
          <c:yMode val="edge"/>
          <c:x val="8.5362985194656044E-2"/>
          <c:y val="7.7015724048214773E-2"/>
          <c:w val="0.7877072500594664"/>
          <c:h val="3.8262321614365921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r>
              <a:rPr lang="es-ES">
                <a:solidFill>
                  <a:sysClr val="windowText" lastClr="000000"/>
                </a:solidFill>
              </a:rPr>
              <a:t>Reporte de Accidentes Laborales y Enfermedades Profesionales por Nivel de Escolaridad</a:t>
            </a:r>
          </a:p>
        </c:rich>
      </c:tx>
      <c:layout>
        <c:manualLayout>
          <c:xMode val="edge"/>
          <c:yMode val="edge"/>
          <c:x val="0.12310348041435903"/>
          <c:y val="3.7711586798381373E-2"/>
        </c:manualLayout>
      </c:layout>
      <c:overlay val="0"/>
      <c:spPr>
        <a:noFill/>
        <a:ln>
          <a:noFill/>
        </a:ln>
        <a:effectLst/>
      </c:spPr>
      <c:txPr>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endParaRPr lang="en-US"/>
        </a:p>
      </c:txPr>
    </c:title>
    <c:autoTitleDeleted val="0"/>
    <c:view3D>
      <c:rotX val="50"/>
      <c:rotY val="5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0066887551420826"/>
          <c:y val="0.34879064224791589"/>
          <c:w val="0.66620843684733178"/>
          <c:h val="0.61302468286485667"/>
        </c:manualLayout>
      </c:layout>
      <c:pie3DChart>
        <c:varyColors val="1"/>
        <c:ser>
          <c:idx val="0"/>
          <c:order val="0"/>
          <c:explosion val="5"/>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28F2-4521-BE6F-5DCE60DC157D}"/>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28F2-4521-BE6F-5DCE60DC157D}"/>
              </c:ext>
            </c:extLst>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28F2-4521-BE6F-5DCE60DC157D}"/>
              </c:ext>
            </c:extLst>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28F2-4521-BE6F-5DCE60DC157D}"/>
              </c:ext>
            </c:extLst>
          </c:dPt>
          <c:dPt>
            <c:idx val="4"/>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9-28F2-4521-BE6F-5DCE60DC157D}"/>
              </c:ext>
            </c:extLst>
          </c:dPt>
          <c:dLbls>
            <c:dLbl>
              <c:idx val="0"/>
              <c:layout>
                <c:manualLayout>
                  <c:x val="5.9413364462328089E-2"/>
                  <c:y val="5.8565681275838484E-3"/>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2E1C4733-AC4F-4638-84BF-27879D115361}" type="CATEGORYNAME">
                      <a:rPr lang="en-US" sz="1600"/>
                      <a:pPr>
                        <a:defRPr sz="1600"/>
                      </a:pPr>
                      <a:t>[NOMBRE DE CATEGORÍA]</a:t>
                    </a:fld>
                    <a:r>
                      <a:rPr lang="en-US" sz="1600"/>
                      <a:t> </a:t>
                    </a:r>
                  </a:p>
                  <a:p>
                    <a:pPr>
                      <a:defRPr sz="1600"/>
                    </a:pPr>
                    <a:fld id="{77148070-67BF-4B93-9444-5BDDC7578C9B}" type="VALUE">
                      <a:rPr lang="en-US" sz="1600"/>
                      <a:pPr>
                        <a:defRPr sz="1600"/>
                      </a:pPr>
                      <a:t>[VALOR]</a:t>
                    </a:fld>
                    <a:endParaRPr lang="en-US" sz="1600"/>
                  </a:p>
                  <a:p>
                    <a:pPr>
                      <a:defRPr sz="1600"/>
                    </a:pPr>
                    <a:r>
                      <a:rPr lang="en-US" sz="1600"/>
                      <a:t> </a:t>
                    </a:r>
                    <a:fld id="{97B5176C-91BD-4377-BD3C-E08163AC36F8}" type="PERCENTAGE">
                      <a:rPr lang="en-US" sz="1600"/>
                      <a:pPr>
                        <a:defRPr sz="1600"/>
                      </a:pPr>
                      <a:t>[PORCENTAJE]</a:t>
                    </a:fld>
                    <a:endParaRPr lang="en-US" sz="1600"/>
                  </a:p>
                </c:rich>
              </c:tx>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1-28F2-4521-BE6F-5DCE60DC157D}"/>
                </c:ext>
              </c:extLst>
            </c:dLbl>
            <c:dLbl>
              <c:idx val="1"/>
              <c:layout>
                <c:manualLayout>
                  <c:x val="2.5909904766648843E-2"/>
                  <c:y val="7.6791598636314226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D874521D-ADF8-4DD2-9C66-5F21145465D1}" type="CATEGORYNAME">
                      <a:rPr lang="en-US" sz="1600"/>
                      <a:pPr>
                        <a:defRPr sz="1600">
                          <a:solidFill>
                            <a:schemeClr val="accent1"/>
                          </a:solidFill>
                        </a:defRPr>
                      </a:pPr>
                      <a:t>[NOMBRE DE CATEGORÍA]</a:t>
                    </a:fld>
                    <a:endParaRPr lang="en-US" sz="1600"/>
                  </a:p>
                  <a:p>
                    <a:pPr>
                      <a:defRPr sz="1600">
                        <a:solidFill>
                          <a:schemeClr val="accent1"/>
                        </a:solidFill>
                      </a:defRPr>
                    </a:pPr>
                    <a:r>
                      <a:rPr lang="en-US" sz="1600"/>
                      <a:t> </a:t>
                    </a:r>
                    <a:fld id="{7252C668-E7E1-47C4-BE49-B525DA220A85}" type="VALUE">
                      <a:rPr lang="en-US" sz="1600"/>
                      <a:pPr>
                        <a:defRPr sz="1600">
                          <a:solidFill>
                            <a:schemeClr val="accent1"/>
                          </a:solidFill>
                        </a:defRPr>
                      </a:pPr>
                      <a:t>[VALOR]</a:t>
                    </a:fld>
                    <a:r>
                      <a:rPr lang="en-US" sz="1600"/>
                      <a:t> </a:t>
                    </a:r>
                  </a:p>
                  <a:p>
                    <a:pPr>
                      <a:defRPr sz="1600">
                        <a:solidFill>
                          <a:schemeClr val="accent1"/>
                        </a:solidFill>
                      </a:defRPr>
                    </a:pPr>
                    <a:fld id="{DE1987C8-6FDB-46C8-8052-D2D098013361}" type="PERCENTAGE">
                      <a:rPr lang="en-US" sz="1600"/>
                      <a:pPr>
                        <a:defRPr sz="1600">
                          <a:solidFill>
                            <a:schemeClr val="accent1"/>
                          </a:solidFill>
                        </a:defRPr>
                      </a:pPr>
                      <a:t>[PORCENTAJE]</a:t>
                    </a:fld>
                    <a:endParaRPr lang="en-US"/>
                  </a:p>
                </c:rich>
              </c:tx>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3-28F2-4521-BE6F-5DCE60DC157D}"/>
                </c:ext>
              </c:extLst>
            </c:dLbl>
            <c:dLbl>
              <c:idx val="2"/>
              <c:layout>
                <c:manualLayout>
                  <c:x val="-6.0456444455514166E-2"/>
                  <c:y val="-3.8395799318157822E-3"/>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A8B7272A-54F6-40DB-BCFD-BE4F79951B5C}" type="CATEGORYNAME">
                      <a:rPr lang="en-US" sz="1600"/>
                      <a:pPr>
                        <a:defRPr sz="1600">
                          <a:solidFill>
                            <a:schemeClr val="accent1"/>
                          </a:solidFill>
                        </a:defRPr>
                      </a:pPr>
                      <a:t>[NOMBRE DE CATEGORÍA]</a:t>
                    </a:fld>
                    <a:endParaRPr lang="en-US" sz="1600"/>
                  </a:p>
                  <a:p>
                    <a:pPr>
                      <a:defRPr sz="1600">
                        <a:solidFill>
                          <a:schemeClr val="accent1"/>
                        </a:solidFill>
                      </a:defRPr>
                    </a:pPr>
                    <a:r>
                      <a:rPr lang="en-US" sz="1600"/>
                      <a:t> </a:t>
                    </a:r>
                    <a:fld id="{B0C1736C-AB1B-4C76-A0CA-295C99A66A48}" type="VALUE">
                      <a:rPr lang="en-US" sz="1600"/>
                      <a:pPr>
                        <a:defRPr sz="1600">
                          <a:solidFill>
                            <a:schemeClr val="accent1"/>
                          </a:solidFill>
                        </a:defRPr>
                      </a:pPr>
                      <a:t>[VALOR]</a:t>
                    </a:fld>
                    <a:endParaRPr lang="en-US" sz="1600"/>
                  </a:p>
                  <a:p>
                    <a:pPr>
                      <a:defRPr sz="1600">
                        <a:solidFill>
                          <a:schemeClr val="accent1"/>
                        </a:solidFill>
                      </a:defRPr>
                    </a:pPr>
                    <a:r>
                      <a:rPr lang="en-US" sz="1600"/>
                      <a:t> </a:t>
                    </a:r>
                    <a:fld id="{BB7F9576-FE1E-450D-846C-194B3E38E595}" type="PERCENTAGE">
                      <a:rPr lang="en-US" sz="1600"/>
                      <a:pPr>
                        <a:defRPr sz="1600">
                          <a:solidFill>
                            <a:schemeClr val="accent1"/>
                          </a:solidFill>
                        </a:defRPr>
                      </a:pPr>
                      <a:t>[PORCENTAJE]</a:t>
                    </a:fld>
                    <a:endParaRPr lang="en-US" sz="1600"/>
                  </a:p>
                </c:rich>
              </c:tx>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5-28F2-4521-BE6F-5DCE60DC157D}"/>
                </c:ext>
              </c:extLst>
            </c:dLbl>
            <c:dLbl>
              <c:idx val="3"/>
              <c:layout>
                <c:manualLayout>
                  <c:x val="-7.5570555569392682E-3"/>
                  <c:y val="-7.4871808670406409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87BB35E3-3920-46D6-AA10-672B28504DBF}" type="CATEGORYNAME">
                      <a:rPr lang="en-US" sz="1600"/>
                      <a:pPr>
                        <a:defRPr sz="1600">
                          <a:solidFill>
                            <a:schemeClr val="accent1"/>
                          </a:solidFill>
                        </a:defRPr>
                      </a:pPr>
                      <a:t>[NOMBRE DE CATEGORÍA]</a:t>
                    </a:fld>
                    <a:r>
                      <a:rPr lang="en-US" sz="1600"/>
                      <a:t> </a:t>
                    </a:r>
                  </a:p>
                  <a:p>
                    <a:pPr>
                      <a:defRPr sz="1600">
                        <a:solidFill>
                          <a:schemeClr val="accent1"/>
                        </a:solidFill>
                      </a:defRPr>
                    </a:pPr>
                    <a:fld id="{32291BB7-B695-49B5-A8F5-4F51EDC63E35}" type="VALUE">
                      <a:rPr lang="en-US" sz="1600"/>
                      <a:pPr>
                        <a:defRPr sz="1600">
                          <a:solidFill>
                            <a:schemeClr val="accent1"/>
                          </a:solidFill>
                        </a:defRPr>
                      </a:pPr>
                      <a:t>[VALOR]</a:t>
                    </a:fld>
                    <a:r>
                      <a:rPr lang="en-US" sz="1600"/>
                      <a:t> </a:t>
                    </a:r>
                  </a:p>
                  <a:p>
                    <a:pPr>
                      <a:defRPr sz="1600">
                        <a:solidFill>
                          <a:schemeClr val="accent1"/>
                        </a:solidFill>
                      </a:defRPr>
                    </a:pPr>
                    <a:fld id="{A18C8E33-2711-4202-B0DF-FED88ABC071A}" type="PERCENTAGE">
                      <a:rPr lang="en-US" sz="1600"/>
                      <a:pPr>
                        <a:defRPr sz="1600">
                          <a:solidFill>
                            <a:schemeClr val="accent1"/>
                          </a:solidFill>
                        </a:defRPr>
                      </a:pPr>
                      <a:t>[PORCENTAJE]</a:t>
                    </a:fld>
                    <a:endParaRPr lang="en-US"/>
                  </a:p>
                </c:rich>
              </c:tx>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7-28F2-4521-BE6F-5DCE60DC157D}"/>
                </c:ext>
              </c:extLst>
            </c:dLbl>
            <c:dLbl>
              <c:idx val="4"/>
              <c:layout>
                <c:manualLayout>
                  <c:x val="1.0814986744402861E-3"/>
                  <c:y val="-7.257020754888889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1ACF3A12-5C0E-486C-AD8A-FA1A04FF8D39}" type="CATEGORYNAME">
                      <a:rPr lang="en-US"/>
                      <a:pPr>
                        <a:defRPr sz="1600">
                          <a:solidFill>
                            <a:schemeClr val="accent1"/>
                          </a:solidFill>
                        </a:defRPr>
                      </a:pPr>
                      <a:t>[NOMBRE DE CATEGORÍA]</a:t>
                    </a:fld>
                    <a:r>
                      <a:rPr lang="en-US"/>
                      <a:t>                  </a:t>
                    </a:r>
                    <a:r>
                      <a:rPr lang="en-US" baseline="0"/>
                      <a:t> </a:t>
                    </a:r>
                    <a:fld id="{BCDC7AFB-8EF3-4F81-81B8-C245D263E3CF}" type="VALUE">
                      <a:rPr lang="en-US" baseline="0"/>
                      <a:pPr>
                        <a:defRPr sz="1600">
                          <a:solidFill>
                            <a:schemeClr val="accent1"/>
                          </a:solidFill>
                        </a:defRPr>
                      </a:pPr>
                      <a:t>[VALOR]</a:t>
                    </a:fld>
                    <a:r>
                      <a:rPr lang="en-US" baseline="0"/>
                      <a:t>                                          </a:t>
                    </a:r>
                    <a:fld id="{CE06ABF0-A812-466E-8FD9-148794EB50EA}" type="PERCENTAGE">
                      <a:rPr lang="en-US" baseline="0"/>
                      <a:pPr>
                        <a:defRPr sz="1600">
                          <a:solidFill>
                            <a:schemeClr val="accent1"/>
                          </a:solidFill>
                        </a:defRPr>
                      </a:pPr>
                      <a:t>[PORCENTAJE]</a:t>
                    </a:fld>
                    <a:endParaRPr lang="en-US" baseline="0"/>
                  </a:p>
                </c:rich>
              </c:tx>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9-28F2-4521-BE6F-5DCE60DC157D}"/>
                </c:ext>
              </c:extLst>
            </c:dLbl>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outEnd"/>
            <c:showLegendKey val="0"/>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'V.4.9.Accid x Escolaridad'!$B$3:$F$3</c:f>
              <c:strCache>
                <c:ptCount val="5"/>
                <c:pt idx="0">
                  <c:v>Ninguno</c:v>
                </c:pt>
                <c:pt idx="1">
                  <c:v>Básico</c:v>
                </c:pt>
                <c:pt idx="2">
                  <c:v>Medio</c:v>
                </c:pt>
                <c:pt idx="3">
                  <c:v>Superior</c:v>
                </c:pt>
                <c:pt idx="4">
                  <c:v>No Especificado</c:v>
                </c:pt>
              </c:strCache>
            </c:strRef>
          </c:cat>
          <c:val>
            <c:numRef>
              <c:f>'V.4.9.Accid x Escolaridad'!$B$21:$F$21</c:f>
              <c:numCache>
                <c:formatCode>_(* #,##0_);_(* \(#,##0\);_(* "-"??_);_(@_)</c:formatCode>
                <c:ptCount val="5"/>
                <c:pt idx="0">
                  <c:v>24635</c:v>
                </c:pt>
                <c:pt idx="1">
                  <c:v>123345</c:v>
                </c:pt>
                <c:pt idx="2">
                  <c:v>216196</c:v>
                </c:pt>
                <c:pt idx="3">
                  <c:v>54615</c:v>
                </c:pt>
                <c:pt idx="4">
                  <c:v>17069</c:v>
                </c:pt>
              </c:numCache>
            </c:numRef>
          </c:val>
          <c:extLst>
            <c:ext xmlns:c16="http://schemas.microsoft.com/office/drawing/2014/chart" uri="{C3380CC4-5D6E-409C-BE32-E72D297353CC}">
              <c16:uniqueId val="{0000000A-28F2-4521-BE6F-5DCE60DC157D}"/>
            </c:ext>
          </c:extLst>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a:pPr>
            <a:r>
              <a:rPr lang="es-DO" sz="1800" b="1">
                <a:effectLst/>
              </a:rPr>
              <a:t>Reporte de Accidentes Laborales y Enfermedades Profesionales y Afiliación</a:t>
            </a:r>
            <a:r>
              <a:rPr lang="es-DO" sz="1800" b="1" baseline="0">
                <a:effectLst/>
              </a:rPr>
              <a:t> al SRL por Sector</a:t>
            </a:r>
            <a:endParaRPr lang="es-ES">
              <a:effectLst/>
            </a:endParaRPr>
          </a:p>
        </c:rich>
      </c:tx>
      <c:layout>
        <c:manualLayout>
          <c:xMode val="edge"/>
          <c:yMode val="edge"/>
          <c:x val="0.19540019066505332"/>
          <c:y val="1.8279318785922191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2.0650523519449009E-2"/>
          <c:y val="0.2081201129738682"/>
          <c:w val="0.94858521195106693"/>
          <c:h val="0.66536387284087761"/>
        </c:manualLayout>
      </c:layout>
      <c:bar3DChart>
        <c:barDir val="col"/>
        <c:grouping val="clustered"/>
        <c:varyColors val="0"/>
        <c:ser>
          <c:idx val="0"/>
          <c:order val="0"/>
          <c:tx>
            <c:strRef>
              <c:f>'V.4.10.Accid x sector '!$J$3</c:f>
              <c:strCache>
                <c:ptCount val="1"/>
                <c:pt idx="0">
                  <c:v>%  Accidentado /Afiliado Sector Público</c:v>
                </c:pt>
              </c:strCache>
            </c:strRef>
          </c:tx>
          <c:spPr>
            <a:solidFill>
              <a:srgbClr val="0070C0"/>
            </a:solidFill>
            <a:ln w="47625"/>
          </c:spPr>
          <c:invertIfNegative val="0"/>
          <c:dLbls>
            <c:dLbl>
              <c:idx val="0"/>
              <c:layout>
                <c:manualLayout>
                  <c:x val="1.3870922454990265E-2"/>
                  <c:y val="-2.288140243178369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2ADA-4F59-963E-66BE75323BB6}"/>
                </c:ext>
              </c:extLst>
            </c:dLbl>
            <c:dLbl>
              <c:idx val="1"/>
              <c:layout>
                <c:manualLayout>
                  <c:x val="7.4689582449947297E-3"/>
                  <c:y val="-1.66410199503881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2ADA-4F59-963E-66BE75323BB6}"/>
                </c:ext>
              </c:extLst>
            </c:dLbl>
            <c:dLbl>
              <c:idx val="2"/>
              <c:layout>
                <c:manualLayout>
                  <c:x val="3.139663109379639E-3"/>
                  <c:y val="-9.505813082431906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2ADA-4F59-963E-66BE75323BB6}"/>
                </c:ext>
              </c:extLst>
            </c:dLbl>
            <c:dLbl>
              <c:idx val="3"/>
              <c:layout>
                <c:manualLayout>
                  <c:x val="-1.4341420273715261E-3"/>
                  <c:y val="-7.1788946154075781E-3"/>
                </c:manualLayout>
              </c:layout>
              <c:spPr/>
              <c:txPr>
                <a:bodyPr/>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2ADA-4F59-963E-66BE75323BB6}"/>
                </c:ext>
              </c:extLst>
            </c:dLbl>
            <c:dLbl>
              <c:idx val="4"/>
              <c:layout>
                <c:manualLayout>
                  <c:x val="-9.8735943742099042E-4"/>
                  <c:y val="-9.258232703083417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2ADA-4F59-963E-66BE75323BB6}"/>
                </c:ext>
              </c:extLst>
            </c:dLbl>
            <c:dLbl>
              <c:idx val="5"/>
              <c:layout>
                <c:manualLayout>
                  <c:x val="9.2310760759873104E-4"/>
                  <c:y val="-9.173087677563801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2ADA-4F59-963E-66BE75323BB6}"/>
                </c:ext>
              </c:extLst>
            </c:dLbl>
            <c:dLbl>
              <c:idx val="7"/>
              <c:spPr/>
              <c:txPr>
                <a:bodyPr/>
                <a:lstStyle/>
                <a:p>
                  <a:pPr>
                    <a:defRPr sz="1400" b="0"/>
                  </a:pPr>
                  <a:endParaRPr lang="en-US"/>
                </a:p>
              </c:txPr>
              <c:showLegendKey val="0"/>
              <c:showVal val="1"/>
              <c:showCatName val="0"/>
              <c:showSerName val="0"/>
              <c:showPercent val="0"/>
              <c:showBubbleSize val="0"/>
              <c:extLst>
                <c:ext xmlns:c16="http://schemas.microsoft.com/office/drawing/2014/chart" uri="{C3380CC4-5D6E-409C-BE32-E72D297353CC}">
                  <c16:uniqueId val="{00000006-2ADA-4F59-963E-66BE75323BB6}"/>
                </c:ext>
              </c:extLst>
            </c:dLbl>
            <c:dLbl>
              <c:idx val="9"/>
              <c:layout>
                <c:manualLayout>
                  <c:x val="-4.9437810348772569E-3"/>
                  <c:y val="-9.139659392961095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684B-445B-9CB2-081D558ABCA3}"/>
                </c:ext>
              </c:extLst>
            </c:dLbl>
            <c:dLbl>
              <c:idx val="10"/>
              <c:layout>
                <c:manualLayout>
                  <c:x val="-7.9100496558039881E-3"/>
                  <c:y val="-4.569829696480547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684B-445B-9CB2-081D558ABCA3}"/>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'V.4.10.Accid x sector '!$A$4:$A$17</c:f>
              <c:strCach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Ene-Abr. 2021</c:v>
                </c:pt>
              </c:strCache>
            </c:strRef>
          </c:cat>
          <c:val>
            <c:numRef>
              <c:f>'V.4.10.Accid x sector '!$J$4:$J$17</c:f>
              <c:numCache>
                <c:formatCode>0.00%</c:formatCode>
                <c:ptCount val="14"/>
                <c:pt idx="0">
                  <c:v>2.0314192849404116E-3</c:v>
                </c:pt>
                <c:pt idx="1">
                  <c:v>2.7543822892660101E-3</c:v>
                </c:pt>
                <c:pt idx="2">
                  <c:v>4.1575301399823794E-3</c:v>
                </c:pt>
                <c:pt idx="3">
                  <c:v>5.6707396334329911E-3</c:v>
                </c:pt>
                <c:pt idx="4">
                  <c:v>9.8497768609389202E-3</c:v>
                </c:pt>
                <c:pt idx="5">
                  <c:v>1.0704228061863753E-2</c:v>
                </c:pt>
                <c:pt idx="6">
                  <c:v>1.1170498695464061E-2</c:v>
                </c:pt>
                <c:pt idx="7">
                  <c:v>1.0992010625338663E-2</c:v>
                </c:pt>
                <c:pt idx="8">
                  <c:v>1.2566276821775167E-2</c:v>
                </c:pt>
                <c:pt idx="9">
                  <c:v>1.4273718172738821E-2</c:v>
                </c:pt>
                <c:pt idx="10">
                  <c:v>1.3736119235507979E-2</c:v>
                </c:pt>
                <c:pt idx="11">
                  <c:v>1.541883826239793E-2</c:v>
                </c:pt>
                <c:pt idx="12">
                  <c:v>1.6766158154617142E-2</c:v>
                </c:pt>
                <c:pt idx="13">
                  <c:v>1.7232128767555626E-2</c:v>
                </c:pt>
              </c:numCache>
            </c:numRef>
          </c:val>
          <c:extLst>
            <c:ext xmlns:c16="http://schemas.microsoft.com/office/drawing/2014/chart" uri="{C3380CC4-5D6E-409C-BE32-E72D297353CC}">
              <c16:uniqueId val="{00000007-2ADA-4F59-963E-66BE75323BB6}"/>
            </c:ext>
          </c:extLst>
        </c:ser>
        <c:ser>
          <c:idx val="1"/>
          <c:order val="1"/>
          <c:tx>
            <c:strRef>
              <c:f>'V.4.10.Accid x sector '!$K$3</c:f>
              <c:strCache>
                <c:ptCount val="1"/>
                <c:pt idx="0">
                  <c:v>    % Accidentado /Afiliado Sector Privado</c:v>
                </c:pt>
              </c:strCache>
            </c:strRef>
          </c:tx>
          <c:spPr>
            <a:solidFill>
              <a:schemeClr val="accent3">
                <a:lumMod val="75000"/>
              </a:schemeClr>
            </a:solidFill>
            <a:ln w="50800">
              <a:solidFill>
                <a:schemeClr val="accent3">
                  <a:lumMod val="75000"/>
                </a:schemeClr>
              </a:solidFill>
            </a:ln>
          </c:spPr>
          <c:invertIfNegative val="0"/>
          <c:dLbls>
            <c:dLbl>
              <c:idx val="0"/>
              <c:layout>
                <c:manualLayout>
                  <c:x val="9.6029463149932739E-3"/>
                  <c:y val="-1.872114744418665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2ADA-4F59-963E-66BE75323BB6}"/>
                </c:ext>
              </c:extLst>
            </c:dLbl>
            <c:dLbl>
              <c:idx val="1"/>
              <c:layout>
                <c:manualLayout>
                  <c:x val="1.1736934384991779E-2"/>
                  <c:y val="-1.872114744418665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2ADA-4F59-963E-66BE75323BB6}"/>
                </c:ext>
              </c:extLst>
            </c:dLbl>
            <c:dLbl>
              <c:idx val="2"/>
              <c:layout>
                <c:manualLayout>
                  <c:x val="9.6029463149931958E-3"/>
                  <c:y val="-2.080127493798517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2ADA-4F59-963E-66BE75323BB6}"/>
                </c:ext>
              </c:extLst>
            </c:dLbl>
            <c:dLbl>
              <c:idx val="3"/>
              <c:layout>
                <c:manualLayout>
                  <c:x val="1.4937916489989538E-2"/>
                  <c:y val="-1.8721147444186657E-2"/>
                </c:manualLayout>
              </c:layout>
              <c:spPr/>
              <c:txPr>
                <a:bodyPr/>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2ADA-4F59-963E-66BE75323BB6}"/>
                </c:ext>
              </c:extLst>
            </c:dLbl>
            <c:dLbl>
              <c:idx val="5"/>
              <c:layout>
                <c:manualLayout>
                  <c:x val="4.2499929515373578E-3"/>
                  <c:y val="-6.696787563309689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2ADA-4F59-963E-66BE75323BB6}"/>
                </c:ext>
              </c:extLst>
            </c:dLbl>
            <c:dLbl>
              <c:idx val="7"/>
              <c:layout>
                <c:manualLayout>
                  <c:x val="1.5954789617972524E-2"/>
                  <c:y val="-8.9290500844130018E-3"/>
                </c:manualLayout>
              </c:layout>
              <c:spPr/>
              <c:txPr>
                <a:bodyPr/>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2ADA-4F59-963E-66BE75323BB6}"/>
                </c:ext>
              </c:extLst>
            </c:dLbl>
            <c:dLbl>
              <c:idx val="9"/>
              <c:layout>
                <c:manualLayout>
                  <c:x val="2.9662686209264411E-3"/>
                  <c:y val="-2.284914848240273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684B-445B-9CB2-081D558ABCA3}"/>
                </c:ext>
              </c:extLst>
            </c:dLbl>
            <c:dLbl>
              <c:idx val="10"/>
              <c:layout>
                <c:manualLayout>
                  <c:x val="6.9212934488282179E-3"/>
                  <c:y val="-1.142457424120153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684B-445B-9CB2-081D558ABCA3}"/>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'V.4.10.Accid x sector '!$A$4:$A$17</c:f>
              <c:strCach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Ene-Abr. 2021</c:v>
                </c:pt>
              </c:strCache>
            </c:strRef>
          </c:cat>
          <c:val>
            <c:numRef>
              <c:f>'V.4.10.Accid x sector '!$K$4:$K$17</c:f>
              <c:numCache>
                <c:formatCode>0.00%</c:formatCode>
                <c:ptCount val="14"/>
                <c:pt idx="0">
                  <c:v>1.1950197664168983E-2</c:v>
                </c:pt>
                <c:pt idx="1">
                  <c:v>1.5749353262431733E-2</c:v>
                </c:pt>
                <c:pt idx="2">
                  <c:v>1.6929991481498749E-2</c:v>
                </c:pt>
                <c:pt idx="3">
                  <c:v>2.0533245470578162E-2</c:v>
                </c:pt>
                <c:pt idx="4">
                  <c:v>2.2056905463504178E-2</c:v>
                </c:pt>
                <c:pt idx="5">
                  <c:v>2.1770892503967715E-2</c:v>
                </c:pt>
                <c:pt idx="6">
                  <c:v>2.1716399903482668E-2</c:v>
                </c:pt>
                <c:pt idx="7">
                  <c:v>2.298124797013297E-2</c:v>
                </c:pt>
                <c:pt idx="8">
                  <c:v>2.3642415332169674E-2</c:v>
                </c:pt>
                <c:pt idx="9">
                  <c:v>2.2723643414871885E-2</c:v>
                </c:pt>
                <c:pt idx="10">
                  <c:v>2.286574425204304E-2</c:v>
                </c:pt>
                <c:pt idx="11">
                  <c:v>2.3888304616501727E-2</c:v>
                </c:pt>
                <c:pt idx="12">
                  <c:v>1.9454363603863718E-2</c:v>
                </c:pt>
                <c:pt idx="13">
                  <c:v>3.7328669521822988E-3</c:v>
                </c:pt>
              </c:numCache>
            </c:numRef>
          </c:val>
          <c:extLst>
            <c:ext xmlns:c16="http://schemas.microsoft.com/office/drawing/2014/chart" uri="{C3380CC4-5D6E-409C-BE32-E72D297353CC}">
              <c16:uniqueId val="{0000000E-2ADA-4F59-963E-66BE75323BB6}"/>
            </c:ext>
          </c:extLst>
        </c:ser>
        <c:dLbls>
          <c:showLegendKey val="0"/>
          <c:showVal val="0"/>
          <c:showCatName val="0"/>
          <c:showSerName val="0"/>
          <c:showPercent val="0"/>
          <c:showBubbleSize val="0"/>
        </c:dLbls>
        <c:gapWidth val="150"/>
        <c:shape val="cylinder"/>
        <c:axId val="436875400"/>
        <c:axId val="436875792"/>
        <c:axId val="0"/>
      </c:bar3DChart>
      <c:catAx>
        <c:axId val="436875400"/>
        <c:scaling>
          <c:orientation val="minMax"/>
        </c:scaling>
        <c:delete val="0"/>
        <c:axPos val="b"/>
        <c:numFmt formatCode="General" sourceLinked="1"/>
        <c:majorTickMark val="none"/>
        <c:minorTickMark val="none"/>
        <c:tickLblPos val="nextTo"/>
        <c:txPr>
          <a:bodyPr/>
          <a:lstStyle/>
          <a:p>
            <a:pPr>
              <a:defRPr sz="1200"/>
            </a:pPr>
            <a:endParaRPr lang="en-US"/>
          </a:p>
        </c:txPr>
        <c:crossAx val="436875792"/>
        <c:crosses val="autoZero"/>
        <c:auto val="1"/>
        <c:lblAlgn val="ctr"/>
        <c:lblOffset val="100"/>
        <c:noMultiLvlLbl val="0"/>
      </c:catAx>
      <c:valAx>
        <c:axId val="436875792"/>
        <c:scaling>
          <c:orientation val="minMax"/>
        </c:scaling>
        <c:delete val="1"/>
        <c:axPos val="l"/>
        <c:numFmt formatCode="0.00%" sourceLinked="1"/>
        <c:majorTickMark val="out"/>
        <c:minorTickMark val="none"/>
        <c:tickLblPos val="nextTo"/>
        <c:crossAx val="436875400"/>
        <c:crosses val="autoZero"/>
        <c:crossBetween val="between"/>
      </c:valAx>
    </c:plotArea>
    <c:legend>
      <c:legendPos val="t"/>
      <c:layout>
        <c:manualLayout>
          <c:xMode val="edge"/>
          <c:yMode val="edge"/>
          <c:x val="0.19497271206756497"/>
          <c:y val="6.6559301210456445E-2"/>
          <c:w val="0.64991119165002409"/>
          <c:h val="4.2371640248104754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1800"/>
            </a:pPr>
            <a:r>
              <a:rPr lang="es-DO" sz="1800" b="1">
                <a:effectLst/>
              </a:rPr>
              <a:t>Comparación Reporte de Accidentes Laborales y Enfermedades Profesionales y Afilación al SRL  por Sexo</a:t>
            </a:r>
            <a:endParaRPr lang="es-ES" sz="1800">
              <a:effectLst/>
            </a:endParaRPr>
          </a:p>
        </c:rich>
      </c:tx>
      <c:layout>
        <c:manualLayout>
          <c:xMode val="edge"/>
          <c:yMode val="edge"/>
          <c:x val="0.16991403445114461"/>
          <c:y val="2.5807721395242882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1.2122719621843575E-2"/>
          <c:y val="0.19284118096373123"/>
          <c:w val="0.96754991071644392"/>
          <c:h val="0.61387910980424343"/>
        </c:manualLayout>
      </c:layout>
      <c:bar3DChart>
        <c:barDir val="col"/>
        <c:grouping val="clustered"/>
        <c:varyColors val="0"/>
        <c:ser>
          <c:idx val="0"/>
          <c:order val="0"/>
          <c:tx>
            <c:strRef>
              <c:f>'V.4.11.Accid x sexo'!$J$3</c:f>
              <c:strCache>
                <c:ptCount val="1"/>
                <c:pt idx="0">
                  <c:v>% Accidentados / Afiliados Femenino</c:v>
                </c:pt>
              </c:strCache>
            </c:strRef>
          </c:tx>
          <c:spPr>
            <a:solidFill>
              <a:srgbClr val="0070C0"/>
            </a:solidFill>
          </c:spPr>
          <c:invertIfNegative val="0"/>
          <c:dLbls>
            <c:dLbl>
              <c:idx val="0"/>
              <c:layout>
                <c:manualLayout>
                  <c:x val="8.6466325515197561E-4"/>
                  <c:y val="-1.8056482002937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A60-432F-B3C3-EFA8E8DCC1E5}"/>
                </c:ext>
              </c:extLst>
            </c:dLbl>
            <c:dLbl>
              <c:idx val="1"/>
              <c:layout>
                <c:manualLayout>
                  <c:x val="-3.6096582211034914E-3"/>
                  <c:y val="-8.481118596625621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5A60-432F-B3C3-EFA8E8DCC1E5}"/>
                </c:ext>
              </c:extLst>
            </c:dLbl>
            <c:dLbl>
              <c:idx val="2"/>
              <c:layout>
                <c:manualLayout>
                  <c:x val="-2.0640086500460166E-3"/>
                  <c:y val="-5.794917099414605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5A60-432F-B3C3-EFA8E8DCC1E5}"/>
                </c:ext>
              </c:extLst>
            </c:dLbl>
            <c:dLbl>
              <c:idx val="3"/>
              <c:layout>
                <c:manualLayout>
                  <c:x val="-7.3902335232845472E-3"/>
                  <c:y val="-1.4998078579688992E-3"/>
                </c:manualLayout>
              </c:layout>
              <c:spPr/>
              <c:txPr>
                <a:bodyPr/>
                <a:lstStyle/>
                <a:p>
                  <a:pPr>
                    <a:defRPr sz="18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5A60-432F-B3C3-EFA8E8DCC1E5}"/>
                </c:ext>
              </c:extLst>
            </c:dLbl>
            <c:dLbl>
              <c:idx val="7"/>
              <c:spPr>
                <a:noFill/>
                <a:ln>
                  <a:noFill/>
                </a:ln>
                <a:effectLst/>
              </c:spPr>
              <c:txPr>
                <a:bodyPr/>
                <a:lstStyle/>
                <a:p>
                  <a:pPr>
                    <a:defRPr sz="1800" b="0"/>
                  </a:pPr>
                  <a:endParaRPr lang="en-US"/>
                </a:p>
              </c:txPr>
              <c:showLegendKey val="0"/>
              <c:showVal val="1"/>
              <c:showCatName val="0"/>
              <c:showSerName val="0"/>
              <c:showPercent val="0"/>
              <c:showBubbleSize val="0"/>
              <c:extLst>
                <c:ext xmlns:c16="http://schemas.microsoft.com/office/drawing/2014/chart" uri="{C3380CC4-5D6E-409C-BE32-E72D297353CC}">
                  <c16:uniqueId val="{00000004-5A60-432F-B3C3-EFA8E8DCC1E5}"/>
                </c:ext>
              </c:extLst>
            </c:dLbl>
            <c:dLbl>
              <c:idx val="8"/>
              <c:layout>
                <c:manualLayout>
                  <c:x val="1.5576058246192048E-3"/>
                  <c:y val="-9.580052731024173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5A60-432F-B3C3-EFA8E8DCC1E5}"/>
                </c:ext>
              </c:extLst>
            </c:dLbl>
            <c:dLbl>
              <c:idx val="12"/>
              <c:layout>
                <c:manualLayout>
                  <c:x val="-3.6938644402650131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D33E-45F1-9E0F-3A4CE5F404FA}"/>
                </c:ext>
              </c:extLst>
            </c:dLbl>
            <c:spPr>
              <a:noFill/>
              <a:ln>
                <a:noFill/>
              </a:ln>
              <a:effectLst/>
            </c:spPr>
            <c:txPr>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'V.4.11.Accid x sexo'!$A$4:$A$17</c:f>
              <c:strCach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Ene-Abr. 2021</c:v>
                </c:pt>
              </c:strCache>
            </c:strRef>
          </c:cat>
          <c:val>
            <c:numRef>
              <c:f>'V.4.11.Accid x sexo'!$J$4:$J$17</c:f>
              <c:numCache>
                <c:formatCode>0.0%</c:formatCode>
                <c:ptCount val="14"/>
                <c:pt idx="0">
                  <c:v>4.1262324431000112E-3</c:v>
                </c:pt>
                <c:pt idx="1">
                  <c:v>5.8595387041961615E-3</c:v>
                </c:pt>
                <c:pt idx="2">
                  <c:v>7.0485180750278773E-3</c:v>
                </c:pt>
                <c:pt idx="3">
                  <c:v>9.5494094711578367E-3</c:v>
                </c:pt>
                <c:pt idx="4">
                  <c:v>1.1335899058516615E-2</c:v>
                </c:pt>
                <c:pt idx="5">
                  <c:v>1.1717331156979951E-2</c:v>
                </c:pt>
                <c:pt idx="6">
                  <c:v>1.2129994129985919E-2</c:v>
                </c:pt>
                <c:pt idx="7">
                  <c:v>1.2918719510405541E-2</c:v>
                </c:pt>
                <c:pt idx="8">
                  <c:v>1.4627763714808608E-2</c:v>
                </c:pt>
                <c:pt idx="9">
                  <c:v>1.3980931110913889E-2</c:v>
                </c:pt>
                <c:pt idx="10">
                  <c:v>1.208222740940996E-2</c:v>
                </c:pt>
                <c:pt idx="11">
                  <c:v>1.3517975069688319E-2</c:v>
                </c:pt>
                <c:pt idx="12">
                  <c:v>1.3368447801081785E-2</c:v>
                </c:pt>
                <c:pt idx="13">
                  <c:v>5.7657678843789266E-3</c:v>
                </c:pt>
              </c:numCache>
            </c:numRef>
          </c:val>
          <c:extLst>
            <c:ext xmlns:c16="http://schemas.microsoft.com/office/drawing/2014/chart" uri="{C3380CC4-5D6E-409C-BE32-E72D297353CC}">
              <c16:uniqueId val="{00000006-5A60-432F-B3C3-EFA8E8DCC1E5}"/>
            </c:ext>
          </c:extLst>
        </c:ser>
        <c:ser>
          <c:idx val="1"/>
          <c:order val="1"/>
          <c:tx>
            <c:strRef>
              <c:f>'V.4.11.Accid x sexo'!$K$3</c:f>
              <c:strCache>
                <c:ptCount val="1"/>
                <c:pt idx="0">
                  <c:v>% Accidentados / Afiliados Masculino</c:v>
                </c:pt>
              </c:strCache>
            </c:strRef>
          </c:tx>
          <c:spPr>
            <a:solidFill>
              <a:schemeClr val="accent3">
                <a:lumMod val="75000"/>
              </a:schemeClr>
            </a:solidFill>
          </c:spPr>
          <c:invertIfNegative val="0"/>
          <c:dLbls>
            <c:dLbl>
              <c:idx val="0"/>
              <c:layout>
                <c:manualLayout>
                  <c:x val="6.5426005523700776E-3"/>
                  <c:y val="-2.735110950037251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5A60-432F-B3C3-EFA8E8DCC1E5}"/>
                </c:ext>
              </c:extLst>
            </c:dLbl>
            <c:dLbl>
              <c:idx val="1"/>
              <c:layout>
                <c:manualLayout>
                  <c:x val="1.2046165305595481E-2"/>
                  <c:y val="-2.504103832286500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5A60-432F-B3C3-EFA8E8DCC1E5}"/>
                </c:ext>
              </c:extLst>
            </c:dLbl>
            <c:dLbl>
              <c:idx val="2"/>
              <c:layout>
                <c:manualLayout>
                  <c:x val="5.8587371565158369E-3"/>
                  <c:y val="-5.002711460617866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5A60-432F-B3C3-EFA8E8DCC1E5}"/>
                </c:ext>
              </c:extLst>
            </c:dLbl>
            <c:dLbl>
              <c:idx val="3"/>
              <c:layout>
                <c:manualLayout>
                  <c:x val="8.2717605281796957E-3"/>
                  <c:y val="-1.1414116650100331E-2"/>
                </c:manualLayout>
              </c:layout>
              <c:spPr/>
              <c:txPr>
                <a:bodyPr/>
                <a:lstStyle/>
                <a:p>
                  <a:pPr>
                    <a:defRPr sz="18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5A60-432F-B3C3-EFA8E8DCC1E5}"/>
                </c:ext>
              </c:extLst>
            </c:dLbl>
            <c:dLbl>
              <c:idx val="4"/>
              <c:layout>
                <c:manualLayout>
                  <c:x val="7.4426510527704796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5A60-432F-B3C3-EFA8E8DCC1E5}"/>
                </c:ext>
              </c:extLst>
            </c:dLbl>
            <c:dLbl>
              <c:idx val="6"/>
              <c:layout>
                <c:manualLayout>
                  <c:x val="9.2378490214094673E-3"/>
                  <c:y val="-1.916010546204820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5A60-432F-B3C3-EFA8E8DCC1E5}"/>
                </c:ext>
              </c:extLst>
            </c:dLbl>
            <c:dLbl>
              <c:idx val="7"/>
              <c:layout>
                <c:manualLayout>
                  <c:x val="6.3111635537033131E-3"/>
                  <c:y val="-7.1423441951519303E-3"/>
                </c:manualLayout>
              </c:layout>
              <c:spPr>
                <a:noFill/>
                <a:ln>
                  <a:noFill/>
                </a:ln>
                <a:effectLst/>
              </c:spPr>
              <c:txPr>
                <a:bodyPr/>
                <a:lstStyle/>
                <a:p>
                  <a:pPr>
                    <a:defRPr sz="18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5A60-432F-B3C3-EFA8E8DCC1E5}"/>
                </c:ext>
              </c:extLst>
            </c:dLbl>
            <c:dLbl>
              <c:idx val="8"/>
              <c:layout>
                <c:manualLayout>
                  <c:x val="9.2191352685600837E-3"/>
                  <c:y val="-8.786643324528806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5A60-432F-B3C3-EFA8E8DCC1E5}"/>
                </c:ext>
              </c:extLst>
            </c:dLbl>
            <c:spPr>
              <a:noFill/>
              <a:ln>
                <a:noFill/>
              </a:ln>
              <a:effectLst/>
            </c:spPr>
            <c:txPr>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'V.4.11.Accid x sexo'!$A$4:$A$17</c:f>
              <c:strCach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Ene-Abr. 2021</c:v>
                </c:pt>
              </c:strCache>
            </c:strRef>
          </c:cat>
          <c:val>
            <c:numRef>
              <c:f>'V.4.11.Accid x sexo'!$K$4:$K$17</c:f>
              <c:numCache>
                <c:formatCode>0.0%</c:formatCode>
                <c:ptCount val="14"/>
                <c:pt idx="0">
                  <c:v>1.2979611588220547E-2</c:v>
                </c:pt>
                <c:pt idx="1">
                  <c:v>1.6517518558729825E-2</c:v>
                </c:pt>
                <c:pt idx="2">
                  <c:v>1.8257994456960403E-2</c:v>
                </c:pt>
                <c:pt idx="3">
                  <c:v>2.1815361183861855E-2</c:v>
                </c:pt>
                <c:pt idx="4">
                  <c:v>2.4360635512073788E-2</c:v>
                </c:pt>
                <c:pt idx="5">
                  <c:v>2.4247681743930209E-2</c:v>
                </c:pt>
                <c:pt idx="6">
                  <c:v>2.4084905076116211E-2</c:v>
                </c:pt>
                <c:pt idx="7">
                  <c:v>2.5031026174716052E-2</c:v>
                </c:pt>
                <c:pt idx="8">
                  <c:v>2.5244722137962902E-2</c:v>
                </c:pt>
                <c:pt idx="9">
                  <c:v>2.5034024863361839E-2</c:v>
                </c:pt>
                <c:pt idx="10">
                  <c:v>2.5224500847134308E-2</c:v>
                </c:pt>
                <c:pt idx="11">
                  <c:v>2.5771288012809701E-2</c:v>
                </c:pt>
                <c:pt idx="12">
                  <c:v>2.1329705491374945E-2</c:v>
                </c:pt>
                <c:pt idx="13">
                  <c:v>7.9452533410378206E-3</c:v>
                </c:pt>
              </c:numCache>
            </c:numRef>
          </c:val>
          <c:extLst>
            <c:ext xmlns:c16="http://schemas.microsoft.com/office/drawing/2014/chart" uri="{C3380CC4-5D6E-409C-BE32-E72D297353CC}">
              <c16:uniqueId val="{0000000F-5A60-432F-B3C3-EFA8E8DCC1E5}"/>
            </c:ext>
          </c:extLst>
        </c:ser>
        <c:dLbls>
          <c:showLegendKey val="0"/>
          <c:showVal val="0"/>
          <c:showCatName val="0"/>
          <c:showSerName val="0"/>
          <c:showPercent val="0"/>
          <c:showBubbleSize val="0"/>
        </c:dLbls>
        <c:gapWidth val="150"/>
        <c:shape val="cylinder"/>
        <c:axId val="436876576"/>
        <c:axId val="436876968"/>
        <c:axId val="0"/>
      </c:bar3DChart>
      <c:catAx>
        <c:axId val="436876576"/>
        <c:scaling>
          <c:orientation val="minMax"/>
        </c:scaling>
        <c:delete val="0"/>
        <c:axPos val="b"/>
        <c:numFmt formatCode="General" sourceLinked="1"/>
        <c:majorTickMark val="none"/>
        <c:minorTickMark val="none"/>
        <c:tickLblPos val="nextTo"/>
        <c:txPr>
          <a:bodyPr/>
          <a:lstStyle/>
          <a:p>
            <a:pPr>
              <a:defRPr sz="1600"/>
            </a:pPr>
            <a:endParaRPr lang="en-US"/>
          </a:p>
        </c:txPr>
        <c:crossAx val="436876968"/>
        <c:crosses val="autoZero"/>
        <c:auto val="1"/>
        <c:lblAlgn val="ctr"/>
        <c:lblOffset val="100"/>
        <c:noMultiLvlLbl val="0"/>
      </c:catAx>
      <c:valAx>
        <c:axId val="436876968"/>
        <c:scaling>
          <c:orientation val="minMax"/>
        </c:scaling>
        <c:delete val="1"/>
        <c:axPos val="l"/>
        <c:numFmt formatCode="0.0%" sourceLinked="1"/>
        <c:majorTickMark val="out"/>
        <c:minorTickMark val="none"/>
        <c:tickLblPos val="nextTo"/>
        <c:crossAx val="436876576"/>
        <c:crosses val="autoZero"/>
        <c:crossBetween val="between"/>
      </c:valAx>
    </c:plotArea>
    <c:legend>
      <c:legendPos val="t"/>
      <c:layout>
        <c:manualLayout>
          <c:xMode val="edge"/>
          <c:yMode val="edge"/>
          <c:x val="0.22435170451957259"/>
          <c:y val="7.2004670380376903E-2"/>
          <c:w val="0.5158410706777814"/>
          <c:h val="3.9252146574603415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400"/>
            </a:pPr>
            <a:r>
              <a:rPr lang="en-US" sz="2400"/>
              <a:t>Seguro de Riesgos Laborales</a:t>
            </a:r>
          </a:p>
          <a:p>
            <a:pPr>
              <a:defRPr sz="2400"/>
            </a:pPr>
            <a:r>
              <a:rPr lang="en-US" sz="2400"/>
              <a:t>Comparación Reporte de Accidentes Laborales y Enfermedades Profesionales y Afilación al SRL por edad</a:t>
            </a:r>
          </a:p>
        </c:rich>
      </c:tx>
      <c:layout>
        <c:manualLayout>
          <c:xMode val="edge"/>
          <c:yMode val="edge"/>
          <c:x val="0.25845898652025623"/>
          <c:y val="7.8111786138004369E-3"/>
        </c:manualLayout>
      </c:layout>
      <c:overlay val="0"/>
    </c:title>
    <c:autoTitleDeleted val="0"/>
    <c:plotArea>
      <c:layout>
        <c:manualLayout>
          <c:layoutTarget val="inner"/>
          <c:xMode val="edge"/>
          <c:yMode val="edge"/>
          <c:x val="8.7020758259352238E-2"/>
          <c:y val="0.14998363371370751"/>
          <c:w val="0.89815213224417345"/>
          <c:h val="0.7767738087353474"/>
        </c:manualLayout>
      </c:layout>
      <c:barChart>
        <c:barDir val="bar"/>
        <c:grouping val="stacked"/>
        <c:varyColors val="0"/>
        <c:ser>
          <c:idx val="0"/>
          <c:order val="0"/>
          <c:tx>
            <c:strRef>
              <c:f>'V.4.12.Accid x edad'!$P$3</c:f>
              <c:strCache>
                <c:ptCount val="1"/>
                <c:pt idx="0">
                  <c:v>% Accid./Afil. menor de 20 años</c:v>
                </c:pt>
              </c:strCache>
            </c:strRef>
          </c:tx>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'V.4.12.Accid x edad'!$A$4:$A$17</c:f>
              <c:strCach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Ene-Abr. 2021</c:v>
                </c:pt>
              </c:strCache>
            </c:strRef>
          </c:cat>
          <c:val>
            <c:numRef>
              <c:f>'V.4.12.Accid x edad'!$P$4:$P$17</c:f>
              <c:numCache>
                <c:formatCode>0.00%</c:formatCode>
                <c:ptCount val="14"/>
                <c:pt idx="0">
                  <c:v>3.0449345339075211E-4</c:v>
                </c:pt>
                <c:pt idx="1">
                  <c:v>8.9968511021142601E-5</c:v>
                </c:pt>
                <c:pt idx="2">
                  <c:v>0</c:v>
                </c:pt>
                <c:pt idx="3">
                  <c:v>2.5826446280991736E-4</c:v>
                </c:pt>
                <c:pt idx="4">
                  <c:v>8.3818393480791613E-4</c:v>
                </c:pt>
                <c:pt idx="5">
                  <c:v>1.651367234931274E-3</c:v>
                </c:pt>
                <c:pt idx="6">
                  <c:v>3.8024620942059984E-3</c:v>
                </c:pt>
                <c:pt idx="7">
                  <c:v>6.6393046837276678E-3</c:v>
                </c:pt>
                <c:pt idx="8">
                  <c:v>5.2318424292162498E-3</c:v>
                </c:pt>
                <c:pt idx="9">
                  <c:v>5.707383361014646E-3</c:v>
                </c:pt>
                <c:pt idx="10">
                  <c:v>4.4144019864808936E-3</c:v>
                </c:pt>
                <c:pt idx="11">
                  <c:v>4.0694294493812807E-3</c:v>
                </c:pt>
                <c:pt idx="12">
                  <c:v>3.0665887850467289E-3</c:v>
                </c:pt>
                <c:pt idx="13">
                  <c:v>4.063219861786537E-3</c:v>
                </c:pt>
              </c:numCache>
            </c:numRef>
          </c:val>
          <c:extLst>
            <c:ext xmlns:c16="http://schemas.microsoft.com/office/drawing/2014/chart" uri="{C3380CC4-5D6E-409C-BE32-E72D297353CC}">
              <c16:uniqueId val="{00000000-E0D7-4D57-B8E8-D4E309376335}"/>
            </c:ext>
          </c:extLst>
        </c:ser>
        <c:ser>
          <c:idx val="1"/>
          <c:order val="1"/>
          <c:tx>
            <c:strRef>
              <c:f>'V.4.12.Accid x edad'!$Q$3</c:f>
              <c:strCache>
                <c:ptCount val="1"/>
                <c:pt idx="0">
                  <c:v>% Accid./Afil.  de 20 - 29 años</c:v>
                </c:pt>
              </c:strCache>
            </c:strRef>
          </c:tx>
          <c:spPr>
            <a:solidFill>
              <a:schemeClr val="accent2">
                <a:lumMod val="60000"/>
                <a:lumOff val="40000"/>
              </a:schemeClr>
            </a:solidFill>
          </c:spPr>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'V.4.12.Accid x edad'!$A$4:$A$17</c:f>
              <c:strCach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Ene-Abr. 2021</c:v>
                </c:pt>
              </c:strCache>
            </c:strRef>
          </c:cat>
          <c:val>
            <c:numRef>
              <c:f>'V.4.12.Accid x edad'!$Q$4:$Q$17</c:f>
              <c:numCache>
                <c:formatCode>0.00%</c:formatCode>
                <c:ptCount val="14"/>
                <c:pt idx="0">
                  <c:v>2.9357829513873071E-3</c:v>
                </c:pt>
                <c:pt idx="1">
                  <c:v>5.7924229155576924E-3</c:v>
                </c:pt>
                <c:pt idx="2">
                  <c:v>8.4947533989786911E-3</c:v>
                </c:pt>
                <c:pt idx="3">
                  <c:v>1.2757491242322479E-2</c:v>
                </c:pt>
                <c:pt idx="4">
                  <c:v>1.7182087642392645E-2</c:v>
                </c:pt>
                <c:pt idx="5">
                  <c:v>1.9743237197579935E-2</c:v>
                </c:pt>
                <c:pt idx="6">
                  <c:v>2.0935574814660123E-2</c:v>
                </c:pt>
                <c:pt idx="7">
                  <c:v>2.4399106780349167E-2</c:v>
                </c:pt>
                <c:pt idx="8">
                  <c:v>2.564425868993625E-2</c:v>
                </c:pt>
                <c:pt idx="9">
                  <c:v>2.5486828492653615E-2</c:v>
                </c:pt>
                <c:pt idx="10">
                  <c:v>2.6384847688649713E-2</c:v>
                </c:pt>
                <c:pt idx="11">
                  <c:v>2.7469584512969623E-2</c:v>
                </c:pt>
                <c:pt idx="12">
                  <c:v>2.2827412634740248E-2</c:v>
                </c:pt>
                <c:pt idx="13">
                  <c:v>9.0601862600933874E-3</c:v>
                </c:pt>
              </c:numCache>
            </c:numRef>
          </c:val>
          <c:extLst>
            <c:ext xmlns:c16="http://schemas.microsoft.com/office/drawing/2014/chart" uri="{C3380CC4-5D6E-409C-BE32-E72D297353CC}">
              <c16:uniqueId val="{00000001-E0D7-4D57-B8E8-D4E309376335}"/>
            </c:ext>
          </c:extLst>
        </c:ser>
        <c:ser>
          <c:idx val="2"/>
          <c:order val="2"/>
          <c:tx>
            <c:strRef>
              <c:f>'V.4.12.Accid x edad'!$R$3</c:f>
              <c:strCache>
                <c:ptCount val="1"/>
                <c:pt idx="0">
                  <c:v>% Accid./Afil.  de 30 - 39 años</c:v>
                </c:pt>
              </c:strCache>
            </c:strRef>
          </c:tx>
          <c:spPr>
            <a:solidFill>
              <a:schemeClr val="accent3"/>
            </a:solidFill>
          </c:spPr>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'V.4.12.Accid x edad'!$A$4:$A$17</c:f>
              <c:strCach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Ene-Abr. 2021</c:v>
                </c:pt>
              </c:strCache>
            </c:strRef>
          </c:cat>
          <c:val>
            <c:numRef>
              <c:f>'V.4.12.Accid x edad'!$R$4:$R$17</c:f>
              <c:numCache>
                <c:formatCode>0.00%</c:formatCode>
                <c:ptCount val="14"/>
                <c:pt idx="0">
                  <c:v>1.1604510518549807E-2</c:v>
                </c:pt>
                <c:pt idx="1">
                  <c:v>1.5467795936976423E-2</c:v>
                </c:pt>
                <c:pt idx="2">
                  <c:v>1.6738850212332974E-2</c:v>
                </c:pt>
                <c:pt idx="3">
                  <c:v>1.9368460163483359E-2</c:v>
                </c:pt>
                <c:pt idx="4">
                  <c:v>2.0784305206575864E-2</c:v>
                </c:pt>
                <c:pt idx="5">
                  <c:v>2.0315473459989009E-2</c:v>
                </c:pt>
                <c:pt idx="6">
                  <c:v>1.8615486410441247E-2</c:v>
                </c:pt>
                <c:pt idx="7">
                  <c:v>2.0867351453093201E-2</c:v>
                </c:pt>
                <c:pt idx="8">
                  <c:v>2.1702734660935828E-2</c:v>
                </c:pt>
                <c:pt idx="9">
                  <c:v>2.0892461312175013E-2</c:v>
                </c:pt>
                <c:pt idx="10">
                  <c:v>2.224478035080282E-2</c:v>
                </c:pt>
                <c:pt idx="11">
                  <c:v>2.342646435398853E-2</c:v>
                </c:pt>
                <c:pt idx="12">
                  <c:v>2.1495107105625987E-2</c:v>
                </c:pt>
                <c:pt idx="13">
                  <c:v>8.4878539008377465E-3</c:v>
                </c:pt>
              </c:numCache>
            </c:numRef>
          </c:val>
          <c:extLst>
            <c:ext xmlns:c16="http://schemas.microsoft.com/office/drawing/2014/chart" uri="{C3380CC4-5D6E-409C-BE32-E72D297353CC}">
              <c16:uniqueId val="{00000002-E0D7-4D57-B8E8-D4E309376335}"/>
            </c:ext>
          </c:extLst>
        </c:ser>
        <c:ser>
          <c:idx val="3"/>
          <c:order val="3"/>
          <c:tx>
            <c:strRef>
              <c:f>'V.4.12.Accid x edad'!$S$3</c:f>
              <c:strCache>
                <c:ptCount val="1"/>
                <c:pt idx="0">
                  <c:v>% Accid./Afil.  de 40 - 49 años</c:v>
                </c:pt>
              </c:strCache>
            </c:strRef>
          </c:tx>
          <c:spPr>
            <a:solidFill>
              <a:schemeClr val="accent4">
                <a:lumMod val="60000"/>
                <a:lumOff val="40000"/>
              </a:schemeClr>
            </a:solidFill>
          </c:spPr>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'V.4.12.Accid x edad'!$A$4:$A$17</c:f>
              <c:strCach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Ene-Abr. 2021</c:v>
                </c:pt>
              </c:strCache>
            </c:strRef>
          </c:cat>
          <c:val>
            <c:numRef>
              <c:f>'V.4.12.Accid x edad'!$S$4:$S$17</c:f>
              <c:numCache>
                <c:formatCode>0.00%</c:formatCode>
                <c:ptCount val="14"/>
                <c:pt idx="0">
                  <c:v>1.1948734094591585E-2</c:v>
                </c:pt>
                <c:pt idx="1">
                  <c:v>1.4201634353231898E-2</c:v>
                </c:pt>
                <c:pt idx="2">
                  <c:v>1.5027346522277971E-2</c:v>
                </c:pt>
                <c:pt idx="3">
                  <c:v>1.7819632752746315E-2</c:v>
                </c:pt>
                <c:pt idx="4">
                  <c:v>1.8781905774406422E-2</c:v>
                </c:pt>
                <c:pt idx="5">
                  <c:v>1.7674785156308749E-2</c:v>
                </c:pt>
                <c:pt idx="6">
                  <c:v>1.7604457137401257E-2</c:v>
                </c:pt>
                <c:pt idx="7">
                  <c:v>1.7520610914985975E-2</c:v>
                </c:pt>
                <c:pt idx="8">
                  <c:v>1.8805876297547149E-2</c:v>
                </c:pt>
                <c:pt idx="9">
                  <c:v>1.8370344082054825E-2</c:v>
                </c:pt>
                <c:pt idx="10">
                  <c:v>1.916590206950964E-2</c:v>
                </c:pt>
                <c:pt idx="11">
                  <c:v>2.0203391556322999E-2</c:v>
                </c:pt>
                <c:pt idx="12">
                  <c:v>1.7822880177436672E-2</c:v>
                </c:pt>
                <c:pt idx="13">
                  <c:v>6.9594271456610698E-3</c:v>
                </c:pt>
              </c:numCache>
            </c:numRef>
          </c:val>
          <c:extLst>
            <c:ext xmlns:c16="http://schemas.microsoft.com/office/drawing/2014/chart" uri="{C3380CC4-5D6E-409C-BE32-E72D297353CC}">
              <c16:uniqueId val="{00000003-E0D7-4D57-B8E8-D4E309376335}"/>
            </c:ext>
          </c:extLst>
        </c:ser>
        <c:ser>
          <c:idx val="4"/>
          <c:order val="4"/>
          <c:tx>
            <c:strRef>
              <c:f>'V.4.12.Accid x edad'!$T$3</c:f>
              <c:strCache>
                <c:ptCount val="1"/>
                <c:pt idx="0">
                  <c:v>%  Accid./Afil.  de 50 - 59 años</c:v>
                </c:pt>
              </c:strCache>
            </c:strRef>
          </c:tx>
          <c:spPr>
            <a:solidFill>
              <a:schemeClr val="bg2">
                <a:lumMod val="75000"/>
              </a:schemeClr>
            </a:solidFill>
          </c:spPr>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'V.4.12.Accid x edad'!$A$4:$A$17</c:f>
              <c:strCach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Ene-Abr. 2021</c:v>
                </c:pt>
              </c:strCache>
            </c:strRef>
          </c:cat>
          <c:val>
            <c:numRef>
              <c:f>'V.4.12.Accid x edad'!$T$4:$T$17</c:f>
              <c:numCache>
                <c:formatCode>0.00%</c:formatCode>
                <c:ptCount val="14"/>
                <c:pt idx="0">
                  <c:v>1.2258842443729904E-2</c:v>
                </c:pt>
                <c:pt idx="1">
                  <c:v>1.3721278396146586E-2</c:v>
                </c:pt>
                <c:pt idx="2">
                  <c:v>1.4867385637870758E-2</c:v>
                </c:pt>
                <c:pt idx="3">
                  <c:v>1.7458682468404242E-2</c:v>
                </c:pt>
                <c:pt idx="4">
                  <c:v>1.8911275102433796E-2</c:v>
                </c:pt>
                <c:pt idx="5">
                  <c:v>1.7448276547726752E-2</c:v>
                </c:pt>
                <c:pt idx="6">
                  <c:v>1.751579404029175E-2</c:v>
                </c:pt>
                <c:pt idx="7">
                  <c:v>1.5952421123671335E-2</c:v>
                </c:pt>
                <c:pt idx="8">
                  <c:v>1.6917725180072743E-2</c:v>
                </c:pt>
                <c:pt idx="9">
                  <c:v>1.6765560909561546E-2</c:v>
                </c:pt>
                <c:pt idx="10">
                  <c:v>1.7229967039498566E-2</c:v>
                </c:pt>
                <c:pt idx="11">
                  <c:v>1.775947452126353E-2</c:v>
                </c:pt>
                <c:pt idx="12">
                  <c:v>1.5700519549343771E-2</c:v>
                </c:pt>
                <c:pt idx="13">
                  <c:v>6.3272822941331233E-3</c:v>
                </c:pt>
              </c:numCache>
            </c:numRef>
          </c:val>
          <c:extLst>
            <c:ext xmlns:c16="http://schemas.microsoft.com/office/drawing/2014/chart" uri="{C3380CC4-5D6E-409C-BE32-E72D297353CC}">
              <c16:uniqueId val="{00000004-E0D7-4D57-B8E8-D4E309376335}"/>
            </c:ext>
          </c:extLst>
        </c:ser>
        <c:ser>
          <c:idx val="5"/>
          <c:order val="5"/>
          <c:tx>
            <c:strRef>
              <c:f>'V.4.12.Accid x edad'!$U$3</c:f>
              <c:strCache>
                <c:ptCount val="1"/>
                <c:pt idx="0">
                  <c:v>%  Accid./Afil. mayor de 60 años</c:v>
                </c:pt>
              </c:strCache>
            </c:strRef>
          </c:tx>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'V.4.12.Accid x edad'!$A$4:$A$17</c:f>
              <c:strCach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Ene-Abr. 2021</c:v>
                </c:pt>
              </c:strCache>
            </c:strRef>
          </c:cat>
          <c:val>
            <c:numRef>
              <c:f>'V.4.12.Accid x edad'!$U$4:$U$17</c:f>
              <c:numCache>
                <c:formatCode>0.00%</c:formatCode>
                <c:ptCount val="14"/>
                <c:pt idx="0">
                  <c:v>1.6478615358132109E-2</c:v>
                </c:pt>
                <c:pt idx="1">
                  <c:v>1.5830038201192949E-2</c:v>
                </c:pt>
                <c:pt idx="2">
                  <c:v>1.6085155236098634E-2</c:v>
                </c:pt>
                <c:pt idx="3">
                  <c:v>1.8198475354581852E-2</c:v>
                </c:pt>
                <c:pt idx="4">
                  <c:v>1.9451066433197613E-2</c:v>
                </c:pt>
                <c:pt idx="5">
                  <c:v>1.7495982580086909E-2</c:v>
                </c:pt>
                <c:pt idx="6">
                  <c:v>1.9803217502145278E-2</c:v>
                </c:pt>
                <c:pt idx="7">
                  <c:v>1.2330502722514668E-2</c:v>
                </c:pt>
                <c:pt idx="8">
                  <c:v>1.158408633463235E-2</c:v>
                </c:pt>
                <c:pt idx="9">
                  <c:v>1.1131603646650345E-2</c:v>
                </c:pt>
                <c:pt idx="10">
                  <c:v>1.0937224216038124E-2</c:v>
                </c:pt>
                <c:pt idx="11">
                  <c:v>1.1302981047255795E-2</c:v>
                </c:pt>
                <c:pt idx="12">
                  <c:v>8.339184445044558E-3</c:v>
                </c:pt>
                <c:pt idx="13">
                  <c:v>3.3900466529931243E-3</c:v>
                </c:pt>
              </c:numCache>
            </c:numRef>
          </c:val>
          <c:extLst>
            <c:ext xmlns:c16="http://schemas.microsoft.com/office/drawing/2014/chart" uri="{C3380CC4-5D6E-409C-BE32-E72D297353CC}">
              <c16:uniqueId val="{00000005-E0D7-4D57-B8E8-D4E309376335}"/>
            </c:ext>
          </c:extLst>
        </c:ser>
        <c:dLbls>
          <c:showLegendKey val="0"/>
          <c:showVal val="1"/>
          <c:showCatName val="0"/>
          <c:showSerName val="0"/>
          <c:showPercent val="0"/>
          <c:showBubbleSize val="0"/>
        </c:dLbls>
        <c:gapWidth val="95"/>
        <c:overlap val="100"/>
        <c:axId val="436877752"/>
        <c:axId val="436878144"/>
      </c:barChart>
      <c:catAx>
        <c:axId val="436877752"/>
        <c:scaling>
          <c:orientation val="minMax"/>
        </c:scaling>
        <c:delete val="0"/>
        <c:axPos val="l"/>
        <c:numFmt formatCode="General" sourceLinked="1"/>
        <c:majorTickMark val="none"/>
        <c:minorTickMark val="none"/>
        <c:tickLblPos val="nextTo"/>
        <c:txPr>
          <a:bodyPr/>
          <a:lstStyle/>
          <a:p>
            <a:pPr>
              <a:defRPr sz="1800" b="1"/>
            </a:pPr>
            <a:endParaRPr lang="en-US"/>
          </a:p>
        </c:txPr>
        <c:crossAx val="436878144"/>
        <c:crosses val="autoZero"/>
        <c:auto val="1"/>
        <c:lblAlgn val="ctr"/>
        <c:lblOffset val="100"/>
        <c:noMultiLvlLbl val="0"/>
      </c:catAx>
      <c:valAx>
        <c:axId val="436878144"/>
        <c:scaling>
          <c:orientation val="minMax"/>
        </c:scaling>
        <c:delete val="1"/>
        <c:axPos val="b"/>
        <c:numFmt formatCode="0.00%" sourceLinked="1"/>
        <c:majorTickMark val="out"/>
        <c:minorTickMark val="none"/>
        <c:tickLblPos val="nextTo"/>
        <c:crossAx val="436877752"/>
        <c:crosses val="autoZero"/>
        <c:crossBetween val="between"/>
      </c:valAx>
    </c:plotArea>
    <c:legend>
      <c:legendPos val="t"/>
      <c:layout>
        <c:manualLayout>
          <c:xMode val="edge"/>
          <c:yMode val="edge"/>
          <c:x val="2.4504943180316884E-2"/>
          <c:y val="7.6327076116056297E-2"/>
          <c:w val="0.92479636103978724"/>
          <c:h val="2.6830166849437211E-2"/>
        </c:manualLayout>
      </c:layout>
      <c:overlay val="0"/>
      <c:txPr>
        <a:bodyPr/>
        <a:lstStyle/>
        <a:p>
          <a:pPr>
            <a:defRPr sz="20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sz="1800" b="1">
                <a:effectLst/>
              </a:rPr>
              <a:t>Seguro de Riesgos Laborales</a:t>
            </a:r>
            <a:endParaRPr lang="es-ES">
              <a:effectLst/>
            </a:endParaRPr>
          </a:p>
          <a:p>
            <a:pPr>
              <a:defRPr/>
            </a:pPr>
            <a:r>
              <a:rPr lang="es-DO" sz="1800" b="1">
                <a:effectLst/>
              </a:rPr>
              <a:t>Cantidad de Expedientes Calificados  por la ARL Vs. Casos Reportados</a:t>
            </a:r>
            <a:endParaRPr lang="es-ES">
              <a:effectLst/>
            </a:endParaRPr>
          </a:p>
        </c:rich>
      </c:tx>
      <c:layout>
        <c:manualLayout>
          <c:xMode val="edge"/>
          <c:yMode val="edge"/>
          <c:x val="0.25270009024486256"/>
          <c:y val="1.6226051139077286E-2"/>
        </c:manualLayout>
      </c:layout>
      <c:overlay val="0"/>
    </c:title>
    <c:autoTitleDeleted val="0"/>
    <c:view3D>
      <c:rotX val="10"/>
      <c:rotY val="0"/>
      <c:rAngAx val="0"/>
      <c:perspective val="0"/>
    </c:view3D>
    <c:floor>
      <c:thickness val="0"/>
    </c:floor>
    <c:sideWall>
      <c:thickness val="0"/>
    </c:sideWall>
    <c:backWall>
      <c:thickness val="0"/>
    </c:backWall>
    <c:plotArea>
      <c:layout>
        <c:manualLayout>
          <c:layoutTarget val="inner"/>
          <c:xMode val="edge"/>
          <c:yMode val="edge"/>
          <c:x val="2.1058148488972642E-2"/>
          <c:y val="0.22997825247746725"/>
          <c:w val="0.95832175372712891"/>
          <c:h val="0.66432033800652968"/>
        </c:manualLayout>
      </c:layout>
      <c:bar3DChart>
        <c:barDir val="col"/>
        <c:grouping val="clustered"/>
        <c:varyColors val="0"/>
        <c:ser>
          <c:idx val="0"/>
          <c:order val="0"/>
          <c:tx>
            <c:strRef>
              <c:f>'V.4.13.EC. Accid. Lab'!$B$2</c:f>
              <c:strCache>
                <c:ptCount val="1"/>
                <c:pt idx="0">
                  <c:v>Total Casos Calificados</c:v>
                </c:pt>
              </c:strCache>
            </c:strRef>
          </c:tx>
          <c:invertIfNegative val="0"/>
          <c:dLbls>
            <c:dLbl>
              <c:idx val="0"/>
              <c:layout>
                <c:manualLayout>
                  <c:x val="-2.1516346310776827E-3"/>
                  <c:y val="3.162124608405007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9DD7-4F17-8C27-D99E55988DE8}"/>
                </c:ext>
              </c:extLst>
            </c:dLbl>
            <c:dLbl>
              <c:idx val="1"/>
              <c:layout>
                <c:manualLayout>
                  <c:x val="4.0061552693150879E-4"/>
                  <c:y val="-2.104198780052646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9DD7-4F17-8C27-D99E55988DE8}"/>
                </c:ext>
              </c:extLst>
            </c:dLbl>
            <c:dLbl>
              <c:idx val="2"/>
              <c:layout>
                <c:manualLayout>
                  <c:x val="2.3255918629823545E-3"/>
                  <c:y val="-1.392126238434547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9DD7-4F17-8C27-D99E55988DE8}"/>
                </c:ext>
              </c:extLst>
            </c:dLbl>
            <c:dLbl>
              <c:idx val="3"/>
              <c:layout>
                <c:manualLayout>
                  <c:x val="-2.3142123832575162E-4"/>
                  <c:y val="-2.662449257548616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9DD7-4F17-8C27-D99E55988DE8}"/>
                </c:ext>
              </c:extLst>
            </c:dLbl>
            <c:dLbl>
              <c:idx val="4"/>
              <c:layout>
                <c:manualLayout>
                  <c:x val="1.2122439951781203E-4"/>
                  <c:y val="-3.946440892958384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9DD7-4F17-8C27-D99E55988DE8}"/>
                </c:ext>
              </c:extLst>
            </c:dLbl>
            <c:dLbl>
              <c:idx val="6"/>
              <c:layout>
                <c:manualLayout>
                  <c:x val="3.1222962784188115E-3"/>
                  <c:y val="-4.9159602304411458E-3"/>
                </c:manualLayout>
              </c:layout>
              <c:spPr>
                <a:noFill/>
                <a:ln>
                  <a:noFill/>
                </a:ln>
                <a:effectLst/>
              </c:spPr>
              <c:txPr>
                <a:bodyPr rot="-5400000" vert="horz"/>
                <a:lstStyle/>
                <a:p>
                  <a:pPr>
                    <a:defRPr sz="16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9DD7-4F17-8C27-D99E55988DE8}"/>
                </c:ext>
              </c:extLst>
            </c:dLbl>
            <c:spPr>
              <a:noFill/>
              <a:ln>
                <a:noFill/>
              </a:ln>
              <a:effectLst/>
            </c:spPr>
            <c:txPr>
              <a:bodyPr rot="-5400000" vert="horz"/>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'V.4.13.EC. Accid. Lab'!$A$3:$A$15</c:f>
              <c:strCache>
                <c:ptCount val="13"/>
                <c:pt idx="0">
                  <c:v>2009</c:v>
                </c:pt>
                <c:pt idx="1">
                  <c:v>2010</c:v>
                </c:pt>
                <c:pt idx="2">
                  <c:v>2011</c:v>
                </c:pt>
                <c:pt idx="3">
                  <c:v>2012</c:v>
                </c:pt>
                <c:pt idx="4">
                  <c:v>2013</c:v>
                </c:pt>
                <c:pt idx="5">
                  <c:v>2014</c:v>
                </c:pt>
                <c:pt idx="6">
                  <c:v>2015</c:v>
                </c:pt>
                <c:pt idx="7">
                  <c:v>2016</c:v>
                </c:pt>
                <c:pt idx="8">
                  <c:v>2017</c:v>
                </c:pt>
                <c:pt idx="9">
                  <c:v>2018</c:v>
                </c:pt>
                <c:pt idx="10">
                  <c:v>2019</c:v>
                </c:pt>
                <c:pt idx="11">
                  <c:v>2020</c:v>
                </c:pt>
                <c:pt idx="12">
                  <c:v>Ene-Abr. 2021</c:v>
                </c:pt>
              </c:strCache>
            </c:strRef>
          </c:cat>
          <c:val>
            <c:numRef>
              <c:f>'V.4.13.EC. Accid. Lab'!$B$3:$B$15</c:f>
              <c:numCache>
                <c:formatCode>_(* #,##0_);_(* \(#,##0\);_(* "-"??_);_(@_)</c:formatCode>
                <c:ptCount val="13"/>
                <c:pt idx="0">
                  <c:v>14329</c:v>
                </c:pt>
                <c:pt idx="1">
                  <c:v>16871</c:v>
                </c:pt>
                <c:pt idx="2">
                  <c:v>21189</c:v>
                </c:pt>
                <c:pt idx="3">
                  <c:v>26301</c:v>
                </c:pt>
                <c:pt idx="4">
                  <c:v>28752</c:v>
                </c:pt>
                <c:pt idx="5">
                  <c:v>30331</c:v>
                </c:pt>
                <c:pt idx="6">
                  <c:v>33850</c:v>
                </c:pt>
                <c:pt idx="7">
                  <c:v>37988</c:v>
                </c:pt>
                <c:pt idx="8">
                  <c:v>41400</c:v>
                </c:pt>
                <c:pt idx="9">
                  <c:v>45888</c:v>
                </c:pt>
                <c:pt idx="10">
                  <c:v>47893</c:v>
                </c:pt>
                <c:pt idx="11">
                  <c:v>29217</c:v>
                </c:pt>
                <c:pt idx="12">
                  <c:v>10478</c:v>
                </c:pt>
              </c:numCache>
            </c:numRef>
          </c:val>
          <c:extLst>
            <c:ext xmlns:c16="http://schemas.microsoft.com/office/drawing/2014/chart" uri="{C3380CC4-5D6E-409C-BE32-E72D297353CC}">
              <c16:uniqueId val="{00000006-9DD7-4F17-8C27-D99E55988DE8}"/>
            </c:ext>
          </c:extLst>
        </c:ser>
        <c:ser>
          <c:idx val="1"/>
          <c:order val="1"/>
          <c:tx>
            <c:strRef>
              <c:f>'V.4.13.EC. Accid. Lab'!$C$2</c:f>
              <c:strCache>
                <c:ptCount val="1"/>
                <c:pt idx="0">
                  <c:v>Total Casos Reportados</c:v>
                </c:pt>
              </c:strCache>
            </c:strRef>
          </c:tx>
          <c:spPr>
            <a:solidFill>
              <a:schemeClr val="accent3">
                <a:lumMod val="75000"/>
              </a:schemeClr>
            </a:solidFill>
          </c:spPr>
          <c:invertIfNegative val="0"/>
          <c:dLbls>
            <c:dLbl>
              <c:idx val="0"/>
              <c:layout>
                <c:manualLayout>
                  <c:x val="-5.8249151035363758E-4"/>
                  <c:y val="-9.667226470861049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9DD7-4F17-8C27-D99E55988DE8}"/>
                </c:ext>
              </c:extLst>
            </c:dLbl>
            <c:dLbl>
              <c:idx val="1"/>
              <c:layout>
                <c:manualLayout>
                  <c:x val="1.0105971707690244E-3"/>
                  <c:y val="-3.646728905457798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9DD7-4F17-8C27-D99E55988DE8}"/>
                </c:ext>
              </c:extLst>
            </c:dLbl>
            <c:dLbl>
              <c:idx val="2"/>
              <c:layout>
                <c:manualLayout>
                  <c:x val="2.9152144419451975E-4"/>
                  <c:y val="-1.038007177861281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9DD7-4F17-8C27-D99E55988DE8}"/>
                </c:ext>
              </c:extLst>
            </c:dLbl>
            <c:dLbl>
              <c:idx val="3"/>
              <c:layout>
                <c:manualLayout>
                  <c:x val="2.9204131491373611E-3"/>
                  <c:y val="-7.239233091559520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9DD7-4F17-8C27-D99E55988DE8}"/>
                </c:ext>
              </c:extLst>
            </c:dLbl>
            <c:dLbl>
              <c:idx val="4"/>
              <c:layout>
                <c:manualLayout>
                  <c:x val="-1.5603998404469503E-4"/>
                  <c:y val="-1.060769130255699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9DD7-4F17-8C27-D99E55988DE8}"/>
                </c:ext>
              </c:extLst>
            </c:dLbl>
            <c:dLbl>
              <c:idx val="5"/>
              <c:layout>
                <c:manualLayout>
                  <c:x val="1.7655912379413623E-3"/>
                  <c:y val="-1.122342930487172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9DD7-4F17-8C27-D99E55988DE8}"/>
                </c:ext>
              </c:extLst>
            </c:dLbl>
            <c:dLbl>
              <c:idx val="6"/>
              <c:layout>
                <c:manualLayout>
                  <c:x val="-5.699673521188355E-4"/>
                  <c:y val="-7.2769884119133783E-3"/>
                </c:manualLayout>
              </c:layout>
              <c:spPr>
                <a:noFill/>
                <a:ln>
                  <a:noFill/>
                </a:ln>
                <a:effectLst/>
              </c:spPr>
              <c:txPr>
                <a:bodyPr rot="-5400000" vert="horz"/>
                <a:lstStyle/>
                <a:p>
                  <a:pPr>
                    <a:defRPr sz="16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9DD7-4F17-8C27-D99E55988DE8}"/>
                </c:ext>
              </c:extLst>
            </c:dLbl>
            <c:dLbl>
              <c:idx val="7"/>
              <c:layout>
                <c:manualLayout>
                  <c:x val="-2.940499063287486E-3"/>
                  <c:y val="-3.350435095108448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9DD7-4F17-8C27-D99E55988DE8}"/>
                </c:ext>
              </c:extLst>
            </c:dLbl>
            <c:spPr>
              <a:noFill/>
              <a:ln>
                <a:noFill/>
              </a:ln>
              <a:effectLst/>
            </c:spPr>
            <c:txPr>
              <a:bodyPr rot="-5400000" vert="horz"/>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'V.4.13.EC. Accid. Lab'!$A$3:$A$15</c:f>
              <c:strCache>
                <c:ptCount val="13"/>
                <c:pt idx="0">
                  <c:v>2009</c:v>
                </c:pt>
                <c:pt idx="1">
                  <c:v>2010</c:v>
                </c:pt>
                <c:pt idx="2">
                  <c:v>2011</c:v>
                </c:pt>
                <c:pt idx="3">
                  <c:v>2012</c:v>
                </c:pt>
                <c:pt idx="4">
                  <c:v>2013</c:v>
                </c:pt>
                <c:pt idx="5">
                  <c:v>2014</c:v>
                </c:pt>
                <c:pt idx="6">
                  <c:v>2015</c:v>
                </c:pt>
                <c:pt idx="7">
                  <c:v>2016</c:v>
                </c:pt>
                <c:pt idx="8">
                  <c:v>2017</c:v>
                </c:pt>
                <c:pt idx="9">
                  <c:v>2018</c:v>
                </c:pt>
                <c:pt idx="10">
                  <c:v>2019</c:v>
                </c:pt>
                <c:pt idx="11">
                  <c:v>2020</c:v>
                </c:pt>
                <c:pt idx="12">
                  <c:v>Ene-Abr. 2021</c:v>
                </c:pt>
              </c:strCache>
            </c:strRef>
          </c:cat>
          <c:val>
            <c:numRef>
              <c:f>'V.4.13.EC. Accid. Lab'!$C$3:$C$15</c:f>
              <c:numCache>
                <c:formatCode>_(* #,##0_);_(* \(#,##0\);_(* "-"??_);_(@_)</c:formatCode>
                <c:ptCount val="13"/>
                <c:pt idx="0">
                  <c:v>14683</c:v>
                </c:pt>
                <c:pt idx="1">
                  <c:v>17456</c:v>
                </c:pt>
                <c:pt idx="2">
                  <c:v>22597</c:v>
                </c:pt>
                <c:pt idx="3">
                  <c:v>26688</c:v>
                </c:pt>
                <c:pt idx="4">
                  <c:v>28635</c:v>
                </c:pt>
                <c:pt idx="5">
                  <c:v>31032</c:v>
                </c:pt>
                <c:pt idx="6">
                  <c:v>34549</c:v>
                </c:pt>
                <c:pt idx="7">
                  <c:v>38856</c:v>
                </c:pt>
                <c:pt idx="8">
                  <c:v>41489</c:v>
                </c:pt>
                <c:pt idx="9">
                  <c:v>45470</c:v>
                </c:pt>
                <c:pt idx="10">
                  <c:v>49148</c:v>
                </c:pt>
                <c:pt idx="11">
                  <c:v>40145</c:v>
                </c:pt>
                <c:pt idx="12">
                  <c:v>16325</c:v>
                </c:pt>
              </c:numCache>
            </c:numRef>
          </c:val>
          <c:extLst>
            <c:ext xmlns:c16="http://schemas.microsoft.com/office/drawing/2014/chart" uri="{C3380CC4-5D6E-409C-BE32-E72D297353CC}">
              <c16:uniqueId val="{0000000F-9DD7-4F17-8C27-D99E55988DE8}"/>
            </c:ext>
          </c:extLst>
        </c:ser>
        <c:dLbls>
          <c:showLegendKey val="0"/>
          <c:showVal val="0"/>
          <c:showCatName val="0"/>
          <c:showSerName val="0"/>
          <c:showPercent val="0"/>
          <c:showBubbleSize val="0"/>
        </c:dLbls>
        <c:gapWidth val="65"/>
        <c:gapDepth val="39"/>
        <c:shape val="cylinder"/>
        <c:axId val="436878928"/>
        <c:axId val="436879320"/>
        <c:axId val="0"/>
      </c:bar3DChart>
      <c:catAx>
        <c:axId val="436878928"/>
        <c:scaling>
          <c:orientation val="minMax"/>
        </c:scaling>
        <c:delete val="0"/>
        <c:axPos val="b"/>
        <c:numFmt formatCode="General" sourceLinked="1"/>
        <c:majorTickMark val="none"/>
        <c:minorTickMark val="none"/>
        <c:tickLblPos val="nextTo"/>
        <c:txPr>
          <a:bodyPr/>
          <a:lstStyle/>
          <a:p>
            <a:pPr>
              <a:defRPr sz="1400"/>
            </a:pPr>
            <a:endParaRPr lang="en-US"/>
          </a:p>
        </c:txPr>
        <c:crossAx val="436879320"/>
        <c:crosses val="autoZero"/>
        <c:auto val="1"/>
        <c:lblAlgn val="ctr"/>
        <c:lblOffset val="100"/>
        <c:noMultiLvlLbl val="0"/>
      </c:catAx>
      <c:valAx>
        <c:axId val="436879320"/>
        <c:scaling>
          <c:orientation val="minMax"/>
        </c:scaling>
        <c:delete val="1"/>
        <c:axPos val="l"/>
        <c:numFmt formatCode="_(* #,##0_);_(* \(#,##0\);_(* &quot;-&quot;??_);_(@_)" sourceLinked="1"/>
        <c:majorTickMark val="out"/>
        <c:minorTickMark val="none"/>
        <c:tickLblPos val="nextTo"/>
        <c:crossAx val="436878928"/>
        <c:crosses val="autoZero"/>
        <c:crossBetween val="between"/>
      </c:valAx>
    </c:plotArea>
    <c:legend>
      <c:legendPos val="t"/>
      <c:layout>
        <c:manualLayout>
          <c:xMode val="edge"/>
          <c:yMode val="edge"/>
          <c:x val="0.31285553953566708"/>
          <c:y val="9.4789670261290718E-2"/>
          <c:w val="0.35009108079821072"/>
          <c:h val="3.2153496598189682E-2"/>
        </c:manualLayout>
      </c:layout>
      <c:overlay val="0"/>
      <c:txPr>
        <a:bodyPr/>
        <a:lstStyle/>
        <a:p>
          <a:pPr>
            <a:defRPr sz="1400"/>
          </a:pPr>
          <a:endParaRPr lang="en-US"/>
        </a:p>
      </c:txPr>
    </c:legend>
    <c:plotVisOnly val="1"/>
    <c:dispBlanksAs val="gap"/>
    <c:showDLblsOverMax val="0"/>
  </c:chart>
  <c:spPr>
    <a:ln>
      <a:solidFill>
        <a:schemeClr val="bg1"/>
      </a:solidFill>
    </a:ln>
  </c:spPr>
  <c:printSettings>
    <c:headerFooter/>
    <c:pageMargins b="0.75" l="0.7" r="0.7" t="0.75" header="0.3" footer="0.3"/>
    <c:pageSetup/>
  </c:printSettings>
  <c:userShapes r:id="rId1"/>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sz="1800" b="1">
                <a:effectLst/>
              </a:rPr>
              <a:t>Cantidad de Expedientes de Accidentes Laborales Calificados por la ARL</a:t>
            </a:r>
            <a:endParaRPr lang="es-ES">
              <a:effectLst/>
            </a:endParaRPr>
          </a:p>
        </c:rich>
      </c:tx>
      <c:layout>
        <c:manualLayout>
          <c:xMode val="edge"/>
          <c:yMode val="edge"/>
          <c:x val="0.23373684881517148"/>
          <c:y val="4.0669511633235844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1.6227976006047296E-2"/>
          <c:y val="0.17678860361722007"/>
          <c:w val="0.9660582452038563"/>
          <c:h val="0.68358606259360755"/>
        </c:manualLayout>
      </c:layout>
      <c:bar3DChart>
        <c:barDir val="col"/>
        <c:grouping val="clustered"/>
        <c:varyColors val="0"/>
        <c:ser>
          <c:idx val="0"/>
          <c:order val="0"/>
          <c:tx>
            <c:strRef>
              <c:f>'V.4.14.EC. Accid. Lab.'!$E$3</c:f>
              <c:strCache>
                <c:ptCount val="1"/>
                <c:pt idx="0">
                  <c:v>% Aprobado</c:v>
                </c:pt>
              </c:strCache>
            </c:strRef>
          </c:tx>
          <c:invertIfNegative val="0"/>
          <c:dLbls>
            <c:dLbl>
              <c:idx val="0"/>
              <c:layout>
                <c:manualLayout>
                  <c:x val="6.5426097451349741E-3"/>
                  <c:y val="-1.5153537828235579E-2"/>
                </c:manualLayout>
              </c:layout>
              <c:tx>
                <c:rich>
                  <a:bodyPr/>
                  <a:lstStyle/>
                  <a:p>
                    <a:r>
                      <a:rPr lang="en-US" sz="1600"/>
                      <a:t>93.0%</a:t>
                    </a:r>
                    <a:endParaRPr lang="en-US"/>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3224-4C87-8058-43CDA2743C05}"/>
                </c:ext>
              </c:extLst>
            </c:dLbl>
            <c:dLbl>
              <c:idx val="1"/>
              <c:layout>
                <c:manualLayout>
                  <c:x val="1.1951908281082495E-2"/>
                  <c:y val="-1.293672135351933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3224-4C87-8058-43CDA2743C05}"/>
                </c:ext>
              </c:extLst>
            </c:dLbl>
            <c:dLbl>
              <c:idx val="2"/>
              <c:layout>
                <c:manualLayout>
                  <c:x val="8.4327174221033446E-3"/>
                  <c:y val="-1.62578236324880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3224-4C87-8058-43CDA2743C05}"/>
                </c:ext>
              </c:extLst>
            </c:dLbl>
            <c:dLbl>
              <c:idx val="3"/>
              <c:layout>
                <c:manualLayout>
                  <c:x val="1.2214219063590014E-2"/>
                  <c:y val="-1.240782195720142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3224-4C87-8058-43CDA2743C05}"/>
                </c:ext>
              </c:extLst>
            </c:dLbl>
            <c:dLbl>
              <c:idx val="4"/>
              <c:layout>
                <c:manualLayout>
                  <c:x val="4.7770962683637268E-3"/>
                  <c:y val="-1.73464920817361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3224-4C87-8058-43CDA2743C05}"/>
                </c:ext>
              </c:extLst>
            </c:dLbl>
            <c:dLbl>
              <c:idx val="5"/>
              <c:layout>
                <c:manualLayout>
                  <c:x val="3.5005396895048859E-3"/>
                  <c:y val="-1.113934051946520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3224-4C87-8058-43CDA2743C05}"/>
                </c:ext>
              </c:extLst>
            </c:dLbl>
            <c:dLbl>
              <c:idx val="6"/>
              <c:layout>
                <c:manualLayout>
                  <c:x val="5.8342328158414768E-3"/>
                  <c:y val="-1.559507672725123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3224-4C87-8058-43CDA2743C05}"/>
                </c:ext>
              </c:extLst>
            </c:dLbl>
            <c:dLbl>
              <c:idx val="9"/>
              <c:layout>
                <c:manualLayout>
                  <c:x val="2.6785209615004441E-3"/>
                  <c:y val="-1.140993972856566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3DA7-4D0A-98DA-B34D97C18596}"/>
                </c:ext>
              </c:extLst>
            </c:dLbl>
            <c:dLbl>
              <c:idx val="10"/>
              <c:layout>
                <c:manualLayout>
                  <c:x val="3.5713612820004611E-3"/>
                  <c:y val="-4.563975891426247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3DA7-4D0A-98DA-B34D97C18596}"/>
                </c:ext>
              </c:extLst>
            </c:dLbl>
            <c:spPr>
              <a:noFill/>
              <a:ln>
                <a:noFill/>
              </a:ln>
              <a:effectLst/>
            </c:spPr>
            <c:txPr>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'V.4.14.EC. Accid. Lab.'!$A$4:$A$15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2020</c:v>
                </c:pt>
              </c:strCache>
            </c:strRef>
          </c:cat>
          <c:val>
            <c:numRef>
              <c:f>'V.4.14.EC. Accid. Lab.'!$E$4:$E$15</c:f>
              <c:numCache>
                <c:formatCode>0.00%</c:formatCode>
                <c:ptCount val="12"/>
                <c:pt idx="0">
                  <c:v>0.93000209365622166</c:v>
                </c:pt>
                <c:pt idx="1">
                  <c:v>0.92744946950388241</c:v>
                </c:pt>
                <c:pt idx="2">
                  <c:v>0.96894615130492234</c:v>
                </c:pt>
                <c:pt idx="3">
                  <c:v>0.95943120033458806</c:v>
                </c:pt>
                <c:pt idx="4">
                  <c:v>0.94156928213689484</c:v>
                </c:pt>
                <c:pt idx="5">
                  <c:v>0.94695196333783915</c:v>
                </c:pt>
                <c:pt idx="6">
                  <c:v>0.94336779911373703</c:v>
                </c:pt>
                <c:pt idx="7">
                  <c:v>0.9367168579551437</c:v>
                </c:pt>
                <c:pt idx="8">
                  <c:v>0.9261594202898551</c:v>
                </c:pt>
                <c:pt idx="9">
                  <c:v>0.89535390516039048</c:v>
                </c:pt>
                <c:pt idx="10">
                  <c:v>0.8719437078487462</c:v>
                </c:pt>
                <c:pt idx="11">
                  <c:v>0.8642571105863025</c:v>
                </c:pt>
              </c:numCache>
            </c:numRef>
          </c:val>
          <c:extLst>
            <c:ext xmlns:c16="http://schemas.microsoft.com/office/drawing/2014/chart" uri="{C3380CC4-5D6E-409C-BE32-E72D297353CC}">
              <c16:uniqueId val="{00000007-3224-4C87-8058-43CDA2743C05}"/>
            </c:ext>
          </c:extLst>
        </c:ser>
        <c:ser>
          <c:idx val="1"/>
          <c:order val="1"/>
          <c:tx>
            <c:strRef>
              <c:f>'V.4.14.EC. Accid. Lab.'!$F$3</c:f>
              <c:strCache>
                <c:ptCount val="1"/>
                <c:pt idx="0">
                  <c:v>% Declinado</c:v>
                </c:pt>
              </c:strCache>
            </c:strRef>
          </c:tx>
          <c:spPr>
            <a:solidFill>
              <a:schemeClr val="accent3">
                <a:lumMod val="75000"/>
              </a:schemeClr>
            </a:solidFill>
          </c:spPr>
          <c:invertIfNegative val="0"/>
          <c:dLbls>
            <c:dLbl>
              <c:idx val="0"/>
              <c:layout>
                <c:manualLayout>
                  <c:x val="8.4297882044277479E-3"/>
                  <c:y val="-2.0444616543499664E-2"/>
                </c:manualLayout>
              </c:layout>
              <c:tx>
                <c:rich>
                  <a:bodyPr/>
                  <a:lstStyle/>
                  <a:p>
                    <a:r>
                      <a:rPr lang="en-US" sz="1800"/>
                      <a:t>7.0%</a:t>
                    </a:r>
                    <a:endParaRPr lang="en-US"/>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3224-4C87-8058-43CDA2743C05}"/>
                </c:ext>
              </c:extLst>
            </c:dLbl>
            <c:dLbl>
              <c:idx val="1"/>
              <c:layout>
                <c:manualLayout>
                  <c:x val="1.7208360858842919E-2"/>
                  <c:y val="-1.407046363622084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3224-4C87-8058-43CDA2743C05}"/>
                </c:ext>
              </c:extLst>
            </c:dLbl>
            <c:dLbl>
              <c:idx val="2"/>
              <c:layout>
                <c:manualLayout>
                  <c:x val="1.5352158039133633E-2"/>
                  <c:y val="-1.598352902771546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3224-4C87-8058-43CDA2743C05}"/>
                </c:ext>
              </c:extLst>
            </c:dLbl>
            <c:dLbl>
              <c:idx val="3"/>
              <c:layout>
                <c:manualLayout>
                  <c:x val="1.7243060632918323E-2"/>
                  <c:y val="-2.177838422206787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3224-4C87-8058-43CDA2743C05}"/>
                </c:ext>
              </c:extLst>
            </c:dLbl>
            <c:dLbl>
              <c:idx val="4"/>
              <c:layout>
                <c:manualLayout>
                  <c:x val="1.1942740670909318E-2"/>
                  <c:y val="-1.73464920817361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3224-4C87-8058-43CDA2743C05}"/>
                </c:ext>
              </c:extLst>
            </c:dLbl>
            <c:dLbl>
              <c:idx val="6"/>
              <c:layout>
                <c:manualLayout>
                  <c:x val="1.6114016910836016E-2"/>
                  <c:y val="-6.568144499178981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3224-4C87-8058-43CDA2743C05}"/>
                </c:ext>
              </c:extLst>
            </c:dLbl>
            <c:dLbl>
              <c:idx val="7"/>
              <c:layout>
                <c:manualLayout>
                  <c:x val="2.4530663651488909E-2"/>
                  <c:y val="-6.550428932746006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3224-4C87-8058-43CDA2743C05}"/>
                </c:ext>
              </c:extLst>
            </c:dLbl>
            <c:dLbl>
              <c:idx val="8"/>
              <c:layout>
                <c:manualLayout>
                  <c:x val="2.2930238100732032E-2"/>
                  <c:y val="-2.019615048118985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1A28-4C7E-B294-3DD396F6B175}"/>
                </c:ext>
              </c:extLst>
            </c:dLbl>
            <c:dLbl>
              <c:idx val="9"/>
              <c:layout>
                <c:manualLayout>
                  <c:x val="1.339260480750222E-2"/>
                  <c:y val="-8.3671924757599743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1C7B-4F7E-944C-A2846F030A55}"/>
                </c:ext>
              </c:extLst>
            </c:dLbl>
            <c:dLbl>
              <c:idx val="10"/>
              <c:layout>
                <c:manualLayout>
                  <c:x val="1.6963966089502812E-2"/>
                  <c:y val="-1.140993972856570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3DA7-4D0A-98DA-B34D97C18596}"/>
                </c:ext>
              </c:extLst>
            </c:dLbl>
            <c:spPr>
              <a:noFill/>
              <a:ln>
                <a:noFill/>
              </a:ln>
              <a:effectLst/>
            </c:spPr>
            <c:txPr>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'V.4.14.EC. Accid. Lab.'!$A$4:$A$15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2020</c:v>
                </c:pt>
              </c:strCache>
            </c:strRef>
          </c:cat>
          <c:val>
            <c:numRef>
              <c:f>'V.4.14.EC. Accid. Lab.'!$F$4:$F$14</c:f>
              <c:numCache>
                <c:formatCode>0.00%</c:formatCode>
                <c:ptCount val="11"/>
                <c:pt idx="0">
                  <c:v>6.9997906343778352E-2</c:v>
                </c:pt>
                <c:pt idx="1">
                  <c:v>7.2550530496117593E-2</c:v>
                </c:pt>
                <c:pt idx="2">
                  <c:v>3.1053848695077636E-2</c:v>
                </c:pt>
                <c:pt idx="3">
                  <c:v>4.0568799665411964E-2</c:v>
                </c:pt>
                <c:pt idx="4">
                  <c:v>5.8430717863105178E-2</c:v>
                </c:pt>
                <c:pt idx="5">
                  <c:v>5.3048036662160826E-2</c:v>
                </c:pt>
                <c:pt idx="6">
                  <c:v>5.6632200886262925E-2</c:v>
                </c:pt>
                <c:pt idx="7">
                  <c:v>6.3283142044856272E-2</c:v>
                </c:pt>
                <c:pt idx="8">
                  <c:v>7.3840579710144932E-2</c:v>
                </c:pt>
                <c:pt idx="9">
                  <c:v>0.10464609483960949</c:v>
                </c:pt>
                <c:pt idx="10">
                  <c:v>0.12805629215125383</c:v>
                </c:pt>
              </c:numCache>
            </c:numRef>
          </c:val>
          <c:extLst>
            <c:ext xmlns:c16="http://schemas.microsoft.com/office/drawing/2014/chart" uri="{C3380CC4-5D6E-409C-BE32-E72D297353CC}">
              <c16:uniqueId val="{0000000F-3224-4C87-8058-43CDA2743C05}"/>
            </c:ext>
          </c:extLst>
        </c:ser>
        <c:dLbls>
          <c:showLegendKey val="0"/>
          <c:showVal val="0"/>
          <c:showCatName val="0"/>
          <c:showSerName val="0"/>
          <c:showPercent val="0"/>
          <c:showBubbleSize val="0"/>
        </c:dLbls>
        <c:gapWidth val="75"/>
        <c:shape val="cylinder"/>
        <c:axId val="436880104"/>
        <c:axId val="436880496"/>
        <c:axId val="0"/>
      </c:bar3DChart>
      <c:catAx>
        <c:axId val="436880104"/>
        <c:scaling>
          <c:orientation val="minMax"/>
        </c:scaling>
        <c:delete val="0"/>
        <c:axPos val="b"/>
        <c:numFmt formatCode="General" sourceLinked="1"/>
        <c:majorTickMark val="none"/>
        <c:minorTickMark val="none"/>
        <c:tickLblPos val="nextTo"/>
        <c:txPr>
          <a:bodyPr/>
          <a:lstStyle/>
          <a:p>
            <a:pPr>
              <a:defRPr sz="1200"/>
            </a:pPr>
            <a:endParaRPr lang="en-US"/>
          </a:p>
        </c:txPr>
        <c:crossAx val="436880496"/>
        <c:crosses val="autoZero"/>
        <c:auto val="1"/>
        <c:lblAlgn val="ctr"/>
        <c:lblOffset val="100"/>
        <c:noMultiLvlLbl val="0"/>
      </c:catAx>
      <c:valAx>
        <c:axId val="436880496"/>
        <c:scaling>
          <c:orientation val="minMax"/>
        </c:scaling>
        <c:delete val="1"/>
        <c:axPos val="l"/>
        <c:numFmt formatCode="0.00%" sourceLinked="1"/>
        <c:majorTickMark val="out"/>
        <c:minorTickMark val="none"/>
        <c:tickLblPos val="nextTo"/>
        <c:crossAx val="436880104"/>
        <c:crosses val="autoZero"/>
        <c:crossBetween val="between"/>
      </c:valAx>
    </c:plotArea>
    <c:legend>
      <c:legendPos val="t"/>
      <c:layout>
        <c:manualLayout>
          <c:xMode val="edge"/>
          <c:yMode val="edge"/>
          <c:x val="0.23471469477025542"/>
          <c:y val="9.3408674848409437E-2"/>
          <c:w val="0.44740132280776618"/>
          <c:h val="4.7188078366333305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n-US" sz="2000"/>
              <a:t>Cantidad de Expedientes Calificados por la ARL por Tipo de Accidente</a:t>
            </a:r>
          </a:p>
        </c:rich>
      </c:tx>
      <c:layout>
        <c:manualLayout>
          <c:xMode val="edge"/>
          <c:yMode val="edge"/>
          <c:x val="0.24492893093377824"/>
          <c:y val="2.9814160678654559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4.7681949601121335E-2"/>
          <c:y val="0.20975126055236437"/>
          <c:w val="0.92118532639251927"/>
          <c:h val="0.62498037548722329"/>
        </c:manualLayout>
      </c:layout>
      <c:bar3DChart>
        <c:barDir val="col"/>
        <c:grouping val="clustered"/>
        <c:varyColors val="0"/>
        <c:ser>
          <c:idx val="0"/>
          <c:order val="0"/>
          <c:tx>
            <c:strRef>
              <c:f>'V.4.15.EC. Accid. Lab x tipo'!$G$3</c:f>
              <c:strCache>
                <c:ptCount val="1"/>
                <c:pt idx="0">
                  <c:v>%   Trabajo</c:v>
                </c:pt>
              </c:strCache>
            </c:strRef>
          </c:tx>
          <c:spPr>
            <a:solidFill>
              <a:srgbClr val="0070C0"/>
            </a:solidFill>
          </c:spPr>
          <c:invertIfNegative val="0"/>
          <c:dLbls>
            <c:dLbl>
              <c:idx val="0"/>
              <c:layout>
                <c:manualLayout>
                  <c:x val="8.5452357238351082E-3"/>
                  <c:y val="-9.884823055448755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74F5-483C-9BE8-769F02189C48}"/>
                </c:ext>
              </c:extLst>
            </c:dLbl>
            <c:dLbl>
              <c:idx val="1"/>
              <c:layout>
                <c:manualLayout>
                  <c:x val="8.0380017627992937E-3"/>
                  <c:y val="-1.400912722956821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74F5-483C-9BE8-769F02189C48}"/>
                </c:ext>
              </c:extLst>
            </c:dLbl>
            <c:dLbl>
              <c:idx val="2"/>
              <c:layout>
                <c:manualLayout>
                  <c:x val="7.4505113397241828E-3"/>
                  <c:y val="-1.000668661506832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74F5-483C-9BE8-769F02189C48}"/>
                </c:ext>
              </c:extLst>
            </c:dLbl>
            <c:dLbl>
              <c:idx val="3"/>
              <c:layout>
                <c:manualLayout>
                  <c:x val="1.5257365744551991E-2"/>
                  <c:y val="-1.09058691763761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74F5-483C-9BE8-769F02189C48}"/>
                </c:ext>
              </c:extLst>
            </c:dLbl>
            <c:spPr>
              <a:noFill/>
              <a:ln>
                <a:noFill/>
              </a:ln>
              <a:effectLst/>
            </c:spPr>
            <c:txPr>
              <a:bodyPr rot="-5400000" vert="horz"/>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'V.4.15.EC. Accid. Lab x tipo'!$A$4:$A$15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2020</c:v>
                </c:pt>
              </c:strCache>
            </c:strRef>
          </c:cat>
          <c:val>
            <c:numRef>
              <c:f>'V.4.15.EC. Accid. Lab x tipo'!$G$4:$G$15</c:f>
              <c:numCache>
                <c:formatCode>0.0%</c:formatCode>
                <c:ptCount val="12"/>
                <c:pt idx="0">
                  <c:v>0.76865098750785121</c:v>
                </c:pt>
                <c:pt idx="1">
                  <c:v>0.77037520004741866</c:v>
                </c:pt>
                <c:pt idx="2">
                  <c:v>0.74137524187078196</c:v>
                </c:pt>
                <c:pt idx="3">
                  <c:v>0.72179765027945708</c:v>
                </c:pt>
                <c:pt idx="4">
                  <c:v>0.68743043962159156</c:v>
                </c:pt>
                <c:pt idx="5">
                  <c:v>0.68853648082819563</c:v>
                </c:pt>
                <c:pt idx="6">
                  <c:v>0.67084194977843425</c:v>
                </c:pt>
                <c:pt idx="7">
                  <c:v>0.65162682952511319</c:v>
                </c:pt>
                <c:pt idx="8">
                  <c:v>0.63661835748792273</c:v>
                </c:pt>
                <c:pt idx="9">
                  <c:v>0.6142346582984658</c:v>
                </c:pt>
                <c:pt idx="10">
                  <c:v>0.57651431315641122</c:v>
                </c:pt>
                <c:pt idx="11">
                  <c:v>0.53838518670636959</c:v>
                </c:pt>
              </c:numCache>
            </c:numRef>
          </c:val>
          <c:extLst>
            <c:ext xmlns:c16="http://schemas.microsoft.com/office/drawing/2014/chart" uri="{C3380CC4-5D6E-409C-BE32-E72D297353CC}">
              <c16:uniqueId val="{00000004-74F5-483C-9BE8-769F02189C48}"/>
            </c:ext>
          </c:extLst>
        </c:ser>
        <c:ser>
          <c:idx val="1"/>
          <c:order val="1"/>
          <c:tx>
            <c:strRef>
              <c:f>'V.4.15.EC. Accid. Lab x tipo'!$H$3</c:f>
              <c:strCache>
                <c:ptCount val="1"/>
                <c:pt idx="0">
                  <c:v>%   Trayecto</c:v>
                </c:pt>
              </c:strCache>
            </c:strRef>
          </c:tx>
          <c:spPr>
            <a:solidFill>
              <a:schemeClr val="accent3">
                <a:lumMod val="75000"/>
              </a:schemeClr>
            </a:solidFill>
          </c:spPr>
          <c:invertIfNegative val="0"/>
          <c:dLbls>
            <c:dLbl>
              <c:idx val="0"/>
              <c:layout>
                <c:manualLayout>
                  <c:x val="1.8582334012152917E-2"/>
                  <c:y val="-8.233085567378249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74F5-483C-9BE8-769F02189C48}"/>
                </c:ext>
              </c:extLst>
            </c:dLbl>
            <c:dLbl>
              <c:idx val="1"/>
              <c:layout>
                <c:manualLayout>
                  <c:x val="1.4618227421122067E-2"/>
                  <c:y val="-1.15476525650692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74F5-483C-9BE8-769F02189C48}"/>
                </c:ext>
              </c:extLst>
            </c:dLbl>
            <c:dLbl>
              <c:idx val="2"/>
              <c:layout>
                <c:manualLayout>
                  <c:x val="1.4233261873467754E-2"/>
                  <c:y val="-7.782836791400796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74F5-483C-9BE8-769F02189C48}"/>
                </c:ext>
              </c:extLst>
            </c:dLbl>
            <c:dLbl>
              <c:idx val="3"/>
              <c:layout>
                <c:manualLayout>
                  <c:x val="1.6747527233969134E-2"/>
                  <c:y val="-8.621197317993111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74F5-483C-9BE8-769F02189C48}"/>
                </c:ext>
              </c:extLst>
            </c:dLbl>
            <c:dLbl>
              <c:idx val="9"/>
              <c:layout>
                <c:manualLayout>
                  <c:x val="2.575897013879429E-3"/>
                  <c:y val="-7.1743873463258405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CCD7-4CE7-A08B-15EE2A5AEC51}"/>
                </c:ext>
              </c:extLst>
            </c:dLbl>
            <c:dLbl>
              <c:idx val="10"/>
              <c:layout>
                <c:manualLayout>
                  <c:x val="3.434529351839407E-3"/>
                  <c:y val="-1.956673697853056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CCD7-4CE7-A08B-15EE2A5AEC51}"/>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'V.4.15.EC. Accid. Lab x tipo'!$A$4:$A$15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2020</c:v>
                </c:pt>
              </c:strCache>
            </c:strRef>
          </c:cat>
          <c:val>
            <c:numRef>
              <c:f>'V.4.15.EC. Accid. Lab x tipo'!$H$4:$H$15</c:f>
              <c:numCache>
                <c:formatCode>0.0%</c:formatCode>
                <c:ptCount val="12"/>
                <c:pt idx="0">
                  <c:v>0.15192965315095261</c:v>
                </c:pt>
                <c:pt idx="1">
                  <c:v>0.14960583249362813</c:v>
                </c:pt>
                <c:pt idx="2">
                  <c:v>0.21987823870876397</c:v>
                </c:pt>
                <c:pt idx="3">
                  <c:v>0.22945895593323448</c:v>
                </c:pt>
                <c:pt idx="4">
                  <c:v>0.24568725653867557</c:v>
                </c:pt>
                <c:pt idx="5">
                  <c:v>0.24878836833602586</c:v>
                </c:pt>
                <c:pt idx="6">
                  <c:v>0.26389955686853767</c:v>
                </c:pt>
                <c:pt idx="7">
                  <c:v>0.27874591976413604</c:v>
                </c:pt>
                <c:pt idx="8">
                  <c:v>0.28086956521739131</c:v>
                </c:pt>
                <c:pt idx="9">
                  <c:v>0.27442904463040446</c:v>
                </c:pt>
                <c:pt idx="10">
                  <c:v>0.28878959346877414</c:v>
                </c:pt>
                <c:pt idx="11">
                  <c:v>0.32224389909983914</c:v>
                </c:pt>
              </c:numCache>
            </c:numRef>
          </c:val>
          <c:extLst>
            <c:ext xmlns:c16="http://schemas.microsoft.com/office/drawing/2014/chart" uri="{C3380CC4-5D6E-409C-BE32-E72D297353CC}">
              <c16:uniqueId val="{00000009-74F5-483C-9BE8-769F02189C48}"/>
            </c:ext>
          </c:extLst>
        </c:ser>
        <c:ser>
          <c:idx val="2"/>
          <c:order val="2"/>
          <c:tx>
            <c:strRef>
              <c:f>'V.4.15.EC. Accid. Lab x tipo'!$I$3</c:f>
              <c:strCache>
                <c:ptCount val="1"/>
                <c:pt idx="0">
                  <c:v>%  Conexo</c:v>
                </c:pt>
              </c:strCache>
            </c:strRef>
          </c:tx>
          <c:spPr>
            <a:solidFill>
              <a:schemeClr val="accent6">
                <a:lumMod val="75000"/>
              </a:schemeClr>
            </a:solidFill>
          </c:spPr>
          <c:invertIfNegative val="0"/>
          <c:dLbls>
            <c:dLbl>
              <c:idx val="0"/>
              <c:layout>
                <c:manualLayout>
                  <c:x val="6.3889824814756958E-3"/>
                  <c:y val="-2.060214346058518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74F5-483C-9BE8-769F02189C48}"/>
                </c:ext>
              </c:extLst>
            </c:dLbl>
            <c:dLbl>
              <c:idx val="1"/>
              <c:layout>
                <c:manualLayout>
                  <c:x val="9.9162416550379537E-3"/>
                  <c:y val="-1.153458500220536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74F5-483C-9BE8-769F02189C48}"/>
                </c:ext>
              </c:extLst>
            </c:dLbl>
            <c:dLbl>
              <c:idx val="2"/>
              <c:layout>
                <c:manualLayout>
                  <c:x val="2.1117236288641095E-3"/>
                  <c:y val="-9.547790820411197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74F5-483C-9BE8-769F02189C48}"/>
                </c:ext>
              </c:extLst>
            </c:dLbl>
            <c:dLbl>
              <c:idx val="3"/>
              <c:layout>
                <c:manualLayout>
                  <c:x val="3.7349222362245637E-3"/>
                  <c:y val="-6.91789254341323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74F5-483C-9BE8-769F02189C48}"/>
                </c:ext>
              </c:extLst>
            </c:dLbl>
            <c:spPr>
              <a:noFill/>
              <a:ln>
                <a:noFill/>
              </a:ln>
              <a:effectLst/>
            </c:spPr>
            <c:txPr>
              <a:bodyPr rot="-5400000" vert="horz"/>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'V.4.15.EC. Accid. Lab x tipo'!$A$4:$A$15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2020</c:v>
                </c:pt>
              </c:strCache>
            </c:strRef>
          </c:cat>
          <c:val>
            <c:numRef>
              <c:f>'V.4.15.EC. Accid. Lab x tipo'!$I$4:$I$15</c:f>
              <c:numCache>
                <c:formatCode>0.0%</c:formatCode>
                <c:ptCount val="12"/>
                <c:pt idx="0">
                  <c:v>8.9329332123665294E-3</c:v>
                </c:pt>
                <c:pt idx="1">
                  <c:v>7.4684369628356352E-3</c:v>
                </c:pt>
                <c:pt idx="2">
                  <c:v>7.6926707253763748E-3</c:v>
                </c:pt>
                <c:pt idx="3">
                  <c:v>8.1745941218965053E-3</c:v>
                </c:pt>
                <c:pt idx="4">
                  <c:v>8.451585976627712E-3</c:v>
                </c:pt>
                <c:pt idx="5">
                  <c:v>9.6271141736177512E-3</c:v>
                </c:pt>
                <c:pt idx="6">
                  <c:v>8.5967503692762192E-3</c:v>
                </c:pt>
                <c:pt idx="7">
                  <c:v>6.3441086658944934E-3</c:v>
                </c:pt>
                <c:pt idx="8">
                  <c:v>8.6714975845410634E-3</c:v>
                </c:pt>
                <c:pt idx="9">
                  <c:v>6.6902022315202233E-3</c:v>
                </c:pt>
                <c:pt idx="10">
                  <c:v>6.6398012235608546E-3</c:v>
                </c:pt>
                <c:pt idx="11">
                  <c:v>3.6280247800937809E-3</c:v>
                </c:pt>
              </c:numCache>
            </c:numRef>
          </c:val>
          <c:extLst>
            <c:ext xmlns:c16="http://schemas.microsoft.com/office/drawing/2014/chart" uri="{C3380CC4-5D6E-409C-BE32-E72D297353CC}">
              <c16:uniqueId val="{0000000E-74F5-483C-9BE8-769F02189C48}"/>
            </c:ext>
          </c:extLst>
        </c:ser>
        <c:ser>
          <c:idx val="3"/>
          <c:order val="3"/>
          <c:tx>
            <c:strRef>
              <c:f>'V.4.15.EC. Accid. Lab x tipo'!$J$3</c:f>
              <c:strCache>
                <c:ptCount val="1"/>
                <c:pt idx="0">
                  <c:v>% No Especificados</c:v>
                </c:pt>
              </c:strCache>
            </c:strRef>
          </c:tx>
          <c:spPr>
            <a:solidFill>
              <a:schemeClr val="accent5">
                <a:lumMod val="75000"/>
              </a:schemeClr>
            </a:solidFill>
          </c:spPr>
          <c:invertIfNegative val="0"/>
          <c:dLbls>
            <c:dLbl>
              <c:idx val="0"/>
              <c:layout>
                <c:manualLayout>
                  <c:x val="1.6229021483815755E-2"/>
                  <c:y val="-3.301087338962426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74F5-483C-9BE8-769F02189C48}"/>
                </c:ext>
              </c:extLst>
            </c:dLbl>
            <c:dLbl>
              <c:idx val="1"/>
              <c:layout>
                <c:manualLayout>
                  <c:x val="8.758947151925156E-3"/>
                  <c:y val="-1.190709539813045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74F5-483C-9BE8-769F02189C48}"/>
                </c:ext>
              </c:extLst>
            </c:dLbl>
            <c:dLbl>
              <c:idx val="2"/>
              <c:layout>
                <c:manualLayout>
                  <c:x val="3.6955163505121916E-3"/>
                  <c:y val="-7.870509174321027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74F5-483C-9BE8-769F02189C48}"/>
                </c:ext>
              </c:extLst>
            </c:dLbl>
            <c:dLbl>
              <c:idx val="3"/>
              <c:layout>
                <c:manualLayout>
                  <c:x val="4.7678808254970114E-3"/>
                  <c:y val="-2.69769843659675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74F5-483C-9BE8-769F02189C48}"/>
                </c:ext>
              </c:extLst>
            </c:dLbl>
            <c:spPr>
              <a:noFill/>
              <a:ln>
                <a:noFill/>
              </a:ln>
              <a:effectLst/>
            </c:spPr>
            <c:txPr>
              <a:bodyPr rot="-5400000" vert="horz"/>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'V.4.15.EC. Accid. Lab x tipo'!$A$4:$A$15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2020</c:v>
                </c:pt>
              </c:strCache>
            </c:strRef>
          </c:cat>
          <c:val>
            <c:numRef>
              <c:f>'V.4.15.EC. Accid. Lab x tipo'!$J$4:$J$15</c:f>
              <c:numCache>
                <c:formatCode>0.0%</c:formatCode>
                <c:ptCount val="12"/>
                <c:pt idx="0">
                  <c:v>7.0486426128829646E-2</c:v>
                </c:pt>
                <c:pt idx="1">
                  <c:v>7.2550530496117593E-2</c:v>
                </c:pt>
                <c:pt idx="2">
                  <c:v>3.1053848695077636E-2</c:v>
                </c:pt>
                <c:pt idx="3">
                  <c:v>4.0568799665411964E-2</c:v>
                </c:pt>
                <c:pt idx="4">
                  <c:v>5.8430717863105178E-2</c:v>
                </c:pt>
                <c:pt idx="5">
                  <c:v>5.3048036662160826E-2</c:v>
                </c:pt>
                <c:pt idx="6">
                  <c:v>5.6661742983751845E-2</c:v>
                </c:pt>
                <c:pt idx="7">
                  <c:v>6.3283142044856272E-2</c:v>
                </c:pt>
                <c:pt idx="8">
                  <c:v>7.3840579710144932E-2</c:v>
                </c:pt>
                <c:pt idx="9">
                  <c:v>0.10464609483960949</c:v>
                </c:pt>
                <c:pt idx="10">
                  <c:v>0.12805629215125383</c:v>
                </c:pt>
                <c:pt idx="11">
                  <c:v>0.1357428894136975</c:v>
                </c:pt>
              </c:numCache>
            </c:numRef>
          </c:val>
          <c:extLst>
            <c:ext xmlns:c16="http://schemas.microsoft.com/office/drawing/2014/chart" uri="{C3380CC4-5D6E-409C-BE32-E72D297353CC}">
              <c16:uniqueId val="{00000013-74F5-483C-9BE8-769F02189C48}"/>
            </c:ext>
          </c:extLst>
        </c:ser>
        <c:dLbls>
          <c:showLegendKey val="0"/>
          <c:showVal val="0"/>
          <c:showCatName val="0"/>
          <c:showSerName val="0"/>
          <c:showPercent val="0"/>
          <c:showBubbleSize val="0"/>
        </c:dLbls>
        <c:gapWidth val="75"/>
        <c:shape val="cylinder"/>
        <c:axId val="436881280"/>
        <c:axId val="436881672"/>
        <c:axId val="0"/>
      </c:bar3DChart>
      <c:catAx>
        <c:axId val="436881280"/>
        <c:scaling>
          <c:orientation val="minMax"/>
        </c:scaling>
        <c:delete val="0"/>
        <c:axPos val="b"/>
        <c:numFmt formatCode="General" sourceLinked="1"/>
        <c:majorTickMark val="none"/>
        <c:minorTickMark val="none"/>
        <c:tickLblPos val="nextTo"/>
        <c:txPr>
          <a:bodyPr/>
          <a:lstStyle/>
          <a:p>
            <a:pPr>
              <a:defRPr sz="1600"/>
            </a:pPr>
            <a:endParaRPr lang="en-US"/>
          </a:p>
        </c:txPr>
        <c:crossAx val="436881672"/>
        <c:crosses val="autoZero"/>
        <c:auto val="1"/>
        <c:lblAlgn val="ctr"/>
        <c:lblOffset val="100"/>
        <c:noMultiLvlLbl val="0"/>
      </c:catAx>
      <c:valAx>
        <c:axId val="436881672"/>
        <c:scaling>
          <c:orientation val="minMax"/>
        </c:scaling>
        <c:delete val="0"/>
        <c:axPos val="l"/>
        <c:numFmt formatCode="0.0%" sourceLinked="1"/>
        <c:majorTickMark val="none"/>
        <c:minorTickMark val="none"/>
        <c:tickLblPos val="nextTo"/>
        <c:spPr>
          <a:ln w="9525">
            <a:noFill/>
          </a:ln>
        </c:spPr>
        <c:crossAx val="436881280"/>
        <c:crosses val="autoZero"/>
        <c:crossBetween val="between"/>
      </c:valAx>
      <c:spPr>
        <a:noFill/>
        <a:ln w="25400">
          <a:noFill/>
        </a:ln>
      </c:spPr>
    </c:plotArea>
    <c:legend>
      <c:legendPos val="t"/>
      <c:layout>
        <c:manualLayout>
          <c:xMode val="edge"/>
          <c:yMode val="edge"/>
          <c:x val="0.11936375478974866"/>
          <c:y val="8.7142851200203611E-2"/>
          <c:w val="0.77548790516529054"/>
          <c:h val="4.4191273142102278E-2"/>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n-US" sz="1600"/>
              <a:t>Cantidad de Expedientes  Calificados  por la ARL por Grado de Lesión</a:t>
            </a:r>
          </a:p>
        </c:rich>
      </c:tx>
      <c:layout>
        <c:manualLayout>
          <c:xMode val="edge"/>
          <c:yMode val="edge"/>
          <c:x val="0.2784404744034642"/>
          <c:y val="2.2766002113887986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2.0997455941853066E-2"/>
          <c:y val="0.30112085778873154"/>
          <c:w val="0.95384214062544515"/>
          <c:h val="0.59308407605351587"/>
        </c:manualLayout>
      </c:layout>
      <c:bar3DChart>
        <c:barDir val="col"/>
        <c:grouping val="clustered"/>
        <c:varyColors val="0"/>
        <c:ser>
          <c:idx val="0"/>
          <c:order val="0"/>
          <c:tx>
            <c:strRef>
              <c:f>'V.4.16. EC. Accid. Lab x Lesión'!$I$3</c:f>
              <c:strCache>
                <c:ptCount val="1"/>
                <c:pt idx="0">
                  <c:v>% Leve</c:v>
                </c:pt>
              </c:strCache>
            </c:strRef>
          </c:tx>
          <c:spPr>
            <a:solidFill>
              <a:schemeClr val="accent3">
                <a:lumMod val="75000"/>
              </a:schemeClr>
            </a:solidFill>
          </c:spPr>
          <c:invertIfNegative val="0"/>
          <c:dLbls>
            <c:dLbl>
              <c:idx val="0"/>
              <c:layout>
                <c:manualLayout>
                  <c:x val="3.0391356671902654E-3"/>
                  <c:y val="-1.721105861719880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9DCF-4A6B-98C7-C8B8A4BB44DF}"/>
                </c:ext>
              </c:extLst>
            </c:dLbl>
            <c:dLbl>
              <c:idx val="1"/>
              <c:layout>
                <c:manualLayout>
                  <c:x val="1.4985083148217335E-3"/>
                  <c:y val="-1.790643824079234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9DCF-4A6B-98C7-C8B8A4BB44DF}"/>
                </c:ext>
              </c:extLst>
            </c:dLbl>
            <c:dLbl>
              <c:idx val="2"/>
              <c:layout>
                <c:manualLayout>
                  <c:x val="4.1424184072733211E-3"/>
                  <c:y val="-3.581452821465658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9DCF-4A6B-98C7-C8B8A4BB44DF}"/>
                </c:ext>
              </c:extLst>
            </c:dLbl>
            <c:dLbl>
              <c:idx val="3"/>
              <c:layout>
                <c:manualLayout>
                  <c:x val="3.4378281329353541E-3"/>
                  <c:y val="-3.9940557430181217E-3"/>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9DCF-4A6B-98C7-C8B8A4BB44DF}"/>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'V.4.16. EC. Accid. Lab x Lesión'!$A$4:$A$16</c:f>
              <c:strCache>
                <c:ptCount val="13"/>
                <c:pt idx="0">
                  <c:v>2009</c:v>
                </c:pt>
                <c:pt idx="1">
                  <c:v>2010</c:v>
                </c:pt>
                <c:pt idx="2">
                  <c:v>2011</c:v>
                </c:pt>
                <c:pt idx="3">
                  <c:v>2012</c:v>
                </c:pt>
                <c:pt idx="4">
                  <c:v>2013</c:v>
                </c:pt>
                <c:pt idx="5">
                  <c:v>2014</c:v>
                </c:pt>
                <c:pt idx="6">
                  <c:v>2015</c:v>
                </c:pt>
                <c:pt idx="7">
                  <c:v>2016</c:v>
                </c:pt>
                <c:pt idx="8">
                  <c:v>2017</c:v>
                </c:pt>
                <c:pt idx="9">
                  <c:v>2018</c:v>
                </c:pt>
                <c:pt idx="10">
                  <c:v>2019</c:v>
                </c:pt>
                <c:pt idx="11">
                  <c:v>2020</c:v>
                </c:pt>
                <c:pt idx="12">
                  <c:v>Ene-Abr. 2021</c:v>
                </c:pt>
              </c:strCache>
            </c:strRef>
          </c:cat>
          <c:val>
            <c:numRef>
              <c:f>'V.4.16. EC. Accid. Lab x Lesión'!$I$4:$I$16</c:f>
              <c:numCache>
                <c:formatCode>0.0%</c:formatCode>
                <c:ptCount val="13"/>
                <c:pt idx="0">
                  <c:v>0.47721404145439317</c:v>
                </c:pt>
                <c:pt idx="1">
                  <c:v>0.52800663861063368</c:v>
                </c:pt>
                <c:pt idx="2">
                  <c:v>0.53867572797206098</c:v>
                </c:pt>
                <c:pt idx="3">
                  <c:v>0.57488308429337287</c:v>
                </c:pt>
                <c:pt idx="4">
                  <c:v>0.5688647746243739</c:v>
                </c:pt>
                <c:pt idx="5">
                  <c:v>0.55289967360126602</c:v>
                </c:pt>
                <c:pt idx="6">
                  <c:v>0.56679468242245201</c:v>
                </c:pt>
                <c:pt idx="7">
                  <c:v>0.56607349689375597</c:v>
                </c:pt>
                <c:pt idx="8">
                  <c:v>0.54396135265700485</c:v>
                </c:pt>
                <c:pt idx="9">
                  <c:v>0.56570345188284521</c:v>
                </c:pt>
                <c:pt idx="10">
                  <c:v>0.54542417472281957</c:v>
                </c:pt>
                <c:pt idx="11">
                  <c:v>0.54728411541225996</c:v>
                </c:pt>
                <c:pt idx="12">
                  <c:v>0.52710440923840429</c:v>
                </c:pt>
              </c:numCache>
            </c:numRef>
          </c:val>
          <c:extLst>
            <c:ext xmlns:c16="http://schemas.microsoft.com/office/drawing/2014/chart" uri="{C3380CC4-5D6E-409C-BE32-E72D297353CC}">
              <c16:uniqueId val="{00000004-9DCF-4A6B-98C7-C8B8A4BB44DF}"/>
            </c:ext>
          </c:extLst>
        </c:ser>
        <c:ser>
          <c:idx val="1"/>
          <c:order val="1"/>
          <c:tx>
            <c:strRef>
              <c:f>'V.4.16. EC. Accid. Lab x Lesión'!$J$3</c:f>
              <c:strCache>
                <c:ptCount val="1"/>
                <c:pt idx="0">
                  <c:v>% Moderado</c:v>
                </c:pt>
              </c:strCache>
            </c:strRef>
          </c:tx>
          <c:spPr>
            <a:solidFill>
              <a:srgbClr val="0070C0"/>
            </a:solidFill>
          </c:spPr>
          <c:invertIfNegative val="0"/>
          <c:dLbls>
            <c:dLbl>
              <c:idx val="0"/>
              <c:layout>
                <c:manualLayout>
                  <c:x val="3.1553899533194566E-3"/>
                  <c:y val="-1.721148223556526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9DCF-4A6B-98C7-C8B8A4BB44DF}"/>
                </c:ext>
              </c:extLst>
            </c:dLbl>
            <c:dLbl>
              <c:idx val="1"/>
              <c:layout>
                <c:manualLayout>
                  <c:x val="4.1814939975313558E-3"/>
                  <c:y val="-3.692111613241769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9DCF-4A6B-98C7-C8B8A4BB44DF}"/>
                </c:ext>
              </c:extLst>
            </c:dLbl>
            <c:dLbl>
              <c:idx val="2"/>
              <c:layout>
                <c:manualLayout>
                  <c:x val="4.7058365423902704E-3"/>
                  <c:y val="-1.21434304318573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9DCF-4A6B-98C7-C8B8A4BB44DF}"/>
                </c:ext>
              </c:extLst>
            </c:dLbl>
            <c:dLbl>
              <c:idx val="3"/>
              <c:layout>
                <c:manualLayout>
                  <c:x val="6.312380138210223E-3"/>
                  <c:y val="-1.0403203634908506E-2"/>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9DCF-4A6B-98C7-C8B8A4BB44DF}"/>
                </c:ext>
              </c:extLst>
            </c:dLbl>
            <c:dLbl>
              <c:idx val="4"/>
              <c:layout>
                <c:manualLayout>
                  <c:x val="3.3871568258943665E-3"/>
                  <c:y val="-2.07092206908269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9DCF-4A6B-98C7-C8B8A4BB44DF}"/>
                </c:ext>
              </c:extLst>
            </c:dLbl>
            <c:dLbl>
              <c:idx val="5"/>
              <c:layout>
                <c:manualLayout>
                  <c:x val="5.6452613764905839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9DCF-4A6B-98C7-C8B8A4BB44DF}"/>
                </c:ext>
              </c:extLst>
            </c:dLbl>
            <c:dLbl>
              <c:idx val="6"/>
              <c:layout>
                <c:manualLayout>
                  <c:x val="5.6452613764905839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9DCF-4A6B-98C7-C8B8A4BB44DF}"/>
                </c:ext>
              </c:extLst>
            </c:dLbl>
            <c:dLbl>
              <c:idx val="7"/>
              <c:layout>
                <c:manualLayout>
                  <c:x val="4.9457998748673685E-3"/>
                  <c:y val="-2.097701002288222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9DCF-4A6B-98C7-C8B8A4BB44DF}"/>
                </c:ext>
              </c:extLst>
            </c:dLbl>
            <c:dLbl>
              <c:idx val="9"/>
              <c:layout>
                <c:manualLayout>
                  <c:x val="2.8267181698179503E-3"/>
                  <c:y val="-2.115941956546549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701D-4D55-9539-EBC47EE2E7FD}"/>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'V.4.16. EC. Accid. Lab x Lesión'!$A$4:$A$16</c:f>
              <c:strCache>
                <c:ptCount val="13"/>
                <c:pt idx="0">
                  <c:v>2009</c:v>
                </c:pt>
                <c:pt idx="1">
                  <c:v>2010</c:v>
                </c:pt>
                <c:pt idx="2">
                  <c:v>2011</c:v>
                </c:pt>
                <c:pt idx="3">
                  <c:v>2012</c:v>
                </c:pt>
                <c:pt idx="4">
                  <c:v>2013</c:v>
                </c:pt>
                <c:pt idx="5">
                  <c:v>2014</c:v>
                </c:pt>
                <c:pt idx="6">
                  <c:v>2015</c:v>
                </c:pt>
                <c:pt idx="7">
                  <c:v>2016</c:v>
                </c:pt>
                <c:pt idx="8">
                  <c:v>2017</c:v>
                </c:pt>
                <c:pt idx="9">
                  <c:v>2018</c:v>
                </c:pt>
                <c:pt idx="10">
                  <c:v>2019</c:v>
                </c:pt>
                <c:pt idx="11">
                  <c:v>2020</c:v>
                </c:pt>
                <c:pt idx="12">
                  <c:v>Ene-Abr. 2021</c:v>
                </c:pt>
              </c:strCache>
            </c:strRef>
          </c:cat>
          <c:val>
            <c:numRef>
              <c:f>'V.4.16. EC. Accid. Lab x Lesión'!$J$4:$J$16</c:f>
              <c:numCache>
                <c:formatCode>0.0%</c:formatCode>
                <c:ptCount val="13"/>
                <c:pt idx="0">
                  <c:v>0.36185358364156606</c:v>
                </c:pt>
                <c:pt idx="1">
                  <c:v>0.3096437674115346</c:v>
                </c:pt>
                <c:pt idx="2">
                  <c:v>0.33692010005191375</c:v>
                </c:pt>
                <c:pt idx="3">
                  <c:v>0.31964564085015779</c:v>
                </c:pt>
                <c:pt idx="4">
                  <c:v>0.31872565386755702</c:v>
                </c:pt>
                <c:pt idx="5">
                  <c:v>0.34598265800665984</c:v>
                </c:pt>
                <c:pt idx="6">
                  <c:v>0.33518463810930577</c:v>
                </c:pt>
                <c:pt idx="7">
                  <c:v>0.33673791723702223</c:v>
                </c:pt>
                <c:pt idx="8">
                  <c:v>0.34857487922705316</c:v>
                </c:pt>
                <c:pt idx="9">
                  <c:v>0.30580979776847977</c:v>
                </c:pt>
                <c:pt idx="10">
                  <c:v>0.30856283799302614</c:v>
                </c:pt>
                <c:pt idx="11">
                  <c:v>0.29653968579936341</c:v>
                </c:pt>
                <c:pt idx="12">
                  <c:v>0.29509448368009161</c:v>
                </c:pt>
              </c:numCache>
            </c:numRef>
          </c:val>
          <c:extLst>
            <c:ext xmlns:c16="http://schemas.microsoft.com/office/drawing/2014/chart" uri="{C3380CC4-5D6E-409C-BE32-E72D297353CC}">
              <c16:uniqueId val="{0000000D-9DCF-4A6B-98C7-C8B8A4BB44DF}"/>
            </c:ext>
          </c:extLst>
        </c:ser>
        <c:ser>
          <c:idx val="2"/>
          <c:order val="2"/>
          <c:tx>
            <c:strRef>
              <c:f>'V.4.16. EC. Accid. Lab x Lesión'!$K$3</c:f>
              <c:strCache>
                <c:ptCount val="1"/>
                <c:pt idx="0">
                  <c:v>%  Grave</c:v>
                </c:pt>
              </c:strCache>
            </c:strRef>
          </c:tx>
          <c:invertIfNegative val="0"/>
          <c:dLbls>
            <c:dLbl>
              <c:idx val="0"/>
              <c:layout>
                <c:manualLayout>
                  <c:x val="7.758064059307508E-3"/>
                  <c:y val="-3.842130538186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9DCF-4A6B-98C7-C8B8A4BB44DF}"/>
                </c:ext>
              </c:extLst>
            </c:dLbl>
            <c:dLbl>
              <c:idx val="1"/>
              <c:layout>
                <c:manualLayout>
                  <c:x val="3.9105970095525706E-3"/>
                  <c:y val="2.7336711152824909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9DCF-4A6B-98C7-C8B8A4BB44DF}"/>
                </c:ext>
              </c:extLst>
            </c:dLbl>
            <c:dLbl>
              <c:idx val="2"/>
              <c:layout>
                <c:manualLayout>
                  <c:x val="1.1333195594882531E-3"/>
                  <c:y val="-1.699297549756756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9DCF-4A6B-98C7-C8B8A4BB44DF}"/>
                </c:ext>
              </c:extLst>
            </c:dLbl>
            <c:dLbl>
              <c:idx val="3"/>
              <c:layout>
                <c:manualLayout>
                  <c:x val="4.6271584901352832E-3"/>
                  <c:y val="-6.2127662072480969E-3"/>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9DCF-4A6B-98C7-C8B8A4BB44DF}"/>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'V.4.16. EC. Accid. Lab x Lesión'!$A$4:$A$16</c:f>
              <c:strCache>
                <c:ptCount val="13"/>
                <c:pt idx="0">
                  <c:v>2009</c:v>
                </c:pt>
                <c:pt idx="1">
                  <c:v>2010</c:v>
                </c:pt>
                <c:pt idx="2">
                  <c:v>2011</c:v>
                </c:pt>
                <c:pt idx="3">
                  <c:v>2012</c:v>
                </c:pt>
                <c:pt idx="4">
                  <c:v>2013</c:v>
                </c:pt>
                <c:pt idx="5">
                  <c:v>2014</c:v>
                </c:pt>
                <c:pt idx="6">
                  <c:v>2015</c:v>
                </c:pt>
                <c:pt idx="7">
                  <c:v>2016</c:v>
                </c:pt>
                <c:pt idx="8">
                  <c:v>2017</c:v>
                </c:pt>
                <c:pt idx="9">
                  <c:v>2018</c:v>
                </c:pt>
                <c:pt idx="10">
                  <c:v>2019</c:v>
                </c:pt>
                <c:pt idx="11">
                  <c:v>2020</c:v>
                </c:pt>
                <c:pt idx="12">
                  <c:v>Ene-Abr. 2021</c:v>
                </c:pt>
              </c:strCache>
            </c:strRef>
          </c:cat>
          <c:val>
            <c:numRef>
              <c:f>'V.4.16. EC. Accid. Lab x Lesión'!$K$4:$K$16</c:f>
              <c:numCache>
                <c:formatCode>0.0%</c:formatCode>
                <c:ptCount val="13"/>
                <c:pt idx="0">
                  <c:v>5.9529625235536322E-2</c:v>
                </c:pt>
                <c:pt idx="1">
                  <c:v>5.2160512121391736E-2</c:v>
                </c:pt>
                <c:pt idx="2">
                  <c:v>5.2338477511916559E-2</c:v>
                </c:pt>
                <c:pt idx="3">
                  <c:v>3.562602182426524E-2</c:v>
                </c:pt>
                <c:pt idx="4">
                  <c:v>3.5858375069560376E-2</c:v>
                </c:pt>
                <c:pt idx="5">
                  <c:v>2.9507764333520162E-2</c:v>
                </c:pt>
                <c:pt idx="6">
                  <c:v>3.0664697193500737E-2</c:v>
                </c:pt>
                <c:pt idx="7">
                  <c:v>3.68537432873539E-3</c:v>
                </c:pt>
                <c:pt idx="8">
                  <c:v>2.4589371980676327E-2</c:v>
                </c:pt>
                <c:pt idx="9">
                  <c:v>1.3576534170153417E-2</c:v>
                </c:pt>
                <c:pt idx="10">
                  <c:v>7.7464347608209964E-3</c:v>
                </c:pt>
                <c:pt idx="11">
                  <c:v>8.2143957285142205E-3</c:v>
                </c:pt>
                <c:pt idx="12">
                  <c:v>6.7761023096010687E-3</c:v>
                </c:pt>
              </c:numCache>
            </c:numRef>
          </c:val>
          <c:extLst>
            <c:ext xmlns:c16="http://schemas.microsoft.com/office/drawing/2014/chart" uri="{C3380CC4-5D6E-409C-BE32-E72D297353CC}">
              <c16:uniqueId val="{00000012-9DCF-4A6B-98C7-C8B8A4BB44DF}"/>
            </c:ext>
          </c:extLst>
        </c:ser>
        <c:ser>
          <c:idx val="3"/>
          <c:order val="3"/>
          <c:tx>
            <c:strRef>
              <c:f>'V.4.16. EC. Accid. Lab x Lesión'!$L$3</c:f>
              <c:strCache>
                <c:ptCount val="1"/>
                <c:pt idx="0">
                  <c:v>% Mortal</c:v>
                </c:pt>
              </c:strCache>
            </c:strRef>
          </c:tx>
          <c:invertIfNegative val="0"/>
          <c:dLbls>
            <c:dLbl>
              <c:idx val="0"/>
              <c:layout>
                <c:manualLayout>
                  <c:x val="3.1811714619679973E-3"/>
                  <c:y val="-5.763033682324620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9DCF-4A6B-98C7-C8B8A4BB44DF}"/>
                </c:ext>
              </c:extLst>
            </c:dLbl>
            <c:dLbl>
              <c:idx val="1"/>
              <c:layout>
                <c:manualLayout>
                  <c:x val="9.0556047142016632E-3"/>
                  <c:y val="-7.73399707200971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9DCF-4A6B-98C7-C8B8A4BB44DF}"/>
                </c:ext>
              </c:extLst>
            </c:dLbl>
            <c:dLbl>
              <c:idx val="2"/>
              <c:layout>
                <c:manualLayout>
                  <c:x val="2.7523378383247318E-3"/>
                  <c:y val="-3.435576282125452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9DCF-4A6B-98C7-C8B8A4BB44DF}"/>
                </c:ext>
              </c:extLst>
            </c:dLbl>
            <c:dLbl>
              <c:idx val="3"/>
              <c:layout>
                <c:manualLayout>
                  <c:x val="7.2177771945882404E-3"/>
                  <c:y val="-1.0376622391881987E-2"/>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9DCF-4A6B-98C7-C8B8A4BB44DF}"/>
                </c:ext>
              </c:extLst>
            </c:dLbl>
            <c:spPr>
              <a:noFill/>
              <a:ln>
                <a:noFill/>
              </a:ln>
              <a:effectLst/>
            </c:spPr>
            <c:txPr>
              <a:bodyPr rot="-5400000" vert="horz"/>
              <a:lstStyle/>
              <a:p>
                <a:pPr>
                  <a:defRPr sz="14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'V.4.16. EC. Accid. Lab x Lesión'!$A$4:$A$16</c:f>
              <c:strCache>
                <c:ptCount val="13"/>
                <c:pt idx="0">
                  <c:v>2009</c:v>
                </c:pt>
                <c:pt idx="1">
                  <c:v>2010</c:v>
                </c:pt>
                <c:pt idx="2">
                  <c:v>2011</c:v>
                </c:pt>
                <c:pt idx="3">
                  <c:v>2012</c:v>
                </c:pt>
                <c:pt idx="4">
                  <c:v>2013</c:v>
                </c:pt>
                <c:pt idx="5">
                  <c:v>2014</c:v>
                </c:pt>
                <c:pt idx="6">
                  <c:v>2015</c:v>
                </c:pt>
                <c:pt idx="7">
                  <c:v>2016</c:v>
                </c:pt>
                <c:pt idx="8">
                  <c:v>2017</c:v>
                </c:pt>
                <c:pt idx="9">
                  <c:v>2018</c:v>
                </c:pt>
                <c:pt idx="10">
                  <c:v>2019</c:v>
                </c:pt>
                <c:pt idx="11">
                  <c:v>2020</c:v>
                </c:pt>
                <c:pt idx="12">
                  <c:v>Ene-Abr. 2021</c:v>
                </c:pt>
              </c:strCache>
            </c:strRef>
          </c:cat>
          <c:val>
            <c:numRef>
              <c:f>'V.4.16. EC. Accid. Lab x Lesión'!$L$4:$L$16</c:f>
              <c:numCache>
                <c:formatCode>0.0%</c:formatCode>
                <c:ptCount val="13"/>
                <c:pt idx="0">
                  <c:v>9.7703957010258913E-3</c:v>
                </c:pt>
                <c:pt idx="1">
                  <c:v>8.7724497658704277E-3</c:v>
                </c:pt>
                <c:pt idx="2">
                  <c:v>8.4949738071640954E-3</c:v>
                </c:pt>
                <c:pt idx="3">
                  <c:v>5.8552906733584272E-3</c:v>
                </c:pt>
                <c:pt idx="4">
                  <c:v>5.4952698942682251E-3</c:v>
                </c:pt>
                <c:pt idx="5">
                  <c:v>7.2533051993010451E-3</c:v>
                </c:pt>
                <c:pt idx="6">
                  <c:v>5.2584933530280646E-3</c:v>
                </c:pt>
                <c:pt idx="7">
                  <c:v>2.4218174160261136E-2</c:v>
                </c:pt>
                <c:pt idx="8">
                  <c:v>5.7729468599033813E-3</c:v>
                </c:pt>
                <c:pt idx="9">
                  <c:v>5.6659693165969317E-3</c:v>
                </c:pt>
                <c:pt idx="10">
                  <c:v>4.1759756123024242E-3</c:v>
                </c:pt>
                <c:pt idx="11">
                  <c:v>6.7084231782866136E-3</c:v>
                </c:pt>
                <c:pt idx="12">
                  <c:v>5.6308455812177898E-3</c:v>
                </c:pt>
              </c:numCache>
            </c:numRef>
          </c:val>
          <c:extLst>
            <c:ext xmlns:c16="http://schemas.microsoft.com/office/drawing/2014/chart" uri="{C3380CC4-5D6E-409C-BE32-E72D297353CC}">
              <c16:uniqueId val="{00000017-9DCF-4A6B-98C7-C8B8A4BB44DF}"/>
            </c:ext>
          </c:extLst>
        </c:ser>
        <c:ser>
          <c:idx val="4"/>
          <c:order val="4"/>
          <c:tx>
            <c:strRef>
              <c:f>'V.4.16. EC. Accid. Lab x Lesión'!$M$3</c:f>
              <c:strCache>
                <c:ptCount val="1"/>
                <c:pt idx="0">
                  <c:v>% Sin lesión</c:v>
                </c:pt>
              </c:strCache>
            </c:strRef>
          </c:tx>
          <c:spPr>
            <a:solidFill>
              <a:schemeClr val="accent2">
                <a:lumMod val="60000"/>
                <a:lumOff val="40000"/>
              </a:schemeClr>
            </a:solidFill>
          </c:spPr>
          <c:invertIfNegative val="0"/>
          <c:dLbls>
            <c:dLbl>
              <c:idx val="0"/>
              <c:layout>
                <c:manualLayout>
                  <c:x val="3.2427803774626022E-3"/>
                  <c:y val="-1.735987113972788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9DCF-4A6B-98C7-C8B8A4BB44DF}"/>
                </c:ext>
              </c:extLst>
            </c:dLbl>
            <c:dLbl>
              <c:idx val="1"/>
              <c:layout>
                <c:manualLayout>
                  <c:x val="6.348908437689006E-3"/>
                  <c:y val="-1.694894525673314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9DCF-4A6B-98C7-C8B8A4BB44DF}"/>
                </c:ext>
              </c:extLst>
            </c:dLbl>
            <c:dLbl>
              <c:idx val="2"/>
              <c:layout>
                <c:manualLayout>
                  <c:x val="5.6662421904255062E-3"/>
                  <c:y val="-1.010332759671613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9DCF-4A6B-98C7-C8B8A4BB44DF}"/>
                </c:ext>
              </c:extLst>
            </c:dLbl>
            <c:dLbl>
              <c:idx val="3"/>
              <c:layout>
                <c:manualLayout>
                  <c:x val="1.3702026237075868E-2"/>
                  <c:y val="-4.1420065274800711E-3"/>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9DCF-4A6B-98C7-C8B8A4BB44DF}"/>
                </c:ext>
              </c:extLst>
            </c:dLbl>
            <c:dLbl>
              <c:idx val="7"/>
              <c:layout>
                <c:manualLayout>
                  <c:x val="2.9083667528337111E-3"/>
                  <c:y val="-1.5416187657706334E-16"/>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9DCF-4A6B-98C7-C8B8A4BB44DF}"/>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'V.4.16. EC. Accid. Lab x Lesión'!$A$4:$A$16</c:f>
              <c:strCache>
                <c:ptCount val="13"/>
                <c:pt idx="0">
                  <c:v>2009</c:v>
                </c:pt>
                <c:pt idx="1">
                  <c:v>2010</c:v>
                </c:pt>
                <c:pt idx="2">
                  <c:v>2011</c:v>
                </c:pt>
                <c:pt idx="3">
                  <c:v>2012</c:v>
                </c:pt>
                <c:pt idx="4">
                  <c:v>2013</c:v>
                </c:pt>
                <c:pt idx="5">
                  <c:v>2014</c:v>
                </c:pt>
                <c:pt idx="6">
                  <c:v>2015</c:v>
                </c:pt>
                <c:pt idx="7">
                  <c:v>2016</c:v>
                </c:pt>
                <c:pt idx="8">
                  <c:v>2017</c:v>
                </c:pt>
                <c:pt idx="9">
                  <c:v>2018</c:v>
                </c:pt>
                <c:pt idx="10">
                  <c:v>2019</c:v>
                </c:pt>
                <c:pt idx="11">
                  <c:v>2020</c:v>
                </c:pt>
                <c:pt idx="12">
                  <c:v>Ene-Abr. 2021</c:v>
                </c:pt>
              </c:strCache>
            </c:strRef>
          </c:cat>
          <c:val>
            <c:numRef>
              <c:f>'V.4.16. EC. Accid. Lab x Lesión'!$M$4:$M$16</c:f>
              <c:numCache>
                <c:formatCode>0.0%</c:formatCode>
                <c:ptCount val="13"/>
                <c:pt idx="0">
                  <c:v>2.163444762370019E-2</c:v>
                </c:pt>
                <c:pt idx="1">
                  <c:v>2.8866101594452017E-2</c:v>
                </c:pt>
                <c:pt idx="2">
                  <c:v>3.2516871961867005E-2</c:v>
                </c:pt>
                <c:pt idx="3">
                  <c:v>2.3421162693433709E-2</c:v>
                </c:pt>
                <c:pt idx="4">
                  <c:v>1.2625208681135225E-2</c:v>
                </c:pt>
                <c:pt idx="5">
                  <c:v>1.1308562197092083E-2</c:v>
                </c:pt>
                <c:pt idx="6">
                  <c:v>5.4652880354505171E-3</c:v>
                </c:pt>
                <c:pt idx="7">
                  <c:v>6.0018953353690643E-3</c:v>
                </c:pt>
                <c:pt idx="8">
                  <c:v>3.2608695652173911E-3</c:v>
                </c:pt>
                <c:pt idx="9">
                  <c:v>4.5981520223152021E-3</c:v>
                </c:pt>
                <c:pt idx="10">
                  <c:v>6.0342847597770026E-3</c:v>
                </c:pt>
                <c:pt idx="11">
                  <c:v>5.5104904678782898E-3</c:v>
                </c:pt>
                <c:pt idx="12">
                  <c:v>1.7083412865050582E-2</c:v>
                </c:pt>
              </c:numCache>
            </c:numRef>
          </c:val>
          <c:extLst>
            <c:ext xmlns:c16="http://schemas.microsoft.com/office/drawing/2014/chart" uri="{C3380CC4-5D6E-409C-BE32-E72D297353CC}">
              <c16:uniqueId val="{0000001D-9DCF-4A6B-98C7-C8B8A4BB44DF}"/>
            </c:ext>
          </c:extLst>
        </c:ser>
        <c:ser>
          <c:idx val="5"/>
          <c:order val="5"/>
          <c:tx>
            <c:strRef>
              <c:f>'V.4.16. EC. Accid. Lab x Lesión'!$N$3</c:f>
              <c:strCache>
                <c:ptCount val="1"/>
                <c:pt idx="0">
                  <c:v>% No Especificados</c:v>
                </c:pt>
              </c:strCache>
            </c:strRef>
          </c:tx>
          <c:spPr>
            <a:solidFill>
              <a:schemeClr val="accent6">
                <a:lumMod val="50000"/>
              </a:schemeClr>
            </a:solidFill>
          </c:spPr>
          <c:invertIfNegative val="0"/>
          <c:dLbls>
            <c:dLbl>
              <c:idx val="0"/>
              <c:layout>
                <c:manualLayout>
                  <c:x val="6.6198585359050557E-3"/>
                  <c:y val="-3.874417349432167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E-9DCF-4A6B-98C7-C8B8A4BB44DF}"/>
                </c:ext>
              </c:extLst>
            </c:dLbl>
            <c:dLbl>
              <c:idx val="1"/>
              <c:layout>
                <c:manualLayout>
                  <c:x val="1.1243129447641829E-2"/>
                  <c:y val="-8.011858065220988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9DCF-4A6B-98C7-C8B8A4BB44DF}"/>
                </c:ext>
              </c:extLst>
            </c:dLbl>
            <c:dLbl>
              <c:idx val="2"/>
              <c:layout>
                <c:manualLayout>
                  <c:x val="4.4412649226039111E-3"/>
                  <c:y val="-1.202586076163621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9DCF-4A6B-98C7-C8B8A4BB44DF}"/>
                </c:ext>
              </c:extLst>
            </c:dLbl>
            <c:dLbl>
              <c:idx val="3"/>
              <c:layout>
                <c:manualLayout>
                  <c:x val="1.8471393298363472E-2"/>
                  <c:y val="-6.2391816760931657E-3"/>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1-9DCF-4A6B-98C7-C8B8A4BB44DF}"/>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'V.4.16. EC. Accid. Lab x Lesión'!$A$4:$A$16</c:f>
              <c:strCache>
                <c:ptCount val="13"/>
                <c:pt idx="0">
                  <c:v>2009</c:v>
                </c:pt>
                <c:pt idx="1">
                  <c:v>2010</c:v>
                </c:pt>
                <c:pt idx="2">
                  <c:v>2011</c:v>
                </c:pt>
                <c:pt idx="3">
                  <c:v>2012</c:v>
                </c:pt>
                <c:pt idx="4">
                  <c:v>2013</c:v>
                </c:pt>
                <c:pt idx="5">
                  <c:v>2014</c:v>
                </c:pt>
                <c:pt idx="6">
                  <c:v>2015</c:v>
                </c:pt>
                <c:pt idx="7">
                  <c:v>2016</c:v>
                </c:pt>
                <c:pt idx="8">
                  <c:v>2017</c:v>
                </c:pt>
                <c:pt idx="9">
                  <c:v>2018</c:v>
                </c:pt>
                <c:pt idx="10">
                  <c:v>2019</c:v>
                </c:pt>
                <c:pt idx="11">
                  <c:v>2020</c:v>
                </c:pt>
                <c:pt idx="12">
                  <c:v>Ene-Abr. 2021</c:v>
                </c:pt>
              </c:strCache>
            </c:strRef>
          </c:cat>
          <c:val>
            <c:numRef>
              <c:f>'V.4.16. EC. Accid. Lab x Lesión'!$N$4:$N$16</c:f>
              <c:numCache>
                <c:formatCode>0.0%</c:formatCode>
                <c:ptCount val="13"/>
                <c:pt idx="0">
                  <c:v>6.9997906343778352E-2</c:v>
                </c:pt>
                <c:pt idx="1">
                  <c:v>7.2550530496117593E-2</c:v>
                </c:pt>
                <c:pt idx="2">
                  <c:v>3.1053848695077636E-2</c:v>
                </c:pt>
                <c:pt idx="3">
                  <c:v>4.0568799665411964E-2</c:v>
                </c:pt>
                <c:pt idx="4">
                  <c:v>5.8430717863105178E-2</c:v>
                </c:pt>
                <c:pt idx="5">
                  <c:v>5.3048036662160826E-2</c:v>
                </c:pt>
                <c:pt idx="6">
                  <c:v>5.6632200886262925E-2</c:v>
                </c:pt>
                <c:pt idx="7">
                  <c:v>6.3283142044856272E-2</c:v>
                </c:pt>
                <c:pt idx="8">
                  <c:v>7.3840579710144932E-2</c:v>
                </c:pt>
                <c:pt idx="9">
                  <c:v>0.10464609483960949</c:v>
                </c:pt>
                <c:pt idx="10">
                  <c:v>0.12805629215125383</c:v>
                </c:pt>
                <c:pt idx="11">
                  <c:v>0.1357428894136975</c:v>
                </c:pt>
                <c:pt idx="12">
                  <c:v>0.14831074632563465</c:v>
                </c:pt>
              </c:numCache>
            </c:numRef>
          </c:val>
          <c:extLst>
            <c:ext xmlns:c16="http://schemas.microsoft.com/office/drawing/2014/chart" uri="{C3380CC4-5D6E-409C-BE32-E72D297353CC}">
              <c16:uniqueId val="{00000022-9DCF-4A6B-98C7-C8B8A4BB44DF}"/>
            </c:ext>
          </c:extLst>
        </c:ser>
        <c:dLbls>
          <c:showLegendKey val="0"/>
          <c:showVal val="0"/>
          <c:showCatName val="0"/>
          <c:showSerName val="0"/>
          <c:showPercent val="0"/>
          <c:showBubbleSize val="0"/>
        </c:dLbls>
        <c:gapWidth val="75"/>
        <c:shape val="cylinder"/>
        <c:axId val="436882064"/>
        <c:axId val="436882848"/>
        <c:axId val="0"/>
      </c:bar3DChart>
      <c:catAx>
        <c:axId val="436882064"/>
        <c:scaling>
          <c:orientation val="minMax"/>
        </c:scaling>
        <c:delete val="0"/>
        <c:axPos val="b"/>
        <c:numFmt formatCode="General" sourceLinked="1"/>
        <c:majorTickMark val="none"/>
        <c:minorTickMark val="none"/>
        <c:tickLblPos val="nextTo"/>
        <c:txPr>
          <a:bodyPr/>
          <a:lstStyle/>
          <a:p>
            <a:pPr>
              <a:defRPr sz="1200"/>
            </a:pPr>
            <a:endParaRPr lang="en-US"/>
          </a:p>
        </c:txPr>
        <c:crossAx val="436882848"/>
        <c:crosses val="autoZero"/>
        <c:auto val="1"/>
        <c:lblAlgn val="ctr"/>
        <c:lblOffset val="100"/>
        <c:noMultiLvlLbl val="0"/>
      </c:catAx>
      <c:valAx>
        <c:axId val="436882848"/>
        <c:scaling>
          <c:orientation val="minMax"/>
        </c:scaling>
        <c:delete val="1"/>
        <c:axPos val="l"/>
        <c:numFmt formatCode="0.0%" sourceLinked="1"/>
        <c:majorTickMark val="out"/>
        <c:minorTickMark val="none"/>
        <c:tickLblPos val="nextTo"/>
        <c:crossAx val="436882064"/>
        <c:crosses val="autoZero"/>
        <c:crossBetween val="between"/>
      </c:valAx>
      <c:spPr>
        <a:noFill/>
        <a:ln w="25400">
          <a:noFill/>
        </a:ln>
      </c:spPr>
    </c:plotArea>
    <c:legend>
      <c:legendPos val="t"/>
      <c:layout>
        <c:manualLayout>
          <c:xMode val="edge"/>
          <c:yMode val="edge"/>
          <c:x val="7.9906574367764785E-2"/>
          <c:y val="7.988363985335023E-2"/>
          <c:w val="0.8463244180622882"/>
          <c:h val="4.2461240329038537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800"/>
            </a:pPr>
            <a:r>
              <a:rPr lang="es-DO" sz="2800"/>
              <a:t>Afiliación Anual por</a:t>
            </a:r>
            <a:r>
              <a:rPr lang="es-DO" sz="2800" baseline="0"/>
              <a:t> Tipo</a:t>
            </a:r>
            <a:r>
              <a:rPr lang="es-DO" sz="2800"/>
              <a:t> al SFS del RC</a:t>
            </a:r>
          </a:p>
        </c:rich>
      </c:tx>
      <c:layout>
        <c:manualLayout>
          <c:xMode val="edge"/>
          <c:yMode val="edge"/>
          <c:x val="0.3949723912704694"/>
          <c:y val="1.492602273159737E-2"/>
        </c:manualLayout>
      </c:layout>
      <c:overlay val="0"/>
    </c:title>
    <c:autoTitleDeleted val="0"/>
    <c:plotArea>
      <c:layout>
        <c:manualLayout>
          <c:layoutTarget val="inner"/>
          <c:xMode val="edge"/>
          <c:yMode val="edge"/>
          <c:x val="1.0000901521212217E-2"/>
          <c:y val="0.25744919775532565"/>
          <c:w val="0.97413302399741142"/>
          <c:h val="0.59744635113786193"/>
        </c:manualLayout>
      </c:layout>
      <c:barChart>
        <c:barDir val="col"/>
        <c:grouping val="clustered"/>
        <c:varyColors val="0"/>
        <c:ser>
          <c:idx val="1"/>
          <c:order val="0"/>
          <c:tx>
            <c:strRef>
              <c:f>'III.2.2. Afil. SFS RC Anual '!$C$2</c:f>
              <c:strCache>
                <c:ptCount val="1"/>
                <c:pt idx="0">
                  <c:v>Dependientes  Totales RC</c:v>
                </c:pt>
              </c:strCache>
            </c:strRef>
          </c:tx>
          <c:spPr>
            <a:solidFill>
              <a:schemeClr val="accent3">
                <a:lumMod val="75000"/>
              </a:schemeClr>
            </a:solidFill>
          </c:spPr>
          <c:invertIfNegative val="0"/>
          <c:dLbls>
            <c:dLbl>
              <c:idx val="0"/>
              <c:layout>
                <c:manualLayout>
                  <c:x val="-9.8317558427565756E-3"/>
                  <c:y val="1.260022886777915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36DF-4FE9-B148-CBD52F78CE64}"/>
                </c:ext>
              </c:extLst>
            </c:dLbl>
            <c:dLbl>
              <c:idx val="1"/>
              <c:layout>
                <c:manualLayout>
                  <c:x val="-1.0988433000727932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36DF-4FE9-B148-CBD52F78CE64}"/>
                </c:ext>
              </c:extLst>
            </c:dLbl>
            <c:dLbl>
              <c:idx val="2"/>
              <c:layout>
                <c:manualLayout>
                  <c:x val="-9.290804348286422E-3"/>
                  <c:y val="2.541773727272709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36DF-4FE9-B148-CBD52F78CE64}"/>
                </c:ext>
              </c:extLst>
            </c:dLbl>
            <c:dLbl>
              <c:idx val="3"/>
              <c:layout>
                <c:manualLayout>
                  <c:x val="-1.3547523027194716E-2"/>
                  <c:y val="-4.6279823232329442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36DF-4FE9-B148-CBD52F78CE64}"/>
                </c:ext>
              </c:extLst>
            </c:dLbl>
            <c:dLbl>
              <c:idx val="4"/>
              <c:layout>
                <c:manualLayout>
                  <c:x val="-1.001338658531792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36DF-4FE9-B148-CBD52F78CE64}"/>
                </c:ext>
              </c:extLst>
            </c:dLbl>
            <c:dLbl>
              <c:idx val="12"/>
              <c:layout>
                <c:manualLayout>
                  <c:x val="2.8107833334447318E-3"/>
                  <c:y val="-6.752608766715232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CF38-45E0-B881-C5FD7FEA3187}"/>
                </c:ext>
              </c:extLst>
            </c:dLbl>
            <c:spPr>
              <a:noFill/>
              <a:ln>
                <a:noFill/>
              </a:ln>
              <a:effectLst/>
            </c:spPr>
            <c:txPr>
              <a:bodyPr rot="-5400000" vert="horz"/>
              <a:lstStyle/>
              <a:p>
                <a:pPr>
                  <a:defRPr sz="2400" b="1">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'III.2.2. Afil. SFS RC Anual '!$A$3:$A$17</c:f>
              <c:strCache>
                <c:ptCount val="15"/>
                <c:pt idx="0">
                  <c:v>Dic.2007</c:v>
                </c:pt>
                <c:pt idx="1">
                  <c:v>Dic.2008</c:v>
                </c:pt>
                <c:pt idx="2">
                  <c:v>Dic.2009</c:v>
                </c:pt>
                <c:pt idx="3">
                  <c:v>Dic.2010</c:v>
                </c:pt>
                <c:pt idx="4">
                  <c:v>Dic.2011</c:v>
                </c:pt>
                <c:pt idx="5">
                  <c:v>Dic.2012</c:v>
                </c:pt>
                <c:pt idx="6">
                  <c:v>Dic.2013</c:v>
                </c:pt>
                <c:pt idx="7">
                  <c:v>Dic.2014</c:v>
                </c:pt>
                <c:pt idx="8">
                  <c:v>Dic.2015</c:v>
                </c:pt>
                <c:pt idx="9">
                  <c:v>Dic.2016</c:v>
                </c:pt>
                <c:pt idx="10">
                  <c:v>Dic.2017</c:v>
                </c:pt>
                <c:pt idx="11">
                  <c:v>Dic.2018</c:v>
                </c:pt>
                <c:pt idx="12">
                  <c:v>Dic.2019</c:v>
                </c:pt>
                <c:pt idx="13">
                  <c:v>Dic. 2020</c:v>
                </c:pt>
                <c:pt idx="14">
                  <c:v>Abr.2021</c:v>
                </c:pt>
              </c:strCache>
            </c:strRef>
          </c:cat>
          <c:val>
            <c:numRef>
              <c:f>'III.2.2. Afil. SFS RC Anual '!$C$3:$C$17</c:f>
              <c:numCache>
                <c:formatCode>#,##0</c:formatCode>
                <c:ptCount val="15"/>
                <c:pt idx="0">
                  <c:v>557270</c:v>
                </c:pt>
                <c:pt idx="1">
                  <c:v>726113</c:v>
                </c:pt>
                <c:pt idx="2">
                  <c:v>1008697</c:v>
                </c:pt>
                <c:pt idx="3">
                  <c:v>1211222</c:v>
                </c:pt>
                <c:pt idx="4">
                  <c:v>1329078</c:v>
                </c:pt>
                <c:pt idx="5">
                  <c:v>1445581</c:v>
                </c:pt>
                <c:pt idx="6">
                  <c:v>1561485</c:v>
                </c:pt>
                <c:pt idx="7">
                  <c:v>1718613</c:v>
                </c:pt>
                <c:pt idx="8">
                  <c:v>1826204</c:v>
                </c:pt>
                <c:pt idx="9">
                  <c:v>1971618</c:v>
                </c:pt>
                <c:pt idx="10">
                  <c:v>2136515</c:v>
                </c:pt>
                <c:pt idx="11">
                  <c:v>2294628</c:v>
                </c:pt>
                <c:pt idx="12">
                  <c:v>2337255</c:v>
                </c:pt>
                <c:pt idx="13">
                  <c:v>2366912</c:v>
                </c:pt>
                <c:pt idx="14">
                  <c:v>2227195</c:v>
                </c:pt>
              </c:numCache>
            </c:numRef>
          </c:val>
          <c:extLst>
            <c:ext xmlns:c16="http://schemas.microsoft.com/office/drawing/2014/chart" uri="{C3380CC4-5D6E-409C-BE32-E72D297353CC}">
              <c16:uniqueId val="{00000005-36DF-4FE9-B148-CBD52F78CE64}"/>
            </c:ext>
          </c:extLst>
        </c:ser>
        <c:ser>
          <c:idx val="0"/>
          <c:order val="1"/>
          <c:tx>
            <c:strRef>
              <c:f>'III.2.2. Afil. SFS RC Anual '!$B$2</c:f>
              <c:strCache>
                <c:ptCount val="1"/>
                <c:pt idx="0">
                  <c:v>Afiliados Titulares RC</c:v>
                </c:pt>
              </c:strCache>
            </c:strRef>
          </c:tx>
          <c:spPr>
            <a:solidFill>
              <a:srgbClr val="0070C0"/>
            </a:solidFill>
          </c:spPr>
          <c:invertIfNegative val="0"/>
          <c:dLbls>
            <c:dLbl>
              <c:idx val="0"/>
              <c:layout>
                <c:manualLayout>
                  <c:x val="0"/>
                  <c:y val="5.048766312086905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36DF-4FE9-B148-CBD52F78CE64}"/>
                </c:ext>
              </c:extLst>
            </c:dLbl>
            <c:dLbl>
              <c:idx val="1"/>
              <c:layout>
                <c:manualLayout>
                  <c:x val="0"/>
                  <c:y val="7.573149468130358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36DF-4FE9-B148-CBD52F78CE64}"/>
                </c:ext>
              </c:extLst>
            </c:dLbl>
            <c:dLbl>
              <c:idx val="2"/>
              <c:layout>
                <c:manualLayout>
                  <c:x val="0"/>
                  <c:y val="-3.786574734065179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36DF-4FE9-B148-CBD52F78CE64}"/>
                </c:ext>
              </c:extLst>
            </c:dLbl>
            <c:dLbl>
              <c:idx val="3"/>
              <c:layout>
                <c:manualLayout>
                  <c:x val="1.7839195007344218E-2"/>
                  <c:y val="3.839972058365412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36DF-4FE9-B148-CBD52F78CE64}"/>
                </c:ext>
              </c:extLst>
            </c:dLbl>
            <c:dLbl>
              <c:idx val="4"/>
              <c:layout>
                <c:manualLayout>
                  <c:x val="6.3220603607876428E-3"/>
                  <c:y val="3.788700313180176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36DF-4FE9-B148-CBD52F78CE64}"/>
                </c:ext>
              </c:extLst>
            </c:dLbl>
            <c:dLbl>
              <c:idx val="5"/>
              <c:layout>
                <c:manualLayout>
                  <c:x val="9.3017335812750433E-3"/>
                  <c:y val="-1.7164091292329081E-5"/>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36DF-4FE9-B148-CBD52F78CE64}"/>
                </c:ext>
              </c:extLst>
            </c:dLbl>
            <c:dLbl>
              <c:idx val="6"/>
              <c:layout>
                <c:manualLayout>
                  <c:x val="9.8103982999577233E-3"/>
                  <c:y val="-5.03145989426522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36DF-4FE9-B148-CBD52F78CE64}"/>
                </c:ext>
              </c:extLst>
            </c:dLbl>
            <c:dLbl>
              <c:idx val="7"/>
              <c:layout>
                <c:manualLayout>
                  <c:x val="1.0977731460093157E-2"/>
                  <c:y val="3.797431180427095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36DF-4FE9-B148-CBD52F78CE64}"/>
                </c:ext>
              </c:extLst>
            </c:dLbl>
            <c:dLbl>
              <c:idx val="8"/>
              <c:layout>
                <c:manualLayout>
                  <c:x val="9.2534172637708904E-3"/>
                  <c:y val="-2.520045773555853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36DF-4FE9-B148-CBD52F78CE64}"/>
                </c:ext>
              </c:extLst>
            </c:dLbl>
            <c:dLbl>
              <c:idx val="9"/>
              <c:layout>
                <c:manualLayout>
                  <c:x val="8.5043119849345563E-3"/>
                  <c:y val="-2.498580039257240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36DF-4FE9-B148-CBD52F78CE64}"/>
                </c:ext>
              </c:extLst>
            </c:dLbl>
            <c:dLbl>
              <c:idx val="10"/>
              <c:layout>
                <c:manualLayout>
                  <c:x val="8.8158683037926934E-3"/>
                  <c:y val="-1.319835126611679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36DF-4FE9-B148-CBD52F78CE64}"/>
                </c:ext>
              </c:extLst>
            </c:dLbl>
            <c:dLbl>
              <c:idx val="11"/>
              <c:layout>
                <c:manualLayout>
                  <c:x val="9.0709964842298034E-3"/>
                  <c:y val="-1.309815915170982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A285-4C47-A755-29266A36C15D}"/>
                </c:ext>
              </c:extLst>
            </c:dLbl>
            <c:dLbl>
              <c:idx val="12"/>
              <c:layout>
                <c:manualLayout>
                  <c:x val="7.2829134865309555E-3"/>
                  <c:y val="1.291079716751342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421E-4222-809D-563E2ED1E34B}"/>
                </c:ext>
              </c:extLst>
            </c:dLbl>
            <c:dLbl>
              <c:idx val="13"/>
              <c:layout>
                <c:manualLayout>
                  <c:x val="8.3022895013034857E-3"/>
                  <c:y val="-1.286549399546168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0E52-4E43-8E01-D86642600AF6}"/>
                </c:ext>
              </c:extLst>
            </c:dLbl>
            <c:dLbl>
              <c:idx val="14"/>
              <c:layout>
                <c:manualLayout>
                  <c:x val="6.4801177952751353E-3"/>
                  <c:y val="2.573098799092243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210A-498E-9CE6-00AB94D8D355}"/>
                </c:ext>
              </c:extLst>
            </c:dLbl>
            <c:spPr>
              <a:noFill/>
              <a:ln>
                <a:noFill/>
              </a:ln>
              <a:effectLst/>
            </c:spPr>
            <c:txPr>
              <a:bodyPr rot="-5400000" vert="horz"/>
              <a:lstStyle/>
              <a:p>
                <a:pPr>
                  <a:defRPr sz="2400" b="1">
                    <a:solidFill>
                      <a:schemeClr val="tx2">
                        <a:lumMod val="60000"/>
                        <a:lumOff val="4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'III.2.2. Afil. SFS RC Anual '!$A$3:$A$17</c:f>
              <c:strCache>
                <c:ptCount val="15"/>
                <c:pt idx="0">
                  <c:v>Dic.2007</c:v>
                </c:pt>
                <c:pt idx="1">
                  <c:v>Dic.2008</c:v>
                </c:pt>
                <c:pt idx="2">
                  <c:v>Dic.2009</c:v>
                </c:pt>
                <c:pt idx="3">
                  <c:v>Dic.2010</c:v>
                </c:pt>
                <c:pt idx="4">
                  <c:v>Dic.2011</c:v>
                </c:pt>
                <c:pt idx="5">
                  <c:v>Dic.2012</c:v>
                </c:pt>
                <c:pt idx="6">
                  <c:v>Dic.2013</c:v>
                </c:pt>
                <c:pt idx="7">
                  <c:v>Dic.2014</c:v>
                </c:pt>
                <c:pt idx="8">
                  <c:v>Dic.2015</c:v>
                </c:pt>
                <c:pt idx="9">
                  <c:v>Dic.2016</c:v>
                </c:pt>
                <c:pt idx="10">
                  <c:v>Dic.2017</c:v>
                </c:pt>
                <c:pt idx="11">
                  <c:v>Dic.2018</c:v>
                </c:pt>
                <c:pt idx="12">
                  <c:v>Dic.2019</c:v>
                </c:pt>
                <c:pt idx="13">
                  <c:v>Dic. 2020</c:v>
                </c:pt>
                <c:pt idx="14">
                  <c:v>Abr.2021</c:v>
                </c:pt>
              </c:strCache>
            </c:strRef>
          </c:cat>
          <c:val>
            <c:numRef>
              <c:f>'III.2.2. Afil. SFS RC Anual '!$B$3:$B$17</c:f>
              <c:numCache>
                <c:formatCode>#,##0</c:formatCode>
                <c:ptCount val="15"/>
                <c:pt idx="0">
                  <c:v>919911</c:v>
                </c:pt>
                <c:pt idx="1">
                  <c:v>966146</c:v>
                </c:pt>
                <c:pt idx="2">
                  <c:v>1079602</c:v>
                </c:pt>
                <c:pt idx="3">
                  <c:v>1152861</c:v>
                </c:pt>
                <c:pt idx="4">
                  <c:v>1188345</c:v>
                </c:pt>
                <c:pt idx="5">
                  <c:v>1242830</c:v>
                </c:pt>
                <c:pt idx="6">
                  <c:v>1297821</c:v>
                </c:pt>
                <c:pt idx="7">
                  <c:v>1422986</c:v>
                </c:pt>
                <c:pt idx="8">
                  <c:v>1513634</c:v>
                </c:pt>
                <c:pt idx="9">
                  <c:v>1619670</c:v>
                </c:pt>
                <c:pt idx="10">
                  <c:v>1766077</c:v>
                </c:pt>
                <c:pt idx="11">
                  <c:v>1859359</c:v>
                </c:pt>
                <c:pt idx="12">
                  <c:v>1891406</c:v>
                </c:pt>
                <c:pt idx="13">
                  <c:v>1847991</c:v>
                </c:pt>
                <c:pt idx="14">
                  <c:v>1791179</c:v>
                </c:pt>
              </c:numCache>
            </c:numRef>
          </c:val>
          <c:extLst>
            <c:ext xmlns:c16="http://schemas.microsoft.com/office/drawing/2014/chart" uri="{C3380CC4-5D6E-409C-BE32-E72D297353CC}">
              <c16:uniqueId val="{00000011-36DF-4FE9-B148-CBD52F78CE64}"/>
            </c:ext>
          </c:extLst>
        </c:ser>
        <c:dLbls>
          <c:showLegendKey val="0"/>
          <c:showVal val="1"/>
          <c:showCatName val="0"/>
          <c:showSerName val="0"/>
          <c:showPercent val="0"/>
          <c:showBubbleSize val="0"/>
        </c:dLbls>
        <c:gapWidth val="58"/>
        <c:overlap val="51"/>
        <c:axId val="402266624"/>
        <c:axId val="402267016"/>
      </c:barChart>
      <c:catAx>
        <c:axId val="402266624"/>
        <c:scaling>
          <c:orientation val="minMax"/>
        </c:scaling>
        <c:delete val="0"/>
        <c:axPos val="b"/>
        <c:numFmt formatCode="General" sourceLinked="0"/>
        <c:majorTickMark val="none"/>
        <c:minorTickMark val="none"/>
        <c:tickLblPos val="nextTo"/>
        <c:txPr>
          <a:bodyPr/>
          <a:lstStyle/>
          <a:p>
            <a:pPr>
              <a:defRPr sz="2400"/>
            </a:pPr>
            <a:endParaRPr lang="en-US"/>
          </a:p>
        </c:txPr>
        <c:crossAx val="402267016"/>
        <c:crosses val="autoZero"/>
        <c:auto val="1"/>
        <c:lblAlgn val="ctr"/>
        <c:lblOffset val="100"/>
        <c:noMultiLvlLbl val="0"/>
      </c:catAx>
      <c:valAx>
        <c:axId val="402267016"/>
        <c:scaling>
          <c:orientation val="minMax"/>
        </c:scaling>
        <c:delete val="1"/>
        <c:axPos val="l"/>
        <c:numFmt formatCode="#,##0" sourceLinked="1"/>
        <c:majorTickMark val="out"/>
        <c:minorTickMark val="none"/>
        <c:tickLblPos val="nextTo"/>
        <c:crossAx val="402266624"/>
        <c:crosses val="autoZero"/>
        <c:crossBetween val="between"/>
      </c:valAx>
    </c:plotArea>
    <c:legend>
      <c:legendPos val="t"/>
      <c:layout>
        <c:manualLayout>
          <c:xMode val="edge"/>
          <c:yMode val="edge"/>
          <c:x val="0.31070142368719028"/>
          <c:y val="6.4273481934869189E-2"/>
          <c:w val="0.4015756035192431"/>
          <c:h val="3.9769380101759802E-2"/>
        </c:manualLayout>
      </c:layout>
      <c:overlay val="0"/>
      <c:txPr>
        <a:bodyPr/>
        <a:lstStyle/>
        <a:p>
          <a:pPr>
            <a:defRPr sz="2400"/>
          </a:pPr>
          <a:endParaRPr lang="en-US"/>
        </a:p>
      </c:txPr>
    </c:legend>
    <c:plotVisOnly val="1"/>
    <c:dispBlanksAs val="gap"/>
    <c:showDLblsOverMax val="0"/>
  </c:chart>
  <c:spPr>
    <a:solidFill>
      <a:sysClr val="window" lastClr="FFFFFF"/>
    </a:solidFill>
    <a:ln>
      <a:noFill/>
    </a:ln>
  </c:spPr>
  <c:printSettings>
    <c:headerFooter/>
    <c:pageMargins b="0.75" l="0.7" r="0.7" t="0.75" header="0.3" footer="0.3"/>
    <c:pageSetup/>
  </c:printSettings>
  <c:userShapes r:id="rId1"/>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floor>
    <c:sideWall>
      <c:thickness val="0"/>
    </c:sideWall>
    <c:backWall>
      <c:thickness val="0"/>
    </c:backWall>
    <c:plotArea>
      <c:layout>
        <c:manualLayout>
          <c:layoutTarget val="inner"/>
          <c:xMode val="edge"/>
          <c:yMode val="edge"/>
          <c:x val="4.4092916077964568E-2"/>
          <c:y val="0.22466115366717065"/>
          <c:w val="0.92604261766054319"/>
          <c:h val="0.62996734065486371"/>
        </c:manualLayout>
      </c:layout>
      <c:bar3DChart>
        <c:barDir val="col"/>
        <c:grouping val="clustered"/>
        <c:varyColors val="0"/>
        <c:ser>
          <c:idx val="0"/>
          <c:order val="0"/>
          <c:tx>
            <c:strRef>
              <c:f>'V.4.17. Accid.Lab suceso'!$I$3</c:f>
              <c:strCache>
                <c:ptCount val="1"/>
                <c:pt idx="0">
                  <c:v>% Acto Fuera de Norma</c:v>
                </c:pt>
              </c:strCache>
            </c:strRef>
          </c:tx>
          <c:invertIfNegative val="0"/>
          <c:dLbls>
            <c:dLbl>
              <c:idx val="0"/>
              <c:layout>
                <c:manualLayout>
                  <c:x val="-5.856751113678978E-3"/>
                  <c:y val="-3.689407755279707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E9C-4AD0-9DB5-492603D44333}"/>
                </c:ext>
              </c:extLst>
            </c:dLbl>
            <c:dLbl>
              <c:idx val="1"/>
              <c:layout>
                <c:manualLayout>
                  <c:x val="-4.9434761871692762E-3"/>
                  <c:y val="2.38013699466667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5E9C-4AD0-9DB5-492603D44333}"/>
                </c:ext>
              </c:extLst>
            </c:dLbl>
            <c:dLbl>
              <c:idx val="2"/>
              <c:layout>
                <c:manualLayout>
                  <c:x val="-1.3709258667167587E-3"/>
                  <c:y val="4.922467232812279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5E9C-4AD0-9DB5-492603D44333}"/>
                </c:ext>
              </c:extLst>
            </c:dLbl>
            <c:dLbl>
              <c:idx val="3"/>
              <c:layout>
                <c:manualLayout>
                  <c:x val="5.680299504749446E-3"/>
                  <c:y val="0"/>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5E9C-4AD0-9DB5-492603D44333}"/>
                </c:ext>
              </c:extLst>
            </c:dLbl>
            <c:spPr>
              <a:noFill/>
              <a:ln>
                <a:noFill/>
              </a:ln>
              <a:effectLst/>
            </c:spPr>
            <c:txPr>
              <a:bodyPr rot="-5400000" vert="horz"/>
              <a:lstStyle/>
              <a:p>
                <a:pPr>
                  <a:defRPr sz="14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'V.4.17. Accid.Lab suceso'!$A$4:$A$16</c:f>
              <c:strCache>
                <c:ptCount val="13"/>
                <c:pt idx="0">
                  <c:v>2009</c:v>
                </c:pt>
                <c:pt idx="1">
                  <c:v>2010</c:v>
                </c:pt>
                <c:pt idx="2">
                  <c:v>2011</c:v>
                </c:pt>
                <c:pt idx="3">
                  <c:v>2012</c:v>
                </c:pt>
                <c:pt idx="4">
                  <c:v>2013</c:v>
                </c:pt>
                <c:pt idx="5">
                  <c:v>2014</c:v>
                </c:pt>
                <c:pt idx="6">
                  <c:v>2015</c:v>
                </c:pt>
                <c:pt idx="7">
                  <c:v>2016</c:v>
                </c:pt>
                <c:pt idx="8">
                  <c:v>2017</c:v>
                </c:pt>
                <c:pt idx="9">
                  <c:v>2018</c:v>
                </c:pt>
                <c:pt idx="10">
                  <c:v>2019</c:v>
                </c:pt>
                <c:pt idx="11">
                  <c:v>2020</c:v>
                </c:pt>
                <c:pt idx="12">
                  <c:v>Ene-Abr. 2021</c:v>
                </c:pt>
              </c:strCache>
            </c:strRef>
          </c:cat>
          <c:val>
            <c:numRef>
              <c:f>'V.4.17. Accid.Lab suceso'!$I$4:$I$16</c:f>
              <c:numCache>
                <c:formatCode>0.00%</c:formatCode>
                <c:ptCount val="13"/>
                <c:pt idx="0">
                  <c:v>2.5961337148440226E-2</c:v>
                </c:pt>
                <c:pt idx="1">
                  <c:v>2.4598423329974514E-2</c:v>
                </c:pt>
                <c:pt idx="2">
                  <c:v>2.2275709094341404E-2</c:v>
                </c:pt>
                <c:pt idx="3">
                  <c:v>2.1063837876886812E-2</c:v>
                </c:pt>
                <c:pt idx="4">
                  <c:v>4.013633834168058E-2</c:v>
                </c:pt>
                <c:pt idx="5">
                  <c:v>3.8970030661699254E-2</c:v>
                </c:pt>
                <c:pt idx="6">
                  <c:v>3.1610044313146235E-2</c:v>
                </c:pt>
                <c:pt idx="7">
                  <c:v>4.4777298094134992E-2</c:v>
                </c:pt>
                <c:pt idx="8">
                  <c:v>3.173913043478261E-2</c:v>
                </c:pt>
                <c:pt idx="9">
                  <c:v>4.9947698744769876E-2</c:v>
                </c:pt>
                <c:pt idx="10">
                  <c:v>3.4493558557618022E-2</c:v>
                </c:pt>
                <c:pt idx="11">
                  <c:v>2.300030803983982E-2</c:v>
                </c:pt>
                <c:pt idx="12">
                  <c:v>2.051918305020042E-2</c:v>
                </c:pt>
              </c:numCache>
            </c:numRef>
          </c:val>
          <c:extLst>
            <c:ext xmlns:c16="http://schemas.microsoft.com/office/drawing/2014/chart" uri="{C3380CC4-5D6E-409C-BE32-E72D297353CC}">
              <c16:uniqueId val="{00000004-5E9C-4AD0-9DB5-492603D44333}"/>
            </c:ext>
          </c:extLst>
        </c:ser>
        <c:ser>
          <c:idx val="1"/>
          <c:order val="1"/>
          <c:tx>
            <c:strRef>
              <c:f>'V.4.17. Accid.Lab suceso'!$J$3</c:f>
              <c:strCache>
                <c:ptCount val="1"/>
                <c:pt idx="0">
                  <c:v>% Condición Fuera de Norma</c:v>
                </c:pt>
              </c:strCache>
            </c:strRef>
          </c:tx>
          <c:spPr>
            <a:solidFill>
              <a:srgbClr val="0070C0"/>
            </a:solidFill>
          </c:spPr>
          <c:invertIfNegative val="0"/>
          <c:dLbls>
            <c:dLbl>
              <c:idx val="0"/>
              <c:layout>
                <c:manualLayout>
                  <c:x val="4.2092520305530888E-3"/>
                  <c:y val="-1.202024589370637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5E9C-4AD0-9DB5-492603D44333}"/>
                </c:ext>
              </c:extLst>
            </c:dLbl>
            <c:dLbl>
              <c:idx val="1"/>
              <c:layout>
                <c:manualLayout>
                  <c:x val="6.138145192646576E-4"/>
                  <c:y val="-2.835417988761441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5E9C-4AD0-9DB5-492603D44333}"/>
                </c:ext>
              </c:extLst>
            </c:dLbl>
            <c:dLbl>
              <c:idx val="2"/>
              <c:layout>
                <c:manualLayout>
                  <c:x val="3.1397515976803185E-3"/>
                  <c:y val="-1.66124312653206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5E9C-4AD0-9DB5-492603D44333}"/>
                </c:ext>
              </c:extLst>
            </c:dLbl>
            <c:dLbl>
              <c:idx val="3"/>
              <c:layout>
                <c:manualLayout>
                  <c:x val="9.0884792075991132E-3"/>
                  <c:y val="-6.2968795243327292E-3"/>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5E9C-4AD0-9DB5-492603D44333}"/>
                </c:ext>
              </c:extLst>
            </c:dLbl>
            <c:spPr>
              <a:noFill/>
              <a:ln>
                <a:noFill/>
              </a:ln>
              <a:effectLst/>
            </c:spPr>
            <c:txPr>
              <a:bodyPr rot="-5400000" vert="horz"/>
              <a:lstStyle/>
              <a:p>
                <a:pPr>
                  <a:defRPr sz="14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'V.4.17. Accid.Lab suceso'!$A$4:$A$16</c:f>
              <c:strCache>
                <c:ptCount val="13"/>
                <c:pt idx="0">
                  <c:v>2009</c:v>
                </c:pt>
                <c:pt idx="1">
                  <c:v>2010</c:v>
                </c:pt>
                <c:pt idx="2">
                  <c:v>2011</c:v>
                </c:pt>
                <c:pt idx="3">
                  <c:v>2012</c:v>
                </c:pt>
                <c:pt idx="4">
                  <c:v>2013</c:v>
                </c:pt>
                <c:pt idx="5">
                  <c:v>2014</c:v>
                </c:pt>
                <c:pt idx="6">
                  <c:v>2015</c:v>
                </c:pt>
                <c:pt idx="7">
                  <c:v>2016</c:v>
                </c:pt>
                <c:pt idx="8">
                  <c:v>2017</c:v>
                </c:pt>
                <c:pt idx="9">
                  <c:v>2018</c:v>
                </c:pt>
                <c:pt idx="10">
                  <c:v>2019</c:v>
                </c:pt>
                <c:pt idx="11">
                  <c:v>2020</c:v>
                </c:pt>
                <c:pt idx="12">
                  <c:v>Ene-Abr. 2021</c:v>
                </c:pt>
              </c:strCache>
            </c:strRef>
          </c:cat>
          <c:val>
            <c:numRef>
              <c:f>'V.4.17. Accid.Lab suceso'!$J$4:$J$16</c:f>
              <c:numCache>
                <c:formatCode>0.00%</c:formatCode>
                <c:ptCount val="13"/>
                <c:pt idx="0">
                  <c:v>2.3658315304626979E-2</c:v>
                </c:pt>
                <c:pt idx="1">
                  <c:v>2.1160571394700966E-2</c:v>
                </c:pt>
                <c:pt idx="2">
                  <c:v>3.770824484402284E-2</c:v>
                </c:pt>
                <c:pt idx="3">
                  <c:v>4.5739705714611611E-2</c:v>
                </c:pt>
                <c:pt idx="4">
                  <c:v>3.3180300500834724E-2</c:v>
                </c:pt>
                <c:pt idx="5">
                  <c:v>3.7156704361873988E-2</c:v>
                </c:pt>
                <c:pt idx="6">
                  <c:v>3.5716395864106354E-2</c:v>
                </c:pt>
                <c:pt idx="7">
                  <c:v>3.3431609982099611E-2</c:v>
                </c:pt>
                <c:pt idx="8">
                  <c:v>4.584541062801932E-2</c:v>
                </c:pt>
                <c:pt idx="9">
                  <c:v>3.9923291492329149E-2</c:v>
                </c:pt>
                <c:pt idx="10">
                  <c:v>2.933622867642453E-2</c:v>
                </c:pt>
                <c:pt idx="11">
                  <c:v>3.7580860457952558E-2</c:v>
                </c:pt>
                <c:pt idx="12">
                  <c:v>3.5693834701278869E-2</c:v>
                </c:pt>
              </c:numCache>
            </c:numRef>
          </c:val>
          <c:extLst>
            <c:ext xmlns:c16="http://schemas.microsoft.com/office/drawing/2014/chart" uri="{C3380CC4-5D6E-409C-BE32-E72D297353CC}">
              <c16:uniqueId val="{00000009-5E9C-4AD0-9DB5-492603D44333}"/>
            </c:ext>
          </c:extLst>
        </c:ser>
        <c:ser>
          <c:idx val="2"/>
          <c:order val="2"/>
          <c:tx>
            <c:strRef>
              <c:f>'V.4.17. Accid.Lab suceso'!$K$3</c:f>
              <c:strCache>
                <c:ptCount val="1"/>
                <c:pt idx="0">
                  <c:v>%  Factor de Organizacion</c:v>
                </c:pt>
              </c:strCache>
            </c:strRef>
          </c:tx>
          <c:invertIfNegative val="0"/>
          <c:dLbls>
            <c:dLbl>
              <c:idx val="0"/>
              <c:layout>
                <c:manualLayout>
                  <c:x val="7.7639417228718552E-3"/>
                  <c:y val="-2.913796550468891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5E9C-4AD0-9DB5-492603D44333}"/>
                </c:ext>
              </c:extLst>
            </c:dLbl>
            <c:dLbl>
              <c:idx val="1"/>
              <c:layout>
                <c:manualLayout>
                  <c:x val="7.7070956429656822E-3"/>
                  <c:y val="2.117468619434235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5E9C-4AD0-9DB5-492603D44333}"/>
                </c:ext>
              </c:extLst>
            </c:dLbl>
            <c:dLbl>
              <c:idx val="2"/>
              <c:layout>
                <c:manualLayout>
                  <c:x val="4.4132074201318474E-3"/>
                  <c:y val="-1.738040650251603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5E9C-4AD0-9DB5-492603D44333}"/>
                </c:ext>
              </c:extLst>
            </c:dLbl>
            <c:dLbl>
              <c:idx val="3"/>
              <c:layout>
                <c:manualLayout>
                  <c:x val="8.0522947057021562E-3"/>
                  <c:y val="4.1054757644048692E-3"/>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5E9C-4AD0-9DB5-492603D44333}"/>
                </c:ext>
              </c:extLst>
            </c:dLbl>
            <c:spPr>
              <a:noFill/>
              <a:ln>
                <a:noFill/>
              </a:ln>
              <a:effectLst/>
            </c:spPr>
            <c:txPr>
              <a:bodyPr rot="-5400000" vert="horz"/>
              <a:lstStyle/>
              <a:p>
                <a:pPr>
                  <a:defRPr sz="14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'V.4.17. Accid.Lab suceso'!$A$4:$A$16</c:f>
              <c:strCache>
                <c:ptCount val="13"/>
                <c:pt idx="0">
                  <c:v>2009</c:v>
                </c:pt>
                <c:pt idx="1">
                  <c:v>2010</c:v>
                </c:pt>
                <c:pt idx="2">
                  <c:v>2011</c:v>
                </c:pt>
                <c:pt idx="3">
                  <c:v>2012</c:v>
                </c:pt>
                <c:pt idx="4">
                  <c:v>2013</c:v>
                </c:pt>
                <c:pt idx="5">
                  <c:v>2014</c:v>
                </c:pt>
                <c:pt idx="6">
                  <c:v>2015</c:v>
                </c:pt>
                <c:pt idx="7">
                  <c:v>2016</c:v>
                </c:pt>
                <c:pt idx="8">
                  <c:v>2017</c:v>
                </c:pt>
                <c:pt idx="9">
                  <c:v>2018</c:v>
                </c:pt>
                <c:pt idx="10">
                  <c:v>2019</c:v>
                </c:pt>
                <c:pt idx="11">
                  <c:v>2020</c:v>
                </c:pt>
                <c:pt idx="12">
                  <c:v>Ene-Abr. 2021</c:v>
                </c:pt>
              </c:strCache>
            </c:strRef>
          </c:cat>
          <c:val>
            <c:numRef>
              <c:f>'V.4.17. Accid.Lab suceso'!$K$4:$K$16</c:f>
              <c:numCache>
                <c:formatCode>0.00%</c:formatCode>
                <c:ptCount val="13"/>
                <c:pt idx="0">
                  <c:v>3.4754693279363529E-2</c:v>
                </c:pt>
                <c:pt idx="1">
                  <c:v>2.8688281666765455E-2</c:v>
                </c:pt>
                <c:pt idx="2">
                  <c:v>2.5956864410779178E-2</c:v>
                </c:pt>
                <c:pt idx="3">
                  <c:v>2.0569560092772138E-2</c:v>
                </c:pt>
                <c:pt idx="4">
                  <c:v>1.4885920979410128E-2</c:v>
                </c:pt>
                <c:pt idx="5">
                  <c:v>2.070488938709571E-2</c:v>
                </c:pt>
                <c:pt idx="6">
                  <c:v>6.5583456425406207E-3</c:v>
                </c:pt>
                <c:pt idx="7">
                  <c:v>5.2648204696219862E-3</c:v>
                </c:pt>
                <c:pt idx="8">
                  <c:v>8.6473429951690814E-3</c:v>
                </c:pt>
                <c:pt idx="9">
                  <c:v>1.3140690376569038E-2</c:v>
                </c:pt>
                <c:pt idx="10">
                  <c:v>1.5033512204288727E-2</c:v>
                </c:pt>
                <c:pt idx="11">
                  <c:v>1.0199541362905159E-2</c:v>
                </c:pt>
                <c:pt idx="12">
                  <c:v>1.2788700133613285E-2</c:v>
                </c:pt>
              </c:numCache>
            </c:numRef>
          </c:val>
          <c:extLst>
            <c:ext xmlns:c16="http://schemas.microsoft.com/office/drawing/2014/chart" uri="{C3380CC4-5D6E-409C-BE32-E72D297353CC}">
              <c16:uniqueId val="{0000000E-5E9C-4AD0-9DB5-492603D44333}"/>
            </c:ext>
          </c:extLst>
        </c:ser>
        <c:ser>
          <c:idx val="3"/>
          <c:order val="3"/>
          <c:tx>
            <c:strRef>
              <c:f>'V.4.17. Accid.Lab suceso'!$L$3</c:f>
              <c:strCache>
                <c:ptCount val="1"/>
                <c:pt idx="0">
                  <c:v>% Factor de Trabajo</c:v>
                </c:pt>
              </c:strCache>
            </c:strRef>
          </c:tx>
          <c:spPr>
            <a:solidFill>
              <a:schemeClr val="accent3">
                <a:lumMod val="75000"/>
              </a:schemeClr>
            </a:solidFill>
          </c:spPr>
          <c:invertIfNegative val="0"/>
          <c:dLbls>
            <c:dLbl>
              <c:idx val="0"/>
              <c:layout>
                <c:manualLayout>
                  <c:x val="5.2400647151385699E-3"/>
                  <c:y val="-5.596002364079485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5E9C-4AD0-9DB5-492603D44333}"/>
                </c:ext>
              </c:extLst>
            </c:dLbl>
            <c:dLbl>
              <c:idx val="1"/>
              <c:layout>
                <c:manualLayout>
                  <c:x val="3.4187222098106232E-3"/>
                  <c:y val="-9.637890360026022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5E9C-4AD0-9DB5-492603D44333}"/>
                </c:ext>
              </c:extLst>
            </c:dLbl>
            <c:dLbl>
              <c:idx val="2"/>
              <c:layout>
                <c:manualLayout>
                  <c:x val="2.5392146121807784E-3"/>
                  <c:y val="-3.335111574431296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5E9C-4AD0-9DB5-492603D44333}"/>
                </c:ext>
              </c:extLst>
            </c:dLbl>
            <c:dLbl>
              <c:idx val="3"/>
              <c:layout>
                <c:manualLayout>
                  <c:x val="1.8926726490726645E-3"/>
                  <c:y val="-8.3946650121197106E-3"/>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5E9C-4AD0-9DB5-492603D44333}"/>
                </c:ext>
              </c:extLst>
            </c:dLbl>
            <c:dLbl>
              <c:idx val="4"/>
              <c:layout>
                <c:manualLayout>
                  <c:x val="3.5180303905192499E-3"/>
                  <c:y val="-4.200309103062064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5E9C-4AD0-9DB5-492603D44333}"/>
                </c:ext>
              </c:extLst>
            </c:dLbl>
            <c:spPr>
              <a:noFill/>
              <a:ln>
                <a:noFill/>
              </a:ln>
              <a:effectLst/>
            </c:spPr>
            <c:txPr>
              <a:bodyPr rot="-5400000" vert="horz"/>
              <a:lstStyle/>
              <a:p>
                <a:pPr>
                  <a:defRPr sz="14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'V.4.17. Accid.Lab suceso'!$A$4:$A$16</c:f>
              <c:strCache>
                <c:ptCount val="13"/>
                <c:pt idx="0">
                  <c:v>2009</c:v>
                </c:pt>
                <c:pt idx="1">
                  <c:v>2010</c:v>
                </c:pt>
                <c:pt idx="2">
                  <c:v>2011</c:v>
                </c:pt>
                <c:pt idx="3">
                  <c:v>2012</c:v>
                </c:pt>
                <c:pt idx="4">
                  <c:v>2013</c:v>
                </c:pt>
                <c:pt idx="5">
                  <c:v>2014</c:v>
                </c:pt>
                <c:pt idx="6">
                  <c:v>2015</c:v>
                </c:pt>
                <c:pt idx="7">
                  <c:v>2016</c:v>
                </c:pt>
                <c:pt idx="8">
                  <c:v>2017</c:v>
                </c:pt>
                <c:pt idx="9">
                  <c:v>2018</c:v>
                </c:pt>
                <c:pt idx="10">
                  <c:v>2019</c:v>
                </c:pt>
                <c:pt idx="11">
                  <c:v>2020</c:v>
                </c:pt>
                <c:pt idx="12">
                  <c:v>Ene-Abr. 2021</c:v>
                </c:pt>
              </c:strCache>
            </c:strRef>
          </c:cat>
          <c:val>
            <c:numRef>
              <c:f>'V.4.17. Accid.Lab suceso'!$L$4:$L$16</c:f>
              <c:numCache>
                <c:formatCode>0.00%</c:formatCode>
                <c:ptCount val="13"/>
                <c:pt idx="0">
                  <c:v>0.81394375043617839</c:v>
                </c:pt>
                <c:pt idx="1">
                  <c:v>0.80510935925552729</c:v>
                </c:pt>
                <c:pt idx="2">
                  <c:v>0.82910944357921568</c:v>
                </c:pt>
                <c:pt idx="3">
                  <c:v>0.83993004068286381</c:v>
                </c:pt>
                <c:pt idx="4">
                  <c:v>0.82644685587089595</c:v>
                </c:pt>
                <c:pt idx="5">
                  <c:v>0.82331607925884409</c:v>
                </c:pt>
                <c:pt idx="6">
                  <c:v>0.8470014771048745</c:v>
                </c:pt>
                <c:pt idx="7">
                  <c:v>0.83263135727071702</c:v>
                </c:pt>
                <c:pt idx="8">
                  <c:v>0.80190821256038647</c:v>
                </c:pt>
                <c:pt idx="9">
                  <c:v>0.76970013947001392</c:v>
                </c:pt>
                <c:pt idx="10">
                  <c:v>0.78439437913682586</c:v>
                </c:pt>
                <c:pt idx="11">
                  <c:v>0.79056713557175617</c:v>
                </c:pt>
                <c:pt idx="12">
                  <c:v>0.77743844245084937</c:v>
                </c:pt>
              </c:numCache>
            </c:numRef>
          </c:val>
          <c:extLst>
            <c:ext xmlns:c16="http://schemas.microsoft.com/office/drawing/2014/chart" uri="{C3380CC4-5D6E-409C-BE32-E72D297353CC}">
              <c16:uniqueId val="{00000014-5E9C-4AD0-9DB5-492603D44333}"/>
            </c:ext>
          </c:extLst>
        </c:ser>
        <c:ser>
          <c:idx val="4"/>
          <c:order val="4"/>
          <c:tx>
            <c:strRef>
              <c:f>'V.4.17. Accid.Lab suceso'!$M$3</c:f>
              <c:strCache>
                <c:ptCount val="1"/>
                <c:pt idx="0">
                  <c:v>%Factor Personal</c:v>
                </c:pt>
              </c:strCache>
            </c:strRef>
          </c:tx>
          <c:spPr>
            <a:solidFill>
              <a:schemeClr val="accent2">
                <a:lumMod val="60000"/>
                <a:lumOff val="40000"/>
              </a:schemeClr>
            </a:solidFill>
          </c:spPr>
          <c:invertIfNegative val="0"/>
          <c:dLbls>
            <c:dLbl>
              <c:idx val="0"/>
              <c:layout>
                <c:manualLayout>
                  <c:x val="6.6198136757010615E-3"/>
                  <c:y val="-1.212574107055335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5E9C-4AD0-9DB5-492603D44333}"/>
                </c:ext>
              </c:extLst>
            </c:dLbl>
            <c:dLbl>
              <c:idx val="1"/>
              <c:layout>
                <c:manualLayout>
                  <c:x val="7.7231159549845723E-3"/>
                  <c:y val="-1.41466979156455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5E9C-4AD0-9DB5-492603D44333}"/>
                </c:ext>
              </c:extLst>
            </c:dLbl>
            <c:dLbl>
              <c:idx val="2"/>
              <c:layout>
                <c:manualLayout>
                  <c:x val="6.619853958548169E-3"/>
                  <c:y val="6.3343767278046484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5E9C-4AD0-9DB5-492603D44333}"/>
                </c:ext>
              </c:extLst>
            </c:dLbl>
            <c:dLbl>
              <c:idx val="3"/>
              <c:layout>
                <c:manualLayout>
                  <c:x val="8.0346690195784234E-3"/>
                  <c:y val="-1.0171926466533884E-2"/>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5E9C-4AD0-9DB5-492603D44333}"/>
                </c:ext>
              </c:extLst>
            </c:dLbl>
            <c:spPr>
              <a:noFill/>
              <a:ln>
                <a:noFill/>
              </a:ln>
              <a:effectLst/>
            </c:spPr>
            <c:txPr>
              <a:bodyPr rot="-5400000" vert="horz"/>
              <a:lstStyle/>
              <a:p>
                <a:pPr>
                  <a:defRPr sz="14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'V.4.17. Accid.Lab suceso'!$A$4:$A$16</c:f>
              <c:strCache>
                <c:ptCount val="13"/>
                <c:pt idx="0">
                  <c:v>2009</c:v>
                </c:pt>
                <c:pt idx="1">
                  <c:v>2010</c:v>
                </c:pt>
                <c:pt idx="2">
                  <c:v>2011</c:v>
                </c:pt>
                <c:pt idx="3">
                  <c:v>2012</c:v>
                </c:pt>
                <c:pt idx="4">
                  <c:v>2013</c:v>
                </c:pt>
                <c:pt idx="5">
                  <c:v>2014</c:v>
                </c:pt>
                <c:pt idx="6">
                  <c:v>2015</c:v>
                </c:pt>
                <c:pt idx="7">
                  <c:v>2016</c:v>
                </c:pt>
                <c:pt idx="8">
                  <c:v>2017</c:v>
                </c:pt>
                <c:pt idx="9">
                  <c:v>2018</c:v>
                </c:pt>
                <c:pt idx="10">
                  <c:v>2019</c:v>
                </c:pt>
                <c:pt idx="11">
                  <c:v>2020</c:v>
                </c:pt>
                <c:pt idx="12">
                  <c:v>Ene-Abr. 2021</c:v>
                </c:pt>
              </c:strCache>
            </c:strRef>
          </c:cat>
          <c:val>
            <c:numRef>
              <c:f>'V.4.17. Accid.Lab suceso'!$M$4:$M$16</c:f>
              <c:numCache>
                <c:formatCode>0.00%</c:formatCode>
                <c:ptCount val="13"/>
                <c:pt idx="0">
                  <c:v>3.196315165049899E-2</c:v>
                </c:pt>
                <c:pt idx="1">
                  <c:v>3.0762847489775355E-2</c:v>
                </c:pt>
                <c:pt idx="2">
                  <c:v>2.5484921421492283E-2</c:v>
                </c:pt>
                <c:pt idx="3">
                  <c:v>2.4751910573742444E-2</c:v>
                </c:pt>
                <c:pt idx="4">
                  <c:v>2.2607122982749025E-2</c:v>
                </c:pt>
                <c:pt idx="5">
                  <c:v>2.5617355181167784E-2</c:v>
                </c:pt>
                <c:pt idx="6">
                  <c:v>2.2481536189069423E-2</c:v>
                </c:pt>
                <c:pt idx="7">
                  <c:v>2.0611772138570076E-2</c:v>
                </c:pt>
                <c:pt idx="8">
                  <c:v>2.3478260869565216E-2</c:v>
                </c:pt>
                <c:pt idx="9">
                  <c:v>2.2642085076708507E-2</c:v>
                </c:pt>
                <c:pt idx="10">
                  <c:v>8.6651493955275296E-3</c:v>
                </c:pt>
                <c:pt idx="11">
                  <c:v>2.9092651538487869E-3</c:v>
                </c:pt>
                <c:pt idx="12">
                  <c:v>5.2490933384233629E-3</c:v>
                </c:pt>
              </c:numCache>
            </c:numRef>
          </c:val>
          <c:extLst>
            <c:ext xmlns:c16="http://schemas.microsoft.com/office/drawing/2014/chart" uri="{C3380CC4-5D6E-409C-BE32-E72D297353CC}">
              <c16:uniqueId val="{00000019-5E9C-4AD0-9DB5-492603D44333}"/>
            </c:ext>
          </c:extLst>
        </c:ser>
        <c:ser>
          <c:idx val="5"/>
          <c:order val="5"/>
          <c:tx>
            <c:strRef>
              <c:f>'V.4.17. Accid.Lab suceso'!$N$3</c:f>
              <c:strCache>
                <c:ptCount val="1"/>
                <c:pt idx="0">
                  <c:v>% No Especificados</c:v>
                </c:pt>
              </c:strCache>
            </c:strRef>
          </c:tx>
          <c:invertIfNegative val="0"/>
          <c:dLbls>
            <c:dLbl>
              <c:idx val="0"/>
              <c:layout>
                <c:manualLayout>
                  <c:x val="6.6198136757011023E-3"/>
                  <c:y val="-1.010478422546112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5E9C-4AD0-9DB5-492603D44333}"/>
                </c:ext>
              </c:extLst>
            </c:dLbl>
            <c:dLbl>
              <c:idx val="1"/>
              <c:layout>
                <c:manualLayout>
                  <c:x val="5.5165113964175515E-3"/>
                  <c:y val="-1.010478422546112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5E9C-4AD0-9DB5-492603D44333}"/>
                </c:ext>
              </c:extLst>
            </c:dLbl>
            <c:dLbl>
              <c:idx val="2"/>
              <c:layout>
                <c:manualLayout>
                  <c:x val="1.1033022792835103E-2"/>
                  <c:y val="-1.616765476073780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5E9C-4AD0-9DB5-492603D44333}"/>
                </c:ext>
              </c:extLst>
            </c:dLbl>
            <c:dLbl>
              <c:idx val="3"/>
              <c:layout>
                <c:manualLayout>
                  <c:x val="1.3798709024245541E-2"/>
                  <c:y val="-1.6637509337103513E-2"/>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5E9C-4AD0-9DB5-492603D44333}"/>
                </c:ext>
              </c:extLst>
            </c:dLbl>
            <c:spPr>
              <a:noFill/>
              <a:ln>
                <a:noFill/>
              </a:ln>
              <a:effectLst/>
            </c:spPr>
            <c:txPr>
              <a:bodyPr rot="-5400000" vert="horz"/>
              <a:lstStyle/>
              <a:p>
                <a:pPr>
                  <a:defRPr sz="14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'V.4.17. Accid.Lab suceso'!$A$4:$A$16</c:f>
              <c:strCache>
                <c:ptCount val="13"/>
                <c:pt idx="0">
                  <c:v>2009</c:v>
                </c:pt>
                <c:pt idx="1">
                  <c:v>2010</c:v>
                </c:pt>
                <c:pt idx="2">
                  <c:v>2011</c:v>
                </c:pt>
                <c:pt idx="3">
                  <c:v>2012</c:v>
                </c:pt>
                <c:pt idx="4">
                  <c:v>2013</c:v>
                </c:pt>
                <c:pt idx="5">
                  <c:v>2014</c:v>
                </c:pt>
                <c:pt idx="6">
                  <c:v>2015</c:v>
                </c:pt>
                <c:pt idx="7">
                  <c:v>2016</c:v>
                </c:pt>
                <c:pt idx="8">
                  <c:v>2017</c:v>
                </c:pt>
                <c:pt idx="9">
                  <c:v>2018</c:v>
                </c:pt>
                <c:pt idx="10">
                  <c:v>2019</c:v>
                </c:pt>
                <c:pt idx="11">
                  <c:v>2020</c:v>
                </c:pt>
                <c:pt idx="12">
                  <c:v>Ene-Abr. 2021</c:v>
                </c:pt>
              </c:strCache>
            </c:strRef>
          </c:cat>
          <c:val>
            <c:numRef>
              <c:f>'V.4.17. Accid.Lab suceso'!$N$4:$N$16</c:f>
              <c:numCache>
                <c:formatCode>0.00%</c:formatCode>
                <c:ptCount val="13"/>
                <c:pt idx="0">
                  <c:v>6.9718752180891894E-2</c:v>
                </c:pt>
                <c:pt idx="1">
                  <c:v>8.9680516863256482E-2</c:v>
                </c:pt>
                <c:pt idx="2">
                  <c:v>5.9464816650148661E-2</c:v>
                </c:pt>
                <c:pt idx="3">
                  <c:v>4.794494505912323E-2</c:v>
                </c:pt>
                <c:pt idx="4">
                  <c:v>6.2743461324429609E-2</c:v>
                </c:pt>
                <c:pt idx="5">
                  <c:v>5.4234941149319177E-2</c:v>
                </c:pt>
                <c:pt idx="6">
                  <c:v>5.6632200886262925E-2</c:v>
                </c:pt>
                <c:pt idx="7">
                  <c:v>6.3283142044856272E-2</c:v>
                </c:pt>
                <c:pt idx="8">
                  <c:v>8.8381642512077294E-2</c:v>
                </c:pt>
                <c:pt idx="9">
                  <c:v>0.10464609483960949</c:v>
                </c:pt>
                <c:pt idx="10">
                  <c:v>0.12807717202931534</c:v>
                </c:pt>
                <c:pt idx="11">
                  <c:v>0.1357428894136975</c:v>
                </c:pt>
                <c:pt idx="12">
                  <c:v>0.14831074632563465</c:v>
                </c:pt>
              </c:numCache>
            </c:numRef>
          </c:val>
          <c:extLst>
            <c:ext xmlns:c16="http://schemas.microsoft.com/office/drawing/2014/chart" uri="{C3380CC4-5D6E-409C-BE32-E72D297353CC}">
              <c16:uniqueId val="{0000001E-5E9C-4AD0-9DB5-492603D44333}"/>
            </c:ext>
          </c:extLst>
        </c:ser>
        <c:dLbls>
          <c:showLegendKey val="0"/>
          <c:showVal val="0"/>
          <c:showCatName val="0"/>
          <c:showSerName val="0"/>
          <c:showPercent val="0"/>
          <c:showBubbleSize val="0"/>
        </c:dLbls>
        <c:gapWidth val="75"/>
        <c:shape val="cylinder"/>
        <c:axId val="436883632"/>
        <c:axId val="436884024"/>
        <c:axId val="0"/>
      </c:bar3DChart>
      <c:catAx>
        <c:axId val="436883632"/>
        <c:scaling>
          <c:orientation val="minMax"/>
        </c:scaling>
        <c:delete val="0"/>
        <c:axPos val="b"/>
        <c:numFmt formatCode="General" sourceLinked="1"/>
        <c:majorTickMark val="none"/>
        <c:minorTickMark val="none"/>
        <c:tickLblPos val="nextTo"/>
        <c:txPr>
          <a:bodyPr/>
          <a:lstStyle/>
          <a:p>
            <a:pPr>
              <a:defRPr sz="1600"/>
            </a:pPr>
            <a:endParaRPr lang="en-US"/>
          </a:p>
        </c:txPr>
        <c:crossAx val="436884024"/>
        <c:crosses val="autoZero"/>
        <c:auto val="1"/>
        <c:lblAlgn val="ctr"/>
        <c:lblOffset val="100"/>
        <c:noMultiLvlLbl val="0"/>
      </c:catAx>
      <c:valAx>
        <c:axId val="436884024"/>
        <c:scaling>
          <c:orientation val="minMax"/>
        </c:scaling>
        <c:delete val="1"/>
        <c:axPos val="l"/>
        <c:numFmt formatCode="0.00%" sourceLinked="1"/>
        <c:majorTickMark val="out"/>
        <c:minorTickMark val="none"/>
        <c:tickLblPos val="nextTo"/>
        <c:crossAx val="436883632"/>
        <c:crosses val="autoZero"/>
        <c:crossBetween val="between"/>
      </c:valAx>
      <c:spPr>
        <a:noFill/>
        <a:ln w="25400">
          <a:noFill/>
        </a:ln>
      </c:spPr>
    </c:plotArea>
    <c:legend>
      <c:legendPos val="t"/>
      <c:layout>
        <c:manualLayout>
          <c:xMode val="edge"/>
          <c:yMode val="edge"/>
          <c:x val="0.22966474304326542"/>
          <c:y val="6.5837361615202358E-2"/>
          <c:w val="0.58906068095497433"/>
          <c:h val="6.8005010084919396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2000"/>
            </a:pPr>
            <a:r>
              <a:rPr lang="en-US" sz="2000"/>
              <a:t>Cantidad de Expedientes Calificados por la ARL Según Agente Dañino</a:t>
            </a:r>
          </a:p>
        </c:rich>
      </c:tx>
      <c:layout>
        <c:manualLayout>
          <c:xMode val="edge"/>
          <c:yMode val="edge"/>
          <c:x val="0.25246581724661438"/>
          <c:y val="3.9099252198757962E-2"/>
        </c:manualLayout>
      </c:layout>
      <c:overlay val="0"/>
    </c:title>
    <c:autoTitleDeleted val="0"/>
    <c:view3D>
      <c:rotX val="5"/>
      <c:rotY val="0"/>
      <c:depthPercent val="100"/>
      <c:rAngAx val="1"/>
    </c:view3D>
    <c:floor>
      <c:thickness val="0"/>
    </c:floor>
    <c:sideWall>
      <c:thickness val="0"/>
    </c:sideWall>
    <c:backWall>
      <c:thickness val="0"/>
    </c:backWall>
    <c:plotArea>
      <c:layout>
        <c:manualLayout>
          <c:layoutTarget val="inner"/>
          <c:xMode val="edge"/>
          <c:yMode val="edge"/>
          <c:x val="1.576261073343966E-2"/>
          <c:y val="0.19630111076626308"/>
          <c:w val="0.95403993332041293"/>
          <c:h val="0.63645278512706105"/>
        </c:manualLayout>
      </c:layout>
      <c:bar3DChart>
        <c:barDir val="col"/>
        <c:grouping val="clustered"/>
        <c:varyColors val="0"/>
        <c:ser>
          <c:idx val="0"/>
          <c:order val="0"/>
          <c:tx>
            <c:strRef>
              <c:f>'V.4.18. EC. x Agente daño'!$J$3</c:f>
              <c:strCache>
                <c:ptCount val="1"/>
                <c:pt idx="0">
                  <c:v>% por Mecanismo</c:v>
                </c:pt>
              </c:strCache>
            </c:strRef>
          </c:tx>
          <c:spPr>
            <a:solidFill>
              <a:srgbClr val="0070C0"/>
            </a:solidFill>
          </c:spPr>
          <c:invertIfNegative val="0"/>
          <c:dLbls>
            <c:dLbl>
              <c:idx val="0"/>
              <c:layout>
                <c:manualLayout>
                  <c:x val="1.4162913634212756E-2"/>
                  <c:y val="-2.995306708999523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614D-4B73-B0F0-E2328BC04BFE}"/>
                </c:ext>
              </c:extLst>
            </c:dLbl>
            <c:dLbl>
              <c:idx val="1"/>
              <c:layout>
                <c:manualLayout>
                  <c:x val="1.047727024153936E-2"/>
                  <c:y val="-1.686403171481249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614D-4B73-B0F0-E2328BC04BFE}"/>
                </c:ext>
              </c:extLst>
            </c:dLbl>
            <c:dLbl>
              <c:idx val="2"/>
              <c:layout>
                <c:manualLayout>
                  <c:x val="3.6727325832892747E-3"/>
                  <c:y val="-1.627630527856777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614D-4B73-B0F0-E2328BC04BFE}"/>
                </c:ext>
              </c:extLst>
            </c:dLbl>
            <c:dLbl>
              <c:idx val="3"/>
              <c:layout>
                <c:manualLayout>
                  <c:x val="-9.2252243353089917E-4"/>
                  <c:y val="-1.0014120984419256E-2"/>
                </c:manualLayout>
              </c:layout>
              <c:showLegendKey val="0"/>
              <c:showVal val="1"/>
              <c:showCatName val="0"/>
              <c:showSerName val="0"/>
              <c:showPercent val="0"/>
              <c:showBubbleSize val="0"/>
              <c:extLst>
                <c:ext xmlns:c15="http://schemas.microsoft.com/office/drawing/2012/chart" uri="{CE6537A1-D6FC-4f65-9D91-7224C49458BB}">
                  <c15:layout>
                    <c:manualLayout>
                      <c:w val="5.5784693798870667E-2"/>
                      <c:h val="5.2196567340656773E-2"/>
                    </c:manualLayout>
                  </c15:layout>
                </c:ext>
                <c:ext xmlns:c16="http://schemas.microsoft.com/office/drawing/2014/chart" uri="{C3380CC4-5D6E-409C-BE32-E72D297353CC}">
                  <c16:uniqueId val="{00000003-614D-4B73-B0F0-E2328BC04BFE}"/>
                </c:ext>
              </c:extLst>
            </c:dLbl>
            <c:dLbl>
              <c:idx val="4"/>
              <c:layout>
                <c:manualLayout>
                  <c:x val="1.5324390028674014E-3"/>
                  <c:y val="-1.655897003986399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614D-4B73-B0F0-E2328BC04BFE}"/>
                </c:ext>
              </c:extLst>
            </c:dLbl>
            <c:dLbl>
              <c:idx val="5"/>
              <c:layout>
                <c:manualLayout>
                  <c:x val="6.449461370410841E-3"/>
                  <c:y val="-1.019659156406162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614D-4B73-B0F0-E2328BC04BFE}"/>
                </c:ext>
              </c:extLst>
            </c:dLbl>
            <c:dLbl>
              <c:idx val="6"/>
              <c:layout>
                <c:manualLayout>
                  <c:x val="2.3822677440960812E-3"/>
                  <c:y val="-6.026873070400550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614D-4B73-B0F0-E2328BC04BFE}"/>
                </c:ext>
              </c:extLst>
            </c:dLbl>
            <c:dLbl>
              <c:idx val="7"/>
              <c:layout>
                <c:manualLayout>
                  <c:x val="5.5907353567268142E-3"/>
                  <c:y val="-9.062729776882596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614D-4B73-B0F0-E2328BC04BFE}"/>
                </c:ext>
              </c:extLst>
            </c:dLbl>
            <c:dLbl>
              <c:idx val="8"/>
              <c:layout>
                <c:manualLayout>
                  <c:x val="1.7811266735805291E-2"/>
                  <c:y val="-5.09946754994588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614D-4B73-B0F0-E2328BC04BFE}"/>
                </c:ext>
              </c:extLst>
            </c:dLbl>
            <c:spPr>
              <a:noFill/>
              <a:ln>
                <a:noFill/>
              </a:ln>
              <a:effectLst/>
            </c:spPr>
            <c:txPr>
              <a:bodyPr/>
              <a:lstStyle/>
              <a:p>
                <a:pPr>
                  <a:defRPr sz="1800" b="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'V.4.18. EC. x Agente daño'!$A$4:$A$11</c:f>
              <c:strCache>
                <c:ptCount val="8"/>
                <c:pt idx="0">
                  <c:v>Radiaciones</c:v>
                </c:pt>
                <c:pt idx="1">
                  <c:v>Animales o productos animales</c:v>
                </c:pt>
                <c:pt idx="2">
                  <c:v>Materiales o sustancias</c:v>
                </c:pt>
                <c:pt idx="3">
                  <c:v>Maquinarias y/o equipos</c:v>
                </c:pt>
                <c:pt idx="4">
                  <c:v>Ambiente de trabajo</c:v>
                </c:pt>
                <c:pt idx="5">
                  <c:v>Herramientas e implementos</c:v>
                </c:pt>
                <c:pt idx="6">
                  <c:v>Medio de Transporte</c:v>
                </c:pt>
                <c:pt idx="7">
                  <c:v>Otros agentes no clasificados</c:v>
                </c:pt>
              </c:strCache>
            </c:strRef>
          </c:cat>
          <c:val>
            <c:numRef>
              <c:f>'V.4.18. EC. x Agente daño'!$J$4:$J$11</c:f>
              <c:numCache>
                <c:formatCode>0.0%</c:formatCode>
                <c:ptCount val="8"/>
                <c:pt idx="0">
                  <c:v>1.2755102040816328E-4</c:v>
                </c:pt>
                <c:pt idx="1">
                  <c:v>8.4183673469387758E-3</c:v>
                </c:pt>
                <c:pt idx="2">
                  <c:v>3.0357142857142857E-2</c:v>
                </c:pt>
                <c:pt idx="3">
                  <c:v>5.9693877551020409E-2</c:v>
                </c:pt>
                <c:pt idx="4">
                  <c:v>0.22066326530612246</c:v>
                </c:pt>
                <c:pt idx="5">
                  <c:v>7.3852040816326528E-2</c:v>
                </c:pt>
                <c:pt idx="6">
                  <c:v>0.36045918367346941</c:v>
                </c:pt>
                <c:pt idx="7">
                  <c:v>0.24642857142857144</c:v>
                </c:pt>
              </c:numCache>
            </c:numRef>
          </c:val>
          <c:extLst>
            <c:ext xmlns:c16="http://schemas.microsoft.com/office/drawing/2014/chart" uri="{C3380CC4-5D6E-409C-BE32-E72D297353CC}">
              <c16:uniqueId val="{00000009-614D-4B73-B0F0-E2328BC04BFE}"/>
            </c:ext>
          </c:extLst>
        </c:ser>
        <c:dLbls>
          <c:showLegendKey val="0"/>
          <c:showVal val="0"/>
          <c:showCatName val="0"/>
          <c:showSerName val="0"/>
          <c:showPercent val="0"/>
          <c:showBubbleSize val="0"/>
        </c:dLbls>
        <c:gapWidth val="85"/>
        <c:gapDepth val="152"/>
        <c:shape val="cylinder"/>
        <c:axId val="436884808"/>
        <c:axId val="436885200"/>
        <c:axId val="0"/>
      </c:bar3DChart>
      <c:catAx>
        <c:axId val="436884808"/>
        <c:scaling>
          <c:orientation val="minMax"/>
        </c:scaling>
        <c:delete val="0"/>
        <c:axPos val="b"/>
        <c:numFmt formatCode="General" sourceLinked="1"/>
        <c:majorTickMark val="none"/>
        <c:minorTickMark val="none"/>
        <c:tickLblPos val="nextTo"/>
        <c:txPr>
          <a:bodyPr/>
          <a:lstStyle/>
          <a:p>
            <a:pPr>
              <a:defRPr sz="1400" b="1"/>
            </a:pPr>
            <a:endParaRPr lang="en-US"/>
          </a:p>
        </c:txPr>
        <c:crossAx val="436885200"/>
        <c:crosses val="autoZero"/>
        <c:auto val="1"/>
        <c:lblAlgn val="ctr"/>
        <c:lblOffset val="100"/>
        <c:noMultiLvlLbl val="0"/>
      </c:catAx>
      <c:valAx>
        <c:axId val="436885200"/>
        <c:scaling>
          <c:orientation val="minMax"/>
        </c:scaling>
        <c:delete val="1"/>
        <c:axPos val="l"/>
        <c:numFmt formatCode="0.0%" sourceLinked="1"/>
        <c:majorTickMark val="out"/>
        <c:minorTickMark val="none"/>
        <c:tickLblPos val="nextTo"/>
        <c:crossAx val="436884808"/>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title>
      <c:tx>
        <c:rich>
          <a:bodyPr/>
          <a:lstStyle/>
          <a:p>
            <a:pPr>
              <a:defRPr sz="2400"/>
            </a:pPr>
            <a:r>
              <a:rPr lang="en-US" sz="2400"/>
              <a:t>Cantidad de Expedientes Calificados por la ARL Según Lugar del Accidente</a:t>
            </a:r>
          </a:p>
        </c:rich>
      </c:tx>
      <c:layout>
        <c:manualLayout>
          <c:xMode val="edge"/>
          <c:yMode val="edge"/>
          <c:x val="0.2333978373141419"/>
          <c:y val="4.3841412839524516E-2"/>
        </c:manualLayout>
      </c:layout>
      <c:overlay val="0"/>
    </c:title>
    <c:autoTitleDeleted val="0"/>
    <c:view3D>
      <c:rotX val="10"/>
      <c:rotY val="20"/>
      <c:depthPercent val="100"/>
      <c:rAngAx val="1"/>
    </c:view3D>
    <c:floor>
      <c:thickness val="0"/>
    </c:floor>
    <c:sideWall>
      <c:thickness val="0"/>
    </c:sideWall>
    <c:backWall>
      <c:thickness val="0"/>
    </c:backWall>
    <c:plotArea>
      <c:layout>
        <c:manualLayout>
          <c:layoutTarget val="inner"/>
          <c:xMode val="edge"/>
          <c:yMode val="edge"/>
          <c:x val="1.7730269164469199E-2"/>
          <c:y val="0.15885736737998465"/>
          <c:w val="0.95422426459963383"/>
          <c:h val="0.63445677449446147"/>
        </c:manualLayout>
      </c:layout>
      <c:bar3DChart>
        <c:barDir val="col"/>
        <c:grouping val="clustered"/>
        <c:varyColors val="0"/>
        <c:ser>
          <c:idx val="0"/>
          <c:order val="0"/>
          <c:tx>
            <c:strRef>
              <c:f>'V.4.19. EC. x  lugar de accid.'!$J$3</c:f>
              <c:strCache>
                <c:ptCount val="1"/>
                <c:pt idx="0">
                  <c:v>% por Mecanismo</c:v>
                </c:pt>
              </c:strCache>
            </c:strRef>
          </c:tx>
          <c:spPr>
            <a:solidFill>
              <a:srgbClr val="0070C0"/>
            </a:solidFill>
          </c:spPr>
          <c:invertIfNegative val="0"/>
          <c:dLbls>
            <c:dLbl>
              <c:idx val="0"/>
              <c:layout>
                <c:manualLayout>
                  <c:x val="1.4403200829936381E-2"/>
                  <c:y val="-2.543677272294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7D9-4268-B12C-19355CB226D3}"/>
                </c:ext>
              </c:extLst>
            </c:dLbl>
            <c:dLbl>
              <c:idx val="1"/>
              <c:layout>
                <c:manualLayout>
                  <c:x val="1.339711090199102E-2"/>
                  <c:y val="-3.139152023690874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87D9-4268-B12C-19355CB226D3}"/>
                </c:ext>
              </c:extLst>
            </c:dLbl>
            <c:dLbl>
              <c:idx val="2"/>
              <c:layout>
                <c:manualLayout>
                  <c:x val="1.1810969275627156E-2"/>
                  <c:y val="-2.037838434459315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87D9-4268-B12C-19355CB226D3}"/>
                </c:ext>
              </c:extLst>
            </c:dLbl>
            <c:dLbl>
              <c:idx val="3"/>
              <c:layout>
                <c:manualLayout>
                  <c:x val="1.4962651460540294E-2"/>
                  <c:y val="-1.773835450597731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87D9-4268-B12C-19355CB226D3}"/>
                </c:ext>
              </c:extLst>
            </c:dLbl>
            <c:dLbl>
              <c:idx val="4"/>
              <c:layout>
                <c:manualLayout>
                  <c:x val="1.7836692293993962E-2"/>
                  <c:y val="-2.456939434037997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87D9-4268-B12C-19355CB226D3}"/>
                </c:ext>
              </c:extLst>
            </c:dLbl>
            <c:dLbl>
              <c:idx val="5"/>
              <c:layout>
                <c:manualLayout>
                  <c:x val="1.3308518912874651E-2"/>
                  <c:y val="-1.843900838429218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87D9-4268-B12C-19355CB226D3}"/>
                </c:ext>
              </c:extLst>
            </c:dLbl>
            <c:dLbl>
              <c:idx val="6"/>
              <c:layout>
                <c:manualLayout>
                  <c:x val="1.2324710454361523E-2"/>
                  <c:y val="-2.302962608795963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87D9-4268-B12C-19355CB226D3}"/>
                </c:ext>
              </c:extLst>
            </c:dLbl>
            <c:dLbl>
              <c:idx val="7"/>
              <c:layout>
                <c:manualLayout>
                  <c:x val="1.1835641350366155E-2"/>
                  <c:y val="-3.444618805465229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87D9-4268-B12C-19355CB226D3}"/>
                </c:ext>
              </c:extLst>
            </c:dLbl>
            <c:dLbl>
              <c:idx val="8"/>
              <c:layout>
                <c:manualLayout>
                  <c:x val="1.27286130705334E-2"/>
                  <c:y val="-1.890676753330396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87D9-4268-B12C-19355CB226D3}"/>
                </c:ext>
              </c:extLst>
            </c:dLbl>
            <c:spPr>
              <a:noFill/>
              <a:ln>
                <a:noFill/>
              </a:ln>
              <a:effectLst/>
            </c:spPr>
            <c:txPr>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'V.4.19. EC. x  lugar de accid.'!$A$4:$A$12</c:f>
              <c:strCache>
                <c:ptCount val="9"/>
                <c:pt idx="0">
                  <c:v>Almacenes o depósitos</c:v>
                </c:pt>
                <c:pt idx="1">
                  <c:v>Area de producción </c:v>
                </c:pt>
                <c:pt idx="2">
                  <c:v>Area de recreación</c:v>
                </c:pt>
                <c:pt idx="3">
                  <c:v>Corredores o pasillos</c:v>
                </c:pt>
                <c:pt idx="4">
                  <c:v>Escaleras</c:v>
                </c:pt>
                <c:pt idx="5">
                  <c:v>Oficinas</c:v>
                </c:pt>
                <c:pt idx="6">
                  <c:v>Otras áreas comunes</c:v>
                </c:pt>
                <c:pt idx="7">
                  <c:v>Parqueos o área de circulación vehicular</c:v>
                </c:pt>
                <c:pt idx="8">
                  <c:v>Otros</c:v>
                </c:pt>
              </c:strCache>
            </c:strRef>
          </c:cat>
          <c:val>
            <c:numRef>
              <c:f>'V.4.19. EC. x  lugar de accid.'!$J$4:$J$12</c:f>
              <c:numCache>
                <c:formatCode>0.0%</c:formatCode>
                <c:ptCount val="9"/>
                <c:pt idx="0">
                  <c:v>3.2929688857754762E-2</c:v>
                </c:pt>
                <c:pt idx="1">
                  <c:v>0.32348419423062014</c:v>
                </c:pt>
                <c:pt idx="2">
                  <c:v>4.0934843813918917E-3</c:v>
                </c:pt>
                <c:pt idx="3">
                  <c:v>2.7870987061808673E-2</c:v>
                </c:pt>
                <c:pt idx="4">
                  <c:v>3.5344069260365395E-2</c:v>
                </c:pt>
                <c:pt idx="5">
                  <c:v>7.1789716290249703E-3</c:v>
                </c:pt>
                <c:pt idx="6">
                  <c:v>0.10904550425257147</c:v>
                </c:pt>
                <c:pt idx="7">
                  <c:v>0.29556240625225594</c:v>
                </c:pt>
                <c:pt idx="8">
                  <c:v>0.19250606268833104</c:v>
                </c:pt>
              </c:numCache>
            </c:numRef>
          </c:val>
          <c:extLst>
            <c:ext xmlns:c16="http://schemas.microsoft.com/office/drawing/2014/chart" uri="{C3380CC4-5D6E-409C-BE32-E72D297353CC}">
              <c16:uniqueId val="{00000009-87D9-4268-B12C-19355CB226D3}"/>
            </c:ext>
          </c:extLst>
        </c:ser>
        <c:dLbls>
          <c:showLegendKey val="0"/>
          <c:showVal val="0"/>
          <c:showCatName val="0"/>
          <c:showSerName val="0"/>
          <c:showPercent val="0"/>
          <c:showBubbleSize val="0"/>
        </c:dLbls>
        <c:gapWidth val="45"/>
        <c:shape val="cylinder"/>
        <c:axId val="441289872"/>
        <c:axId val="441290264"/>
        <c:axId val="0"/>
      </c:bar3DChart>
      <c:catAx>
        <c:axId val="441289872"/>
        <c:scaling>
          <c:orientation val="minMax"/>
        </c:scaling>
        <c:delete val="0"/>
        <c:axPos val="b"/>
        <c:numFmt formatCode="General" sourceLinked="1"/>
        <c:majorTickMark val="none"/>
        <c:minorTickMark val="none"/>
        <c:tickLblPos val="nextTo"/>
        <c:txPr>
          <a:bodyPr/>
          <a:lstStyle/>
          <a:p>
            <a:pPr>
              <a:defRPr sz="1600" b="1"/>
            </a:pPr>
            <a:endParaRPr lang="en-US"/>
          </a:p>
        </c:txPr>
        <c:crossAx val="441290264"/>
        <c:crosses val="autoZero"/>
        <c:auto val="1"/>
        <c:lblAlgn val="ctr"/>
        <c:lblOffset val="100"/>
        <c:noMultiLvlLbl val="0"/>
      </c:catAx>
      <c:valAx>
        <c:axId val="441290264"/>
        <c:scaling>
          <c:orientation val="minMax"/>
        </c:scaling>
        <c:delete val="1"/>
        <c:axPos val="l"/>
        <c:numFmt formatCode="0.0%" sourceLinked="1"/>
        <c:majorTickMark val="out"/>
        <c:minorTickMark val="none"/>
        <c:tickLblPos val="nextTo"/>
        <c:crossAx val="441289872"/>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2400"/>
            </a:pPr>
            <a:r>
              <a:rPr lang="es-DO" sz="2400" b="1">
                <a:effectLst/>
              </a:rPr>
              <a:t>Accidentes Laborales con Lesiones Discapacitantes                                                                                                                                                                                                              </a:t>
            </a:r>
            <a:endParaRPr lang="es-ES" sz="2400">
              <a:effectLst/>
            </a:endParaRPr>
          </a:p>
        </c:rich>
      </c:tx>
      <c:layout>
        <c:manualLayout>
          <c:xMode val="edge"/>
          <c:yMode val="edge"/>
          <c:x val="0.30153384112769166"/>
          <c:y val="4.4434464535292879E-2"/>
        </c:manualLayout>
      </c:layout>
      <c:overlay val="0"/>
    </c:title>
    <c:autoTitleDeleted val="0"/>
    <c:view3D>
      <c:rotX val="10"/>
      <c:rotY val="10"/>
      <c:depthPercent val="100"/>
      <c:rAngAx val="1"/>
    </c:view3D>
    <c:floor>
      <c:thickness val="0"/>
    </c:floor>
    <c:sideWall>
      <c:thickness val="0"/>
    </c:sideWall>
    <c:backWall>
      <c:thickness val="0"/>
    </c:backWall>
    <c:plotArea>
      <c:layout>
        <c:manualLayout>
          <c:layoutTarget val="inner"/>
          <c:xMode val="edge"/>
          <c:yMode val="edge"/>
          <c:x val="1.0150972804640529E-2"/>
          <c:y val="0.17769061026829105"/>
          <c:w val="0.97482720880095941"/>
          <c:h val="0.68585579780612038"/>
        </c:manualLayout>
      </c:layout>
      <c:bar3DChart>
        <c:barDir val="col"/>
        <c:grouping val="clustered"/>
        <c:varyColors val="0"/>
        <c:ser>
          <c:idx val="0"/>
          <c:order val="0"/>
          <c:tx>
            <c:strRef>
              <c:f>'V.4.20.EC. Accid incapac.'!$B$3</c:f>
              <c:strCache>
                <c:ptCount val="1"/>
                <c:pt idx="0">
                  <c:v>Lesión Discapacitante</c:v>
                </c:pt>
              </c:strCache>
            </c:strRef>
          </c:tx>
          <c:spPr>
            <a:solidFill>
              <a:srgbClr val="0070C0"/>
            </a:solidFill>
          </c:spPr>
          <c:invertIfNegative val="0"/>
          <c:dPt>
            <c:idx val="0"/>
            <c:invertIfNegative val="0"/>
            <c:bubble3D val="0"/>
            <c:extLst>
              <c:ext xmlns:c16="http://schemas.microsoft.com/office/drawing/2014/chart" uri="{C3380CC4-5D6E-409C-BE32-E72D297353CC}">
                <c16:uniqueId val="{00000000-66E3-410C-B529-4EAB62889C96}"/>
              </c:ext>
            </c:extLst>
          </c:dPt>
          <c:dPt>
            <c:idx val="1"/>
            <c:invertIfNegative val="0"/>
            <c:bubble3D val="0"/>
            <c:extLst>
              <c:ext xmlns:c16="http://schemas.microsoft.com/office/drawing/2014/chart" uri="{C3380CC4-5D6E-409C-BE32-E72D297353CC}">
                <c16:uniqueId val="{00000001-66E3-410C-B529-4EAB62889C96}"/>
              </c:ext>
            </c:extLst>
          </c:dPt>
          <c:dPt>
            <c:idx val="2"/>
            <c:invertIfNegative val="0"/>
            <c:bubble3D val="0"/>
            <c:extLst>
              <c:ext xmlns:c16="http://schemas.microsoft.com/office/drawing/2014/chart" uri="{C3380CC4-5D6E-409C-BE32-E72D297353CC}">
                <c16:uniqueId val="{00000002-66E3-410C-B529-4EAB62889C96}"/>
              </c:ext>
            </c:extLst>
          </c:dPt>
          <c:dLbls>
            <c:dLbl>
              <c:idx val="0"/>
              <c:layout>
                <c:manualLayout>
                  <c:x val="1.5166332650416619E-2"/>
                  <c:y val="-1.381589155361647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66E3-410C-B529-4EAB62889C96}"/>
                </c:ext>
              </c:extLst>
            </c:dLbl>
            <c:dLbl>
              <c:idx val="1"/>
              <c:layout>
                <c:manualLayout>
                  <c:x val="1.3848149380460036E-2"/>
                  <c:y val="-1.59398402833499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66E3-410C-B529-4EAB62889C96}"/>
                </c:ext>
              </c:extLst>
            </c:dLbl>
            <c:dLbl>
              <c:idx val="2"/>
              <c:layout>
                <c:manualLayout>
                  <c:x val="1.0791985966666182E-2"/>
                  <c:y val="-1.286805163426978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66E3-410C-B529-4EAB62889C96}"/>
                </c:ext>
              </c:extLst>
            </c:dLbl>
            <c:dLbl>
              <c:idx val="3"/>
              <c:layout>
                <c:manualLayout>
                  <c:x val="4.532824017636208E-3"/>
                  <c:y val="-1.193453217856467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66E3-410C-B529-4EAB62889C96}"/>
                </c:ext>
              </c:extLst>
            </c:dLbl>
            <c:dLbl>
              <c:idx val="4"/>
              <c:layout>
                <c:manualLayout>
                  <c:x val="1.3622701249410875E-2"/>
                  <c:y val="-1.43158506843280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66E3-410C-B529-4EAB62889C96}"/>
                </c:ext>
              </c:extLst>
            </c:dLbl>
            <c:dLbl>
              <c:idx val="5"/>
              <c:layout>
                <c:manualLayout>
                  <c:x val="1.2863031292838431E-2"/>
                  <c:y val="-1.642754039618913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66E3-410C-B529-4EAB62889C96}"/>
                </c:ext>
              </c:extLst>
            </c:dLbl>
            <c:dLbl>
              <c:idx val="6"/>
              <c:layout>
                <c:manualLayout>
                  <c:x val="1.0896857663184484E-2"/>
                  <c:y val="-2.129291193140788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66E3-410C-B529-4EAB62889C96}"/>
                </c:ext>
              </c:extLst>
            </c:dLbl>
            <c:dLbl>
              <c:idx val="7"/>
              <c:layout>
                <c:manualLayout>
                  <c:x val="1.1288312511453869E-2"/>
                  <c:y val="-1.85984187842036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66E3-410C-B529-4EAB62889C96}"/>
                </c:ext>
              </c:extLst>
            </c:dLbl>
            <c:dLbl>
              <c:idx val="8"/>
              <c:layout>
                <c:manualLayout>
                  <c:x val="4.951420599641934E-3"/>
                  <c:y val="-2.546952236749426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66E3-410C-B529-4EAB62889C96}"/>
                </c:ext>
              </c:extLst>
            </c:dLbl>
            <c:dLbl>
              <c:idx val="9"/>
              <c:layout>
                <c:manualLayout>
                  <c:x val="2.4712749781760613E-3"/>
                  <c:y val="-7.4450050604069739E-3"/>
                </c:manualLayout>
              </c:layout>
              <c:showLegendKey val="0"/>
              <c:showVal val="1"/>
              <c:showCatName val="0"/>
              <c:showSerName val="0"/>
              <c:showPercent val="0"/>
              <c:showBubbleSize val="0"/>
              <c:extLst>
                <c:ext xmlns:c15="http://schemas.microsoft.com/office/drawing/2012/chart" uri="{CE6537A1-D6FC-4f65-9D91-7224C49458BB}">
                  <c15:layout>
                    <c:manualLayout>
                      <c:w val="7.3011616045786321E-2"/>
                      <c:h val="6.8502386524811956E-2"/>
                    </c:manualLayout>
                  </c15:layout>
                </c:ext>
                <c:ext xmlns:c16="http://schemas.microsoft.com/office/drawing/2014/chart" uri="{C3380CC4-5D6E-409C-BE32-E72D297353CC}">
                  <c16:uniqueId val="{00000003-C7DD-4457-A069-8B6371F60094}"/>
                </c:ext>
              </c:extLst>
            </c:dLbl>
            <c:dLbl>
              <c:idx val="10"/>
              <c:layout>
                <c:manualLayout>
                  <c:x val="6.2587316544778487E-3"/>
                  <c:y val="-2.097378359624420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72E4-439E-9988-6DB32196C379}"/>
                </c:ext>
              </c:extLst>
            </c:dLbl>
            <c:dLbl>
              <c:idx val="11"/>
              <c:layout>
                <c:manualLayout>
                  <c:x val="3.9117072840486556E-3"/>
                  <c:y val="-8.739076498435086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3FE5-4C45-BD18-87B5751C21A0}"/>
                </c:ext>
              </c:extLst>
            </c:dLbl>
            <c:spPr>
              <a:noFill/>
              <a:ln>
                <a:noFill/>
              </a:ln>
              <a:effectLst/>
            </c:spPr>
            <c:txPr>
              <a:bodyPr/>
              <a:lstStyle/>
              <a:p>
                <a:pPr>
                  <a:defRPr sz="1800" b="0">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'V.4.20.EC. Accid incapac.'!$A$4:$A$16</c:f>
              <c:strCache>
                <c:ptCount val="13"/>
                <c:pt idx="0">
                  <c:v>2009</c:v>
                </c:pt>
                <c:pt idx="1">
                  <c:v>2010</c:v>
                </c:pt>
                <c:pt idx="2">
                  <c:v>2011</c:v>
                </c:pt>
                <c:pt idx="3">
                  <c:v>2012</c:v>
                </c:pt>
                <c:pt idx="4">
                  <c:v>2013</c:v>
                </c:pt>
                <c:pt idx="5">
                  <c:v>2014</c:v>
                </c:pt>
                <c:pt idx="6">
                  <c:v>2015</c:v>
                </c:pt>
                <c:pt idx="7">
                  <c:v>2016</c:v>
                </c:pt>
                <c:pt idx="8">
                  <c:v>2017</c:v>
                </c:pt>
                <c:pt idx="9">
                  <c:v>2018</c:v>
                </c:pt>
                <c:pt idx="10">
                  <c:v>2019</c:v>
                </c:pt>
                <c:pt idx="11">
                  <c:v>2020</c:v>
                </c:pt>
                <c:pt idx="12">
                  <c:v>Ene-Abr. 2021</c:v>
                </c:pt>
              </c:strCache>
            </c:strRef>
          </c:cat>
          <c:val>
            <c:numRef>
              <c:f>'V.4.20.EC. Accid incapac.'!$B$4:$B$16</c:f>
              <c:numCache>
                <c:formatCode>_(* #,##0_);_(* \(#,##0\);_(* "-"??_);_(@_)</c:formatCode>
                <c:ptCount val="13"/>
                <c:pt idx="0">
                  <c:v>10458</c:v>
                </c:pt>
                <c:pt idx="1">
                  <c:v>13145</c:v>
                </c:pt>
                <c:pt idx="2">
                  <c:v>17322</c:v>
                </c:pt>
                <c:pt idx="3">
                  <c:v>20898</c:v>
                </c:pt>
                <c:pt idx="4">
                  <c:v>22444</c:v>
                </c:pt>
                <c:pt idx="5">
                  <c:v>25890</c:v>
                </c:pt>
                <c:pt idx="6">
                  <c:v>29910</c:v>
                </c:pt>
                <c:pt idx="7">
                  <c:v>34016</c:v>
                </c:pt>
                <c:pt idx="8">
                  <c:v>33615</c:v>
                </c:pt>
                <c:pt idx="9">
                  <c:v>38715</c:v>
                </c:pt>
                <c:pt idx="10">
                  <c:v>40326</c:v>
                </c:pt>
                <c:pt idx="11">
                  <c:v>24002</c:v>
                </c:pt>
                <c:pt idx="12">
                  <c:v>8165</c:v>
                </c:pt>
              </c:numCache>
            </c:numRef>
          </c:val>
          <c:extLst>
            <c:ext xmlns:c16="http://schemas.microsoft.com/office/drawing/2014/chart" uri="{C3380CC4-5D6E-409C-BE32-E72D297353CC}">
              <c16:uniqueId val="{00000009-66E3-410C-B529-4EAB62889C96}"/>
            </c:ext>
          </c:extLst>
        </c:ser>
        <c:dLbls>
          <c:showLegendKey val="0"/>
          <c:showVal val="0"/>
          <c:showCatName val="0"/>
          <c:showSerName val="0"/>
          <c:showPercent val="0"/>
          <c:showBubbleSize val="0"/>
        </c:dLbls>
        <c:gapWidth val="65"/>
        <c:shape val="cylinder"/>
        <c:axId val="441291048"/>
        <c:axId val="441291440"/>
        <c:axId val="0"/>
      </c:bar3DChart>
      <c:catAx>
        <c:axId val="441291048"/>
        <c:scaling>
          <c:orientation val="minMax"/>
        </c:scaling>
        <c:delete val="0"/>
        <c:axPos val="b"/>
        <c:numFmt formatCode="General" sourceLinked="1"/>
        <c:majorTickMark val="out"/>
        <c:minorTickMark val="none"/>
        <c:tickLblPos val="nextTo"/>
        <c:txPr>
          <a:bodyPr/>
          <a:lstStyle/>
          <a:p>
            <a:pPr>
              <a:defRPr sz="1600" b="1"/>
            </a:pPr>
            <a:endParaRPr lang="en-US"/>
          </a:p>
        </c:txPr>
        <c:crossAx val="441291440"/>
        <c:crosses val="autoZero"/>
        <c:auto val="1"/>
        <c:lblAlgn val="ctr"/>
        <c:lblOffset val="100"/>
        <c:noMultiLvlLbl val="0"/>
      </c:catAx>
      <c:valAx>
        <c:axId val="441291440"/>
        <c:scaling>
          <c:orientation val="minMax"/>
        </c:scaling>
        <c:delete val="1"/>
        <c:axPos val="l"/>
        <c:numFmt formatCode="_(* #,##0_);_(* \(#,##0\);_(* &quot;-&quot;??_);_(@_)" sourceLinked="1"/>
        <c:majorTickMark val="out"/>
        <c:minorTickMark val="none"/>
        <c:tickLblPos val="nextTo"/>
        <c:crossAx val="441291048"/>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sz="1800" b="1">
                <a:effectLst/>
              </a:rPr>
              <a:t>Cantidad de Expedientes de Enfermedades Profesionales Calificados en  Proceso de Investigación</a:t>
            </a:r>
            <a:endParaRPr lang="es-ES">
              <a:effectLst/>
            </a:endParaRPr>
          </a:p>
        </c:rich>
      </c:tx>
      <c:layout>
        <c:manualLayout>
          <c:xMode val="edge"/>
          <c:yMode val="edge"/>
          <c:x val="0.16412268125234727"/>
          <c:y val="3.6295815964180946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1.4145243761665831E-2"/>
          <c:y val="0.20628730895567571"/>
          <c:w val="0.97127083915413948"/>
          <c:h val="0.60792225349978812"/>
        </c:manualLayout>
      </c:layout>
      <c:bar3DChart>
        <c:barDir val="col"/>
        <c:grouping val="clustered"/>
        <c:varyColors val="0"/>
        <c:ser>
          <c:idx val="0"/>
          <c:order val="0"/>
          <c:tx>
            <c:strRef>
              <c:f>'V.4.21. EC. Enferm. Prof (R)'!$E$3</c:f>
              <c:strCache>
                <c:ptCount val="1"/>
                <c:pt idx="0">
                  <c:v>% Aprobados</c:v>
                </c:pt>
              </c:strCache>
            </c:strRef>
          </c:tx>
          <c:spPr>
            <a:solidFill>
              <a:schemeClr val="accent3">
                <a:lumMod val="75000"/>
              </a:schemeClr>
            </a:solidFill>
          </c:spPr>
          <c:invertIfNegative val="0"/>
          <c:dLbls>
            <c:dLbl>
              <c:idx val="0"/>
              <c:layout>
                <c:manualLayout>
                  <c:x val="8.4951140809864656E-3"/>
                  <c:y val="-1.541290554323571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631A-4CD9-8C97-5A85DD46CFD0}"/>
                </c:ext>
              </c:extLst>
            </c:dLbl>
            <c:dLbl>
              <c:idx val="1"/>
              <c:layout>
                <c:manualLayout>
                  <c:x val="7.78525962327563E-3"/>
                  <c:y val="-1.116353993680626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631A-4CD9-8C97-5A85DD46CFD0}"/>
                </c:ext>
              </c:extLst>
            </c:dLbl>
            <c:dLbl>
              <c:idx val="2"/>
              <c:layout>
                <c:manualLayout>
                  <c:x val="5.3917594563215061E-3"/>
                  <c:y val="-1.293506030234146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631A-4CD9-8C97-5A85DD46CFD0}"/>
                </c:ext>
              </c:extLst>
            </c:dLbl>
            <c:dLbl>
              <c:idx val="3"/>
              <c:layout>
                <c:manualLayout>
                  <c:x val="1.2485878966680538E-2"/>
                  <c:y val="-1.191652295572390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631A-4CD9-8C97-5A85DD46CFD0}"/>
                </c:ext>
              </c:extLst>
            </c:dLbl>
            <c:dLbl>
              <c:idx val="4"/>
              <c:layout>
                <c:manualLayout>
                  <c:x val="9.4307397184570842E-3"/>
                  <c:y val="-1.8053888832174795E-2"/>
                </c:manualLayout>
              </c:layout>
              <c:spPr/>
              <c:txPr>
                <a:bodyPr rot="-5400000" vert="horz"/>
                <a:lstStyle/>
                <a:p>
                  <a:pPr>
                    <a:defRPr sz="18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631A-4CD9-8C97-5A85DD46CFD0}"/>
                </c:ext>
              </c:extLst>
            </c:dLbl>
            <c:dLbl>
              <c:idx val="5"/>
              <c:layout>
                <c:manualLayout>
                  <c:x val="6.8348721790487408E-3"/>
                  <c:y val="-1.47088970296136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631A-4CD9-8C97-5A85DD46CFD0}"/>
                </c:ext>
              </c:extLst>
            </c:dLbl>
            <c:dLbl>
              <c:idx val="6"/>
              <c:layout>
                <c:manualLayout>
                  <c:x val="6.8348721790485976E-3"/>
                  <c:y val="-2.10127100423050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631A-4CD9-8C97-5A85DD46CFD0}"/>
                </c:ext>
              </c:extLst>
            </c:dLbl>
            <c:dLbl>
              <c:idx val="7"/>
              <c:layout>
                <c:manualLayout>
                  <c:x val="1.6862392125500635E-3"/>
                  <c:y val="-1.464872875728358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147A-4DF7-AD60-3AC933B20987}"/>
                </c:ext>
              </c:extLst>
            </c:dLbl>
            <c:dLbl>
              <c:idx val="8"/>
              <c:layout>
                <c:manualLayout>
                  <c:x val="4.2155980313754683E-3"/>
                  <c:y val="-1.04633776837739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147A-4DF7-AD60-3AC933B20987}"/>
                </c:ext>
              </c:extLst>
            </c:dLbl>
            <c:dLbl>
              <c:idx val="9"/>
              <c:layout>
                <c:manualLayout>
                  <c:x val="2.531018503089602E-3"/>
                  <c:y val="-2.143361126920606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BEAA-4BB6-8E98-659BA1F58667}"/>
                </c:ext>
              </c:extLst>
            </c:dLbl>
            <c:dLbl>
              <c:idx val="10"/>
              <c:layout>
                <c:manualLayout>
                  <c:x val="2.5067146727747167E-3"/>
                  <c:y val="-1.464872875728358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48C5-4F22-B549-947ACC34C558}"/>
                </c:ext>
              </c:extLst>
            </c:dLbl>
            <c:dLbl>
              <c:idx val="11"/>
              <c:layout>
                <c:manualLayout>
                  <c:x val="4.2155980313754683E-3"/>
                  <c:y val="-1.674140429403841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F5E7-494F-9CE9-98EC86332F00}"/>
                </c:ext>
              </c:extLst>
            </c:dLbl>
            <c:spPr>
              <a:noFill/>
              <a:ln>
                <a:noFill/>
              </a:ln>
              <a:effectLst/>
            </c:spPr>
            <c:txPr>
              <a:bodyPr rot="-5400000" vert="horz"/>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'V.4.21. EC. Enferm. Prof (R)'!$A$4:$A$16</c:f>
              <c:strCache>
                <c:ptCount val="13"/>
                <c:pt idx="0">
                  <c:v>2009</c:v>
                </c:pt>
                <c:pt idx="1">
                  <c:v>2010</c:v>
                </c:pt>
                <c:pt idx="2">
                  <c:v>2011</c:v>
                </c:pt>
                <c:pt idx="3">
                  <c:v>2012</c:v>
                </c:pt>
                <c:pt idx="4">
                  <c:v>2013</c:v>
                </c:pt>
                <c:pt idx="5">
                  <c:v>2014</c:v>
                </c:pt>
                <c:pt idx="6">
                  <c:v>2015</c:v>
                </c:pt>
                <c:pt idx="7">
                  <c:v>2016</c:v>
                </c:pt>
                <c:pt idx="8">
                  <c:v>2017</c:v>
                </c:pt>
                <c:pt idx="9">
                  <c:v>2018</c:v>
                </c:pt>
                <c:pt idx="10">
                  <c:v>2019</c:v>
                </c:pt>
                <c:pt idx="11">
                  <c:v>2020</c:v>
                </c:pt>
                <c:pt idx="12">
                  <c:v>Ene-Abr. 2021</c:v>
                </c:pt>
              </c:strCache>
            </c:strRef>
          </c:cat>
          <c:val>
            <c:numRef>
              <c:f>'V.4.21. EC. Enferm. Prof (R)'!$E$4:$E$16</c:f>
              <c:numCache>
                <c:formatCode>0.0%</c:formatCode>
                <c:ptCount val="13"/>
                <c:pt idx="0">
                  <c:v>0.54081632653061229</c:v>
                </c:pt>
                <c:pt idx="1">
                  <c:v>0.38306451612903225</c:v>
                </c:pt>
                <c:pt idx="2">
                  <c:v>0.57215189873417727</c:v>
                </c:pt>
                <c:pt idx="3">
                  <c:v>0.4321266968325792</c:v>
                </c:pt>
                <c:pt idx="4">
                  <c:v>0.23505976095617531</c:v>
                </c:pt>
                <c:pt idx="5">
                  <c:v>0.2890995260663507</c:v>
                </c:pt>
                <c:pt idx="6">
                  <c:v>0.29565217391304349</c:v>
                </c:pt>
                <c:pt idx="7">
                  <c:v>0.26201923076923078</c:v>
                </c:pt>
                <c:pt idx="8">
                  <c:v>0.29563492063492064</c:v>
                </c:pt>
                <c:pt idx="9">
                  <c:v>0.24971878515185603</c:v>
                </c:pt>
                <c:pt idx="10">
                  <c:v>0.21686746987951808</c:v>
                </c:pt>
                <c:pt idx="11">
                  <c:v>0.64109121909633415</c:v>
                </c:pt>
                <c:pt idx="12">
                  <c:v>0.62471740768651096</c:v>
                </c:pt>
              </c:numCache>
            </c:numRef>
          </c:val>
          <c:extLst>
            <c:ext xmlns:c16="http://schemas.microsoft.com/office/drawing/2014/chart" uri="{C3380CC4-5D6E-409C-BE32-E72D297353CC}">
              <c16:uniqueId val="{00000007-631A-4CD9-8C97-5A85DD46CFD0}"/>
            </c:ext>
          </c:extLst>
        </c:ser>
        <c:ser>
          <c:idx val="1"/>
          <c:order val="1"/>
          <c:tx>
            <c:strRef>
              <c:f>'V.4.21. EC. Enferm. Prof (R)'!$F$3</c:f>
              <c:strCache>
                <c:ptCount val="1"/>
                <c:pt idx="0">
                  <c:v>% Declinados</c:v>
                </c:pt>
              </c:strCache>
            </c:strRef>
          </c:tx>
          <c:spPr>
            <a:solidFill>
              <a:srgbClr val="0070C0"/>
            </a:solidFill>
          </c:spPr>
          <c:invertIfNegative val="0"/>
          <c:dLbls>
            <c:dLbl>
              <c:idx val="0"/>
              <c:layout>
                <c:manualLayout>
                  <c:x val="1.1599574972338746E-2"/>
                  <c:y val="-9.111408892280995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631A-4CD9-8C97-5A85DD46CFD0}"/>
                </c:ext>
              </c:extLst>
            </c:dLbl>
            <c:dLbl>
              <c:idx val="1"/>
              <c:layout>
                <c:manualLayout>
                  <c:x val="7.0743910877680647E-3"/>
                  <c:y val="-1.532521470605121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631A-4CD9-8C97-5A85DD46CFD0}"/>
                </c:ext>
              </c:extLst>
            </c:dLbl>
            <c:dLbl>
              <c:idx val="2"/>
              <c:layout>
                <c:manualLayout>
                  <c:x val="7.8626982913895388E-3"/>
                  <c:y val="-8.941818122254594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631A-4CD9-8C97-5A85DD46CFD0}"/>
                </c:ext>
              </c:extLst>
            </c:dLbl>
            <c:dLbl>
              <c:idx val="3"/>
              <c:layout>
                <c:manualLayout>
                  <c:x val="8.1844375196247106E-3"/>
                  <c:y val="-9.469948598278512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631A-4CD9-8C97-5A85DD46CFD0}"/>
                </c:ext>
              </c:extLst>
            </c:dLbl>
            <c:dLbl>
              <c:idx val="4"/>
              <c:layout>
                <c:manualLayout>
                  <c:x val="1.0890428944791314E-2"/>
                  <c:y val="-2.2256430840635801E-2"/>
                </c:manualLayout>
              </c:layout>
              <c:spPr/>
              <c:txPr>
                <a:bodyPr rot="-5400000" vert="horz"/>
                <a:lstStyle/>
                <a:p>
                  <a:pPr>
                    <a:defRPr sz="18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631A-4CD9-8C97-5A85DD46CFD0}"/>
                </c:ext>
              </c:extLst>
            </c:dLbl>
            <c:dLbl>
              <c:idx val="5"/>
              <c:layout>
                <c:manualLayout>
                  <c:x val="7.9452706484194908E-3"/>
                  <c:y val="-1.96545869785500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631A-4CD9-8C97-5A85DD46CFD0}"/>
                </c:ext>
              </c:extLst>
            </c:dLbl>
            <c:dLbl>
              <c:idx val="6"/>
              <c:layout>
                <c:manualLayout>
                  <c:x val="9.6619407866938428E-3"/>
                  <c:y val="-1.56997850705294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631A-4CD9-8C97-5A85DD46CFD0}"/>
                </c:ext>
              </c:extLst>
            </c:dLbl>
            <c:dLbl>
              <c:idx val="7"/>
              <c:layout>
                <c:manualLayout>
                  <c:x val="1.0124918446209732E-2"/>
                  <c:y val="-1.581920763208263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631A-4CD9-8C97-5A85DD46CFD0}"/>
                </c:ext>
              </c:extLst>
            </c:dLbl>
            <c:dLbl>
              <c:idx val="8"/>
              <c:layout>
                <c:manualLayout>
                  <c:x val="3.3908570878558391E-3"/>
                  <c:y val="-1.36395255961270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BEAA-4BB6-8E98-659BA1F58667}"/>
                </c:ext>
              </c:extLst>
            </c:dLbl>
            <c:dLbl>
              <c:idx val="9"/>
              <c:layout>
                <c:manualLayout>
                  <c:x val="5.9339999037477179E-3"/>
                  <c:y val="-1.948503656589580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EAA-4BB6-8E98-659BA1F58667}"/>
                </c:ext>
              </c:extLst>
            </c:dLbl>
            <c:dLbl>
              <c:idx val="10"/>
              <c:layout>
                <c:manualLayout>
                  <c:x val="3.3422862303662888E-3"/>
                  <c:y val="-1.674140429403837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48C5-4F22-B549-947ACC34C558}"/>
                </c:ext>
              </c:extLst>
            </c:dLbl>
            <c:dLbl>
              <c:idx val="11"/>
              <c:layout>
                <c:manualLayout>
                  <c:x val="3.3724784251002509E-3"/>
                  <c:y val="-1.255605322052882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6F12-4A46-99D5-DE9CC095714E}"/>
                </c:ext>
              </c:extLst>
            </c:dLbl>
            <c:spPr>
              <a:noFill/>
              <a:ln>
                <a:noFill/>
              </a:ln>
              <a:effectLst/>
            </c:spPr>
            <c:txPr>
              <a:bodyPr rot="-5400000" vert="horz"/>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'V.4.21. EC. Enferm. Prof (R)'!$A$4:$A$16</c:f>
              <c:strCache>
                <c:ptCount val="13"/>
                <c:pt idx="0">
                  <c:v>2009</c:v>
                </c:pt>
                <c:pt idx="1">
                  <c:v>2010</c:v>
                </c:pt>
                <c:pt idx="2">
                  <c:v>2011</c:v>
                </c:pt>
                <c:pt idx="3">
                  <c:v>2012</c:v>
                </c:pt>
                <c:pt idx="4">
                  <c:v>2013</c:v>
                </c:pt>
                <c:pt idx="5">
                  <c:v>2014</c:v>
                </c:pt>
                <c:pt idx="6">
                  <c:v>2015</c:v>
                </c:pt>
                <c:pt idx="7">
                  <c:v>2016</c:v>
                </c:pt>
                <c:pt idx="8">
                  <c:v>2017</c:v>
                </c:pt>
                <c:pt idx="9">
                  <c:v>2018</c:v>
                </c:pt>
                <c:pt idx="10">
                  <c:v>2019</c:v>
                </c:pt>
                <c:pt idx="11">
                  <c:v>2020</c:v>
                </c:pt>
                <c:pt idx="12">
                  <c:v>Ene-Abr. 2021</c:v>
                </c:pt>
              </c:strCache>
            </c:strRef>
          </c:cat>
          <c:val>
            <c:numRef>
              <c:f>'V.4.21. EC. Enferm. Prof (R)'!$F$4:$F$16</c:f>
              <c:numCache>
                <c:formatCode>0.0%</c:formatCode>
                <c:ptCount val="13"/>
                <c:pt idx="0">
                  <c:v>0.45918367346938777</c:v>
                </c:pt>
                <c:pt idx="1">
                  <c:v>0.61693548387096775</c:v>
                </c:pt>
                <c:pt idx="2">
                  <c:v>0.42784810126582279</c:v>
                </c:pt>
                <c:pt idx="3">
                  <c:v>0.5678733031674208</c:v>
                </c:pt>
                <c:pt idx="4">
                  <c:v>0.76494023904382469</c:v>
                </c:pt>
                <c:pt idx="5">
                  <c:v>0.7109004739336493</c:v>
                </c:pt>
                <c:pt idx="6">
                  <c:v>0.70434782608695656</c:v>
                </c:pt>
                <c:pt idx="7">
                  <c:v>0.73798076923076927</c:v>
                </c:pt>
                <c:pt idx="8">
                  <c:v>0.70436507936507942</c:v>
                </c:pt>
                <c:pt idx="9">
                  <c:v>0.75028121484814403</c:v>
                </c:pt>
                <c:pt idx="10">
                  <c:v>0.7831325301204819</c:v>
                </c:pt>
                <c:pt idx="11">
                  <c:v>0.35890878090366579</c:v>
                </c:pt>
                <c:pt idx="12">
                  <c:v>0.37528259231348909</c:v>
                </c:pt>
              </c:numCache>
            </c:numRef>
          </c:val>
          <c:extLst>
            <c:ext xmlns:c16="http://schemas.microsoft.com/office/drawing/2014/chart" uri="{C3380CC4-5D6E-409C-BE32-E72D297353CC}">
              <c16:uniqueId val="{00000010-631A-4CD9-8C97-5A85DD46CFD0}"/>
            </c:ext>
          </c:extLst>
        </c:ser>
        <c:dLbls>
          <c:showLegendKey val="0"/>
          <c:showVal val="0"/>
          <c:showCatName val="0"/>
          <c:showSerName val="0"/>
          <c:showPercent val="0"/>
          <c:showBubbleSize val="0"/>
        </c:dLbls>
        <c:gapWidth val="75"/>
        <c:shape val="cylinder"/>
        <c:axId val="441292224"/>
        <c:axId val="441292616"/>
        <c:axId val="0"/>
      </c:bar3DChart>
      <c:catAx>
        <c:axId val="441292224"/>
        <c:scaling>
          <c:orientation val="minMax"/>
        </c:scaling>
        <c:delete val="0"/>
        <c:axPos val="b"/>
        <c:numFmt formatCode="General" sourceLinked="1"/>
        <c:majorTickMark val="none"/>
        <c:minorTickMark val="none"/>
        <c:tickLblPos val="nextTo"/>
        <c:txPr>
          <a:bodyPr/>
          <a:lstStyle/>
          <a:p>
            <a:pPr>
              <a:defRPr sz="1600"/>
            </a:pPr>
            <a:endParaRPr lang="en-US"/>
          </a:p>
        </c:txPr>
        <c:crossAx val="441292616"/>
        <c:crosses val="autoZero"/>
        <c:auto val="1"/>
        <c:lblAlgn val="ctr"/>
        <c:lblOffset val="100"/>
        <c:noMultiLvlLbl val="0"/>
      </c:catAx>
      <c:valAx>
        <c:axId val="441292616"/>
        <c:scaling>
          <c:orientation val="minMax"/>
        </c:scaling>
        <c:delete val="1"/>
        <c:axPos val="l"/>
        <c:numFmt formatCode="0.0%" sourceLinked="1"/>
        <c:majorTickMark val="out"/>
        <c:minorTickMark val="none"/>
        <c:tickLblPos val="nextTo"/>
        <c:crossAx val="441292224"/>
        <c:crosses val="autoZero"/>
        <c:crossBetween val="between"/>
      </c:valAx>
      <c:spPr>
        <a:noFill/>
        <a:ln w="25400">
          <a:noFill/>
        </a:ln>
      </c:spPr>
    </c:plotArea>
    <c:legend>
      <c:legendPos val="t"/>
      <c:layout>
        <c:manualLayout>
          <c:xMode val="edge"/>
          <c:yMode val="edge"/>
          <c:x val="0.22848933172784164"/>
          <c:y val="9.5603674540682415E-2"/>
          <c:w val="0.49084582713481034"/>
          <c:h val="4.7207657866296125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sz="1800" b="1">
                <a:effectLst/>
              </a:rPr>
              <a:t>Cantidad de Expedientes de Accidentes Laborales Calificados en Proceso de Reinvestigación</a:t>
            </a:r>
            <a:endParaRPr lang="es-ES">
              <a:effectLst/>
            </a:endParaRPr>
          </a:p>
        </c:rich>
      </c:tx>
      <c:layout/>
      <c:overlay val="0"/>
    </c:title>
    <c:autoTitleDeleted val="0"/>
    <c:view3D>
      <c:rotX val="10"/>
      <c:rotY val="20"/>
      <c:depthPercent val="100"/>
      <c:rAngAx val="1"/>
    </c:view3D>
    <c:floor>
      <c:thickness val="0"/>
    </c:floor>
    <c:sideWall>
      <c:thickness val="0"/>
    </c:sideWall>
    <c:backWall>
      <c:thickness val="0"/>
    </c:backWall>
    <c:plotArea>
      <c:layout>
        <c:manualLayout>
          <c:layoutTarget val="inner"/>
          <c:xMode val="edge"/>
          <c:yMode val="edge"/>
          <c:x val="5.1757584406962728E-3"/>
          <c:y val="0.19428537694078754"/>
          <c:w val="0.97730941003805905"/>
          <c:h val="0.67475209270464742"/>
        </c:manualLayout>
      </c:layout>
      <c:bar3DChart>
        <c:barDir val="col"/>
        <c:grouping val="clustered"/>
        <c:varyColors val="0"/>
        <c:ser>
          <c:idx val="0"/>
          <c:order val="0"/>
          <c:tx>
            <c:strRef>
              <c:f>'V.4.22.EC. Accid Lab.(R)'!$E$3</c:f>
              <c:strCache>
                <c:ptCount val="1"/>
                <c:pt idx="0">
                  <c:v>% Aprobados</c:v>
                </c:pt>
              </c:strCache>
            </c:strRef>
          </c:tx>
          <c:spPr>
            <a:solidFill>
              <a:schemeClr val="accent3">
                <a:lumMod val="75000"/>
              </a:schemeClr>
            </a:solidFill>
          </c:spPr>
          <c:invertIfNegative val="0"/>
          <c:dLbls>
            <c:dLbl>
              <c:idx val="0"/>
              <c:layout>
                <c:manualLayout>
                  <c:x val="1.180432243732326E-2"/>
                  <c:y val="-1.349704635538619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3508-4228-AD88-C3B90210D267}"/>
                </c:ext>
              </c:extLst>
            </c:dLbl>
            <c:dLbl>
              <c:idx val="1"/>
              <c:layout>
                <c:manualLayout>
                  <c:x val="1.0859709718806254E-2"/>
                  <c:y val="-1.561886251524009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3508-4228-AD88-C3B90210D267}"/>
                </c:ext>
              </c:extLst>
            </c:dLbl>
            <c:dLbl>
              <c:idx val="2"/>
              <c:layout>
                <c:manualLayout>
                  <c:x val="5.8926149951523225E-3"/>
                  <c:y val="-1.940385733743476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3508-4228-AD88-C3B90210D267}"/>
                </c:ext>
              </c:extLst>
            </c:dLbl>
            <c:dLbl>
              <c:idx val="3"/>
              <c:layout>
                <c:manualLayout>
                  <c:x val="-3.2376799219121513E-4"/>
                  <c:y val="-6.9093735607829122E-3"/>
                </c:manualLayout>
              </c:layout>
              <c:spPr/>
              <c:txPr>
                <a:bodyPr/>
                <a:lstStyle/>
                <a:p>
                  <a:pPr>
                    <a:defRPr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3508-4228-AD88-C3B90210D267}"/>
                </c:ext>
              </c:extLst>
            </c:dLbl>
            <c:dLbl>
              <c:idx val="4"/>
              <c:layout>
                <c:manualLayout>
                  <c:x val="-1.0107077890113218E-4"/>
                  <c:y val="-5.19288284890795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3508-4228-AD88-C3B90210D267}"/>
                </c:ext>
              </c:extLst>
            </c:dLbl>
            <c:dLbl>
              <c:idx val="5"/>
              <c:layout>
                <c:manualLayout>
                  <c:x val="-2.4551858799327746E-3"/>
                  <c:y val="-3.168416457779056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3508-4228-AD88-C3B90210D267}"/>
                </c:ext>
              </c:extLst>
            </c:dLbl>
            <c:dLbl>
              <c:idx val="6"/>
              <c:layout>
                <c:manualLayout>
                  <c:x val="3.7261558500902973E-3"/>
                  <c:y val="-2.939626444449063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3508-4228-AD88-C3B90210D267}"/>
                </c:ext>
              </c:extLst>
            </c:dLbl>
            <c:spPr>
              <a:noFill/>
              <a:ln>
                <a:noFill/>
              </a:ln>
              <a:effectLst/>
            </c:spPr>
            <c:txPr>
              <a:bodyPr/>
              <a:lstStyle/>
              <a:p>
                <a:pPr>
                  <a:defRPr sz="1400">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'V.4.22.EC. Accid Lab.(R)'!$A$4:$A$16</c:f>
              <c:strCache>
                <c:ptCount val="13"/>
                <c:pt idx="0">
                  <c:v>2009</c:v>
                </c:pt>
                <c:pt idx="1">
                  <c:v>2010</c:v>
                </c:pt>
                <c:pt idx="2">
                  <c:v>2011</c:v>
                </c:pt>
                <c:pt idx="3">
                  <c:v>2012</c:v>
                </c:pt>
                <c:pt idx="4">
                  <c:v>2013</c:v>
                </c:pt>
                <c:pt idx="5">
                  <c:v>2014</c:v>
                </c:pt>
                <c:pt idx="6">
                  <c:v>2015</c:v>
                </c:pt>
                <c:pt idx="7">
                  <c:v>2016</c:v>
                </c:pt>
                <c:pt idx="8">
                  <c:v>2017</c:v>
                </c:pt>
                <c:pt idx="9">
                  <c:v>2018</c:v>
                </c:pt>
                <c:pt idx="10">
                  <c:v>2019</c:v>
                </c:pt>
                <c:pt idx="11">
                  <c:v>2020</c:v>
                </c:pt>
                <c:pt idx="12">
                  <c:v>Ene-Abr. 2021</c:v>
                </c:pt>
              </c:strCache>
            </c:strRef>
          </c:cat>
          <c:val>
            <c:numRef>
              <c:f>'V.4.22.EC. Accid Lab.(R)'!$E$4:$E$16</c:f>
              <c:numCache>
                <c:formatCode>0.0%</c:formatCode>
                <c:ptCount val="13"/>
                <c:pt idx="0">
                  <c:v>0.58940397350993379</c:v>
                </c:pt>
                <c:pt idx="1">
                  <c:v>0.6095890410958904</c:v>
                </c:pt>
                <c:pt idx="2">
                  <c:v>0.5</c:v>
                </c:pt>
                <c:pt idx="3">
                  <c:v>0.36885245901639346</c:v>
                </c:pt>
                <c:pt idx="4">
                  <c:v>0.37264150943396224</c:v>
                </c:pt>
                <c:pt idx="5">
                  <c:v>0.36464088397790057</c:v>
                </c:pt>
                <c:pt idx="6">
                  <c:v>0.36</c:v>
                </c:pt>
                <c:pt idx="7">
                  <c:v>0.42138364779874216</c:v>
                </c:pt>
                <c:pt idx="8">
                  <c:v>0.37577639751552794</c:v>
                </c:pt>
                <c:pt idx="9">
                  <c:v>0.54320987654320985</c:v>
                </c:pt>
                <c:pt idx="10">
                  <c:v>0.6143733567046451</c:v>
                </c:pt>
                <c:pt idx="11">
                  <c:v>0.59408602150537637</c:v>
                </c:pt>
                <c:pt idx="12">
                  <c:v>0.56047197640117996</c:v>
                </c:pt>
              </c:numCache>
            </c:numRef>
          </c:val>
          <c:extLst>
            <c:ext xmlns:c16="http://schemas.microsoft.com/office/drawing/2014/chart" uri="{C3380CC4-5D6E-409C-BE32-E72D297353CC}">
              <c16:uniqueId val="{00000007-3508-4228-AD88-C3B90210D267}"/>
            </c:ext>
          </c:extLst>
        </c:ser>
        <c:ser>
          <c:idx val="1"/>
          <c:order val="1"/>
          <c:tx>
            <c:strRef>
              <c:f>'V.4.22.EC. Accid Lab.(R)'!$F$3</c:f>
              <c:strCache>
                <c:ptCount val="1"/>
                <c:pt idx="0">
                  <c:v>% Declinados</c:v>
                </c:pt>
              </c:strCache>
            </c:strRef>
          </c:tx>
          <c:spPr>
            <a:solidFill>
              <a:srgbClr val="0070C0"/>
            </a:solidFill>
          </c:spPr>
          <c:invertIfNegative val="0"/>
          <c:dLbls>
            <c:dLbl>
              <c:idx val="0"/>
              <c:layout>
                <c:manualLayout>
                  <c:x val="9.9589354830069352E-3"/>
                  <c:y val="-1.1456372526513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3508-4228-AD88-C3B90210D267}"/>
                </c:ext>
              </c:extLst>
            </c:dLbl>
            <c:dLbl>
              <c:idx val="1"/>
              <c:layout>
                <c:manualLayout>
                  <c:x val="9.0761415128465753E-3"/>
                  <c:y val="-7.507817720847499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3508-4228-AD88-C3B90210D267}"/>
                </c:ext>
              </c:extLst>
            </c:dLbl>
            <c:dLbl>
              <c:idx val="2"/>
              <c:layout>
                <c:manualLayout>
                  <c:x val="1.6744910171427003E-2"/>
                  <c:y val="-1.549611282004193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3508-4228-AD88-C3B90210D267}"/>
                </c:ext>
              </c:extLst>
            </c:dLbl>
            <c:dLbl>
              <c:idx val="3"/>
              <c:layout>
                <c:manualLayout>
                  <c:x val="1.0534396665235351E-2"/>
                  <c:y val="-1.0016534543358381E-2"/>
                </c:manualLayout>
              </c:layout>
              <c:spPr/>
              <c:txPr>
                <a:bodyPr/>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3508-4228-AD88-C3B90210D267}"/>
                </c:ext>
              </c:extLst>
            </c:dLbl>
            <c:dLbl>
              <c:idx val="4"/>
              <c:layout>
                <c:manualLayout>
                  <c:x val="5.8852931344024794E-3"/>
                  <c:y val="-8.098450994495711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3508-4228-AD88-C3B90210D267}"/>
                </c:ext>
              </c:extLst>
            </c:dLbl>
            <c:dLbl>
              <c:idx val="5"/>
              <c:layout>
                <c:manualLayout>
                  <c:x val="9.4164690150438293E-3"/>
                  <c:y val="-1.01228644741339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3508-4228-AD88-C3B90210D267}"/>
                </c:ext>
              </c:extLst>
            </c:dLbl>
            <c:dLbl>
              <c:idx val="6"/>
              <c:layout>
                <c:manualLayout>
                  <c:x val="8.2394103881633495E-3"/>
                  <c:y val="-1.012286447413396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3508-4228-AD88-C3B90210D267}"/>
                </c:ext>
              </c:extLst>
            </c:dLbl>
            <c:dLbl>
              <c:idx val="8"/>
              <c:layout>
                <c:manualLayout>
                  <c:x val="5.1152059115174347E-3"/>
                  <c:y val="-7.775042572900689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9658-4AEB-9583-87AC4DAEB797}"/>
                </c:ext>
              </c:extLst>
            </c:dLbl>
            <c:dLbl>
              <c:idx val="9"/>
              <c:layout>
                <c:manualLayout>
                  <c:x val="9.174520995763236E-3"/>
                  <c:y val="-1.25707244654154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E39-4626-AB57-D2294F5A228F}"/>
                </c:ext>
              </c:extLst>
            </c:dLbl>
            <c:dLbl>
              <c:idx val="10"/>
              <c:layout>
                <c:manualLayout>
                  <c:x val="1.084261572226552E-2"/>
                  <c:y val="-3.59163556154733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E25-4F98-A076-F51937029529}"/>
                </c:ext>
              </c:extLst>
            </c:dLbl>
            <c:dLbl>
              <c:idx val="11"/>
              <c:layout>
                <c:manualLayout>
                  <c:x val="1.000856835901444E-2"/>
                  <c:y val="-1.795818034707647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F7D-4419-91F1-119045A35F1E}"/>
                </c:ext>
              </c:extLst>
            </c:dLbl>
            <c:dLbl>
              <c:idx val="12"/>
              <c:layout>
                <c:manualLayout>
                  <c:x val="6.6723789060096263E-3"/>
                  <c:y val="-3.591636069415295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9B65-48A9-A19B-F362B76EC5CB}"/>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'V.4.22.EC. Accid Lab.(R)'!$A$4:$A$16</c:f>
              <c:strCache>
                <c:ptCount val="13"/>
                <c:pt idx="0">
                  <c:v>2009</c:v>
                </c:pt>
                <c:pt idx="1">
                  <c:v>2010</c:v>
                </c:pt>
                <c:pt idx="2">
                  <c:v>2011</c:v>
                </c:pt>
                <c:pt idx="3">
                  <c:v>2012</c:v>
                </c:pt>
                <c:pt idx="4">
                  <c:v>2013</c:v>
                </c:pt>
                <c:pt idx="5">
                  <c:v>2014</c:v>
                </c:pt>
                <c:pt idx="6">
                  <c:v>2015</c:v>
                </c:pt>
                <c:pt idx="7">
                  <c:v>2016</c:v>
                </c:pt>
                <c:pt idx="8">
                  <c:v>2017</c:v>
                </c:pt>
                <c:pt idx="9">
                  <c:v>2018</c:v>
                </c:pt>
                <c:pt idx="10">
                  <c:v>2019</c:v>
                </c:pt>
                <c:pt idx="11">
                  <c:v>2020</c:v>
                </c:pt>
                <c:pt idx="12">
                  <c:v>Ene-Abr. 2021</c:v>
                </c:pt>
              </c:strCache>
            </c:strRef>
          </c:cat>
          <c:val>
            <c:numRef>
              <c:f>'V.4.22.EC. Accid Lab.(R)'!$F$4:$F$16</c:f>
              <c:numCache>
                <c:formatCode>0.0%</c:formatCode>
                <c:ptCount val="13"/>
                <c:pt idx="0">
                  <c:v>0.37748344370860926</c:v>
                </c:pt>
                <c:pt idx="1">
                  <c:v>0.3904109589041096</c:v>
                </c:pt>
                <c:pt idx="2">
                  <c:v>0.5</c:v>
                </c:pt>
                <c:pt idx="3">
                  <c:v>0.63114754098360659</c:v>
                </c:pt>
                <c:pt idx="4">
                  <c:v>0.62735849056603776</c:v>
                </c:pt>
                <c:pt idx="5">
                  <c:v>0.63535911602209949</c:v>
                </c:pt>
                <c:pt idx="6">
                  <c:v>0.64</c:v>
                </c:pt>
                <c:pt idx="7">
                  <c:v>0.57861635220125784</c:v>
                </c:pt>
                <c:pt idx="8">
                  <c:v>0.62422360248447206</c:v>
                </c:pt>
                <c:pt idx="9">
                  <c:v>0.4567901234567901</c:v>
                </c:pt>
                <c:pt idx="10">
                  <c:v>0.38562664329535495</c:v>
                </c:pt>
                <c:pt idx="11">
                  <c:v>0.40591397849462363</c:v>
                </c:pt>
                <c:pt idx="12">
                  <c:v>0.43952802359882004</c:v>
                </c:pt>
              </c:numCache>
            </c:numRef>
          </c:val>
          <c:extLst>
            <c:ext xmlns:c16="http://schemas.microsoft.com/office/drawing/2014/chart" uri="{C3380CC4-5D6E-409C-BE32-E72D297353CC}">
              <c16:uniqueId val="{0000000F-3508-4228-AD88-C3B90210D267}"/>
            </c:ext>
          </c:extLst>
        </c:ser>
        <c:dLbls>
          <c:showLegendKey val="0"/>
          <c:showVal val="0"/>
          <c:showCatName val="0"/>
          <c:showSerName val="0"/>
          <c:showPercent val="0"/>
          <c:showBubbleSize val="0"/>
        </c:dLbls>
        <c:gapWidth val="75"/>
        <c:shape val="cylinder"/>
        <c:axId val="441293400"/>
        <c:axId val="441293792"/>
        <c:axId val="0"/>
      </c:bar3DChart>
      <c:catAx>
        <c:axId val="441293400"/>
        <c:scaling>
          <c:orientation val="minMax"/>
        </c:scaling>
        <c:delete val="0"/>
        <c:axPos val="b"/>
        <c:numFmt formatCode="General" sourceLinked="1"/>
        <c:majorTickMark val="none"/>
        <c:minorTickMark val="none"/>
        <c:tickLblPos val="nextTo"/>
        <c:txPr>
          <a:bodyPr/>
          <a:lstStyle/>
          <a:p>
            <a:pPr>
              <a:defRPr sz="1400"/>
            </a:pPr>
            <a:endParaRPr lang="en-US"/>
          </a:p>
        </c:txPr>
        <c:crossAx val="441293792"/>
        <c:crosses val="autoZero"/>
        <c:auto val="1"/>
        <c:lblAlgn val="ctr"/>
        <c:lblOffset val="100"/>
        <c:noMultiLvlLbl val="0"/>
      </c:catAx>
      <c:valAx>
        <c:axId val="441293792"/>
        <c:scaling>
          <c:orientation val="minMax"/>
        </c:scaling>
        <c:delete val="1"/>
        <c:axPos val="l"/>
        <c:numFmt formatCode="0.0%" sourceLinked="1"/>
        <c:majorTickMark val="out"/>
        <c:minorTickMark val="none"/>
        <c:tickLblPos val="nextTo"/>
        <c:crossAx val="441293400"/>
        <c:crosses val="autoZero"/>
        <c:crossBetween val="between"/>
      </c:valAx>
      <c:spPr>
        <a:noFill/>
        <a:ln w="25400">
          <a:noFill/>
        </a:ln>
      </c:spPr>
    </c:plotArea>
    <c:legend>
      <c:legendPos val="t"/>
      <c:layout>
        <c:manualLayout>
          <c:xMode val="edge"/>
          <c:yMode val="edge"/>
          <c:x val="0.2525172961392867"/>
          <c:y val="5.771193551570946E-2"/>
          <c:w val="0.47108656826809947"/>
          <c:h val="4.5374337889046719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Casos Aprobados en Proceso de Reinvestigación por Tipo de Accidente</a:t>
            </a:r>
          </a:p>
        </c:rich>
      </c:tx>
      <c:layout>
        <c:manualLayout>
          <c:xMode val="edge"/>
          <c:yMode val="edge"/>
          <c:x val="0.20493174608960021"/>
          <c:y val="2.018736236022993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5.7973141889954498E-2"/>
          <c:y val="0.20478801774458658"/>
          <c:w val="0.92365424290082532"/>
          <c:h val="0.64899764249554814"/>
        </c:manualLayout>
      </c:layout>
      <c:bar3DChart>
        <c:barDir val="col"/>
        <c:grouping val="clustered"/>
        <c:varyColors val="0"/>
        <c:ser>
          <c:idx val="0"/>
          <c:order val="0"/>
          <c:tx>
            <c:strRef>
              <c:f>'V.4.23. Accid. Aprobxtipo'!$G$3</c:f>
              <c:strCache>
                <c:ptCount val="1"/>
                <c:pt idx="0">
                  <c:v>%   Trabajo</c:v>
                </c:pt>
              </c:strCache>
            </c:strRef>
          </c:tx>
          <c:spPr>
            <a:solidFill>
              <a:srgbClr val="0070C0"/>
            </a:solidFill>
          </c:spPr>
          <c:invertIfNegative val="0"/>
          <c:dLbls>
            <c:dLbl>
              <c:idx val="0"/>
              <c:layout>
                <c:manualLayout>
                  <c:x val="4.37945267703959E-3"/>
                  <c:y val="-2.474575924422164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218-421F-83AA-684820CE14E9}"/>
                </c:ext>
              </c:extLst>
            </c:dLbl>
            <c:dLbl>
              <c:idx val="1"/>
              <c:layout>
                <c:manualLayout>
                  <c:x val="1.0948631692598975E-3"/>
                  <c:y val="-2.88700524515919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B218-421F-83AA-684820CE14E9}"/>
                </c:ext>
              </c:extLst>
            </c:dLbl>
            <c:dLbl>
              <c:idx val="2"/>
              <c:layout>
                <c:manualLayout>
                  <c:x val="-4.58302613004569E-3"/>
                  <c:y val="-2.101373402825044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B218-421F-83AA-684820CE14E9}"/>
                </c:ext>
              </c:extLst>
            </c:dLbl>
            <c:dLbl>
              <c:idx val="3"/>
              <c:spPr/>
              <c:txPr>
                <a:bodyPr rot="-5400000" vert="horz"/>
                <a:lstStyle/>
                <a:p>
                  <a:pPr>
                    <a:defRPr sz="1200" b="0"/>
                  </a:pPr>
                  <a:endParaRPr lang="en-US"/>
                </a:p>
              </c:txPr>
              <c:showLegendKey val="0"/>
              <c:showVal val="1"/>
              <c:showCatName val="0"/>
              <c:showSerName val="0"/>
              <c:showPercent val="0"/>
              <c:showBubbleSize val="0"/>
              <c:extLst>
                <c:ext xmlns:c16="http://schemas.microsoft.com/office/drawing/2014/chart" uri="{C3380CC4-5D6E-409C-BE32-E72D297353CC}">
                  <c16:uniqueId val="{00000003-B218-421F-83AA-684820CE14E9}"/>
                </c:ext>
              </c:extLst>
            </c:dLbl>
            <c:dLbl>
              <c:idx val="5"/>
              <c:layout>
                <c:manualLayout>
                  <c:x val="-5.6458201319235183E-3"/>
                  <c:y val="2.416358970402837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B218-421F-83AA-684820CE14E9}"/>
                </c:ext>
              </c:extLst>
            </c:dLbl>
            <c:dLbl>
              <c:idx val="6"/>
              <c:layout>
                <c:manualLayout>
                  <c:x val="0"/>
                  <c:y val="-2.040531052223142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B218-421F-83AA-684820CE14E9}"/>
                </c:ext>
              </c:extLst>
            </c:dLbl>
            <c:dLbl>
              <c:idx val="8"/>
              <c:layout>
                <c:manualLayout>
                  <c:x val="-3.700887295014191E-3"/>
                  <c:y val="6.403510939163116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00B8-4205-85DF-668FACED1D9D}"/>
                </c:ext>
              </c:extLst>
            </c:dLbl>
            <c:dLbl>
              <c:idx val="9"/>
              <c:layout>
                <c:manualLayout>
                  <c:x val="2.775665471260643E-3"/>
                  <c:y val="-1.280702187832631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00B8-4205-85DF-668FACED1D9D}"/>
                </c:ext>
              </c:extLst>
            </c:dLbl>
            <c:dLbl>
              <c:idx val="10"/>
              <c:layout>
                <c:manualLayout>
                  <c:x val="-9.2522182375354774E-4"/>
                  <c:y val="-1.280702187832623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00B8-4205-85DF-668FACED1D9D}"/>
                </c:ext>
              </c:extLst>
            </c:dLbl>
            <c:spPr>
              <a:noFill/>
              <a:ln>
                <a:noFill/>
              </a:ln>
              <a:effectLst/>
            </c:spPr>
            <c:txPr>
              <a:bodyPr rot="-5400000" vert="horz"/>
              <a:lstStyle/>
              <a:p>
                <a:pPr>
                  <a:defRPr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'V.4.23. Accid. Aprobxtipo'!$A$4:$A$16</c:f>
              <c:strCache>
                <c:ptCount val="13"/>
                <c:pt idx="0">
                  <c:v>2009</c:v>
                </c:pt>
                <c:pt idx="1">
                  <c:v>2010</c:v>
                </c:pt>
                <c:pt idx="2">
                  <c:v>2011</c:v>
                </c:pt>
                <c:pt idx="3">
                  <c:v>2012</c:v>
                </c:pt>
                <c:pt idx="4">
                  <c:v>2013</c:v>
                </c:pt>
                <c:pt idx="5">
                  <c:v>2014</c:v>
                </c:pt>
                <c:pt idx="6">
                  <c:v>2015</c:v>
                </c:pt>
                <c:pt idx="7">
                  <c:v>2016</c:v>
                </c:pt>
                <c:pt idx="8">
                  <c:v>2017</c:v>
                </c:pt>
                <c:pt idx="9">
                  <c:v>2018</c:v>
                </c:pt>
                <c:pt idx="10">
                  <c:v>2019</c:v>
                </c:pt>
                <c:pt idx="11">
                  <c:v>2020</c:v>
                </c:pt>
                <c:pt idx="12">
                  <c:v>Ene-Abr. 2021</c:v>
                </c:pt>
              </c:strCache>
            </c:strRef>
          </c:cat>
          <c:val>
            <c:numRef>
              <c:f>'V.4.23. Accid. Aprobxtipo'!$G$4:$G$16</c:f>
              <c:numCache>
                <c:formatCode>0.00%</c:formatCode>
                <c:ptCount val="13"/>
                <c:pt idx="0">
                  <c:v>0.52307692307692311</c:v>
                </c:pt>
                <c:pt idx="1">
                  <c:v>0.2247191011235955</c:v>
                </c:pt>
                <c:pt idx="2">
                  <c:v>0.33720930232558138</c:v>
                </c:pt>
                <c:pt idx="3">
                  <c:v>0.33333333333333331</c:v>
                </c:pt>
                <c:pt idx="4">
                  <c:v>0.50632911392405067</c:v>
                </c:pt>
                <c:pt idx="5">
                  <c:v>0.46969696969696972</c:v>
                </c:pt>
                <c:pt idx="6">
                  <c:v>0.51515151515151514</c:v>
                </c:pt>
                <c:pt idx="7">
                  <c:v>0.58955223880597019</c:v>
                </c:pt>
                <c:pt idx="8">
                  <c:v>0.46280991735537191</c:v>
                </c:pt>
                <c:pt idx="9">
                  <c:v>0.47443181818181818</c:v>
                </c:pt>
                <c:pt idx="10">
                  <c:v>0.49072753209700426</c:v>
                </c:pt>
                <c:pt idx="11">
                  <c:v>0.56862745098039214</c:v>
                </c:pt>
                <c:pt idx="12">
                  <c:v>0.57894736842105265</c:v>
                </c:pt>
              </c:numCache>
            </c:numRef>
          </c:val>
          <c:extLst>
            <c:ext xmlns:c16="http://schemas.microsoft.com/office/drawing/2014/chart" uri="{C3380CC4-5D6E-409C-BE32-E72D297353CC}">
              <c16:uniqueId val="{00000006-B218-421F-83AA-684820CE14E9}"/>
            </c:ext>
          </c:extLst>
        </c:ser>
        <c:ser>
          <c:idx val="1"/>
          <c:order val="1"/>
          <c:tx>
            <c:strRef>
              <c:f>'V.4.23. Accid. Aprobxtipo'!$H$3</c:f>
              <c:strCache>
                <c:ptCount val="1"/>
                <c:pt idx="0">
                  <c:v>%   Trayecto</c:v>
                </c:pt>
              </c:strCache>
            </c:strRef>
          </c:tx>
          <c:spPr>
            <a:solidFill>
              <a:schemeClr val="accent3">
                <a:lumMod val="75000"/>
              </a:schemeClr>
            </a:solidFill>
          </c:spPr>
          <c:invertIfNegative val="0"/>
          <c:dLbls>
            <c:dLbl>
              <c:idx val="0"/>
              <c:layout>
                <c:manualLayout>
                  <c:x val="1.2188923760573568E-2"/>
                  <c:y val="-6.225697452135383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B218-421F-83AA-684820CE14E9}"/>
                </c:ext>
              </c:extLst>
            </c:dLbl>
            <c:dLbl>
              <c:idx val="1"/>
              <c:layout>
                <c:manualLayout>
                  <c:x val="9.8537685233390775E-3"/>
                  <c:y val="-2.474575924422164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B218-421F-83AA-684820CE14E9}"/>
                </c:ext>
              </c:extLst>
            </c:dLbl>
            <c:dLbl>
              <c:idx val="2"/>
              <c:layout>
                <c:manualLayout>
                  <c:x val="1.4233221200378668E-2"/>
                  <c:y val="-1.855931943316623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B218-421F-83AA-684820CE14E9}"/>
                </c:ext>
              </c:extLst>
            </c:dLbl>
            <c:dLbl>
              <c:idx val="3"/>
              <c:spPr/>
              <c:txPr>
                <a:bodyPr rot="-5400000" vert="horz"/>
                <a:lstStyle/>
                <a:p>
                  <a:pPr>
                    <a:defRPr sz="1200" b="0"/>
                  </a:pPr>
                  <a:endParaRPr lang="en-US"/>
                </a:p>
              </c:txPr>
              <c:showLegendKey val="0"/>
              <c:showVal val="1"/>
              <c:showCatName val="0"/>
              <c:showSerName val="0"/>
              <c:showPercent val="0"/>
              <c:showBubbleSize val="0"/>
              <c:extLst>
                <c:ext xmlns:c16="http://schemas.microsoft.com/office/drawing/2014/chart" uri="{C3380CC4-5D6E-409C-BE32-E72D297353CC}">
                  <c16:uniqueId val="{0000000A-B218-421F-83AA-684820CE14E9}"/>
                </c:ext>
              </c:extLst>
            </c:dLbl>
            <c:dLbl>
              <c:idx val="4"/>
              <c:layout>
                <c:manualLayout>
                  <c:x val="1.7847310423869615E-2"/>
                  <c:y val="-1.919540641369605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B218-421F-83AA-684820CE14E9}"/>
                </c:ext>
              </c:extLst>
            </c:dLbl>
            <c:dLbl>
              <c:idx val="5"/>
              <c:layout>
                <c:manualLayout>
                  <c:x val="1.5771655652644368E-2"/>
                  <c:y val="-1.639333726443515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B218-421F-83AA-684820CE14E9}"/>
                </c:ext>
              </c:extLst>
            </c:dLbl>
            <c:dLbl>
              <c:idx val="6"/>
              <c:layout>
                <c:manualLayout>
                  <c:x val="1.8066511613557316E-2"/>
                  <c:y val="-7.4818607603908702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B218-421F-83AA-684820CE14E9}"/>
                </c:ext>
              </c:extLst>
            </c:dLbl>
            <c:dLbl>
              <c:idx val="7"/>
              <c:layout>
                <c:manualLayout>
                  <c:x val="1.3878327356303215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00B8-4205-85DF-668FACED1D9D}"/>
                </c:ext>
              </c:extLst>
            </c:dLbl>
            <c:dLbl>
              <c:idx val="9"/>
              <c:layout>
                <c:manualLayout>
                  <c:x val="1.1102661885042572E-2"/>
                  <c:y val="2.134503646387705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00B8-4205-85DF-668FACED1D9D}"/>
                </c:ext>
              </c:extLst>
            </c:dLbl>
            <c:dLbl>
              <c:idx val="10"/>
              <c:layout>
                <c:manualLayout>
                  <c:x val="1.1102661885042572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00B8-4205-85DF-668FACED1D9D}"/>
                </c:ext>
              </c:extLst>
            </c:dLbl>
            <c:spPr>
              <a:noFill/>
              <a:ln>
                <a:noFill/>
              </a:ln>
              <a:effectLst/>
            </c:spPr>
            <c:txPr>
              <a:bodyPr rot="-5400000" vert="horz"/>
              <a:lstStyle/>
              <a:p>
                <a:pPr>
                  <a:defRPr sz="12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'V.4.23. Accid. Aprobxtipo'!$A$4:$A$16</c:f>
              <c:strCache>
                <c:ptCount val="13"/>
                <c:pt idx="0">
                  <c:v>2009</c:v>
                </c:pt>
                <c:pt idx="1">
                  <c:v>2010</c:v>
                </c:pt>
                <c:pt idx="2">
                  <c:v>2011</c:v>
                </c:pt>
                <c:pt idx="3">
                  <c:v>2012</c:v>
                </c:pt>
                <c:pt idx="4">
                  <c:v>2013</c:v>
                </c:pt>
                <c:pt idx="5">
                  <c:v>2014</c:v>
                </c:pt>
                <c:pt idx="6">
                  <c:v>2015</c:v>
                </c:pt>
                <c:pt idx="7">
                  <c:v>2016</c:v>
                </c:pt>
                <c:pt idx="8">
                  <c:v>2017</c:v>
                </c:pt>
                <c:pt idx="9">
                  <c:v>2018</c:v>
                </c:pt>
                <c:pt idx="10">
                  <c:v>2019</c:v>
                </c:pt>
                <c:pt idx="11">
                  <c:v>2020</c:v>
                </c:pt>
                <c:pt idx="12">
                  <c:v>Ene-Abr. 2021</c:v>
                </c:pt>
              </c:strCache>
            </c:strRef>
          </c:cat>
          <c:val>
            <c:numRef>
              <c:f>'V.4.23. Accid. Aprobxtipo'!$H$4:$H$16</c:f>
              <c:numCache>
                <c:formatCode>0.00%</c:formatCode>
                <c:ptCount val="13"/>
                <c:pt idx="0">
                  <c:v>0.43076923076923079</c:v>
                </c:pt>
                <c:pt idx="1">
                  <c:v>0.7191011235955056</c:v>
                </c:pt>
                <c:pt idx="2">
                  <c:v>0.62790697674418605</c:v>
                </c:pt>
                <c:pt idx="3">
                  <c:v>0.57777777777777772</c:v>
                </c:pt>
                <c:pt idx="4">
                  <c:v>0.48101265822784811</c:v>
                </c:pt>
                <c:pt idx="5">
                  <c:v>0.48484848484848486</c:v>
                </c:pt>
                <c:pt idx="6">
                  <c:v>0.48484848484848486</c:v>
                </c:pt>
                <c:pt idx="7">
                  <c:v>0.39552238805970147</c:v>
                </c:pt>
                <c:pt idx="8">
                  <c:v>0.49586776859504134</c:v>
                </c:pt>
                <c:pt idx="9">
                  <c:v>0.45738636363636365</c:v>
                </c:pt>
                <c:pt idx="10">
                  <c:v>0.47503566333808844</c:v>
                </c:pt>
                <c:pt idx="11">
                  <c:v>0.40120663650075417</c:v>
                </c:pt>
                <c:pt idx="12">
                  <c:v>0.39473684210526316</c:v>
                </c:pt>
              </c:numCache>
            </c:numRef>
          </c:val>
          <c:extLst>
            <c:ext xmlns:c16="http://schemas.microsoft.com/office/drawing/2014/chart" uri="{C3380CC4-5D6E-409C-BE32-E72D297353CC}">
              <c16:uniqueId val="{0000000E-B218-421F-83AA-684820CE14E9}"/>
            </c:ext>
          </c:extLst>
        </c:ser>
        <c:ser>
          <c:idx val="2"/>
          <c:order val="2"/>
          <c:tx>
            <c:strRef>
              <c:f>'V.4.23. Accid. Aprobxtipo'!$I$3</c:f>
              <c:strCache>
                <c:ptCount val="1"/>
                <c:pt idx="0">
                  <c:v>%  Conexo</c:v>
                </c:pt>
              </c:strCache>
            </c:strRef>
          </c:tx>
          <c:spPr>
            <a:solidFill>
              <a:srgbClr val="FFC000"/>
            </a:solidFill>
          </c:spPr>
          <c:invertIfNegative val="0"/>
          <c:dLbls>
            <c:dLbl>
              <c:idx val="0"/>
              <c:layout>
                <c:manualLayout>
                  <c:x val="7.6640421848192825E-3"/>
                  <c:y val="-3.50564922626473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B218-421F-83AA-684820CE14E9}"/>
                </c:ext>
              </c:extLst>
            </c:dLbl>
            <c:dLbl>
              <c:idx val="1"/>
              <c:layout>
                <c:manualLayout>
                  <c:x val="4.37945267703959E-3"/>
                  <c:y val="-3.093219905527705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B218-421F-83AA-684820CE14E9}"/>
                </c:ext>
              </c:extLst>
            </c:dLbl>
            <c:dLbl>
              <c:idx val="2"/>
              <c:layout>
                <c:manualLayout>
                  <c:x val="9.8537685233390775E-3"/>
                  <c:y val="-3.093219905527705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B218-421F-83AA-684820CE14E9}"/>
                </c:ext>
              </c:extLst>
            </c:dLbl>
            <c:dLbl>
              <c:idx val="3"/>
              <c:layout>
                <c:manualLayout>
                  <c:x val="1.1322363947136546E-2"/>
                  <c:y val="-1.6486695026162082E-2"/>
                </c:manualLayout>
              </c:layout>
              <c:spPr/>
              <c:txPr>
                <a:bodyPr rot="-5400000" vert="horz"/>
                <a:lstStyle/>
                <a:p>
                  <a:pPr>
                    <a:defRPr sz="12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B218-421F-83AA-684820CE14E9}"/>
                </c:ext>
              </c:extLst>
            </c:dLbl>
            <c:spPr>
              <a:noFill/>
              <a:ln>
                <a:noFill/>
              </a:ln>
              <a:effectLst/>
            </c:spPr>
            <c:txPr>
              <a:bodyPr rot="-5400000" vert="horz"/>
              <a:lstStyle/>
              <a:p>
                <a:pPr>
                  <a:defRPr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'V.4.23. Accid. Aprobxtipo'!$A$4:$A$16</c:f>
              <c:strCache>
                <c:ptCount val="13"/>
                <c:pt idx="0">
                  <c:v>2009</c:v>
                </c:pt>
                <c:pt idx="1">
                  <c:v>2010</c:v>
                </c:pt>
                <c:pt idx="2">
                  <c:v>2011</c:v>
                </c:pt>
                <c:pt idx="3">
                  <c:v>2012</c:v>
                </c:pt>
                <c:pt idx="4">
                  <c:v>2013</c:v>
                </c:pt>
                <c:pt idx="5">
                  <c:v>2014</c:v>
                </c:pt>
                <c:pt idx="6">
                  <c:v>2015</c:v>
                </c:pt>
                <c:pt idx="7">
                  <c:v>2016</c:v>
                </c:pt>
                <c:pt idx="8">
                  <c:v>2017</c:v>
                </c:pt>
                <c:pt idx="9">
                  <c:v>2018</c:v>
                </c:pt>
                <c:pt idx="10">
                  <c:v>2019</c:v>
                </c:pt>
                <c:pt idx="11">
                  <c:v>2020</c:v>
                </c:pt>
                <c:pt idx="12">
                  <c:v>Ene-Abr. 2021</c:v>
                </c:pt>
              </c:strCache>
            </c:strRef>
          </c:cat>
          <c:val>
            <c:numRef>
              <c:f>'V.4.23. Accid. Aprobxtipo'!$I$4:$I$16</c:f>
              <c:numCache>
                <c:formatCode>0.00%</c:formatCode>
                <c:ptCount val="13"/>
                <c:pt idx="0">
                  <c:v>3.0769230769230771E-2</c:v>
                </c:pt>
                <c:pt idx="1">
                  <c:v>5.6179775280898875E-2</c:v>
                </c:pt>
                <c:pt idx="2">
                  <c:v>3.4883720930232558E-2</c:v>
                </c:pt>
                <c:pt idx="3">
                  <c:v>8.8888888888888892E-2</c:v>
                </c:pt>
                <c:pt idx="4">
                  <c:v>1.2658227848101266E-2</c:v>
                </c:pt>
                <c:pt idx="5">
                  <c:v>4.5454545454545456E-2</c:v>
                </c:pt>
                <c:pt idx="6">
                  <c:v>0</c:v>
                </c:pt>
                <c:pt idx="7">
                  <c:v>1.4925373134328358E-2</c:v>
                </c:pt>
                <c:pt idx="8">
                  <c:v>4.1322314049586778E-2</c:v>
                </c:pt>
                <c:pt idx="9">
                  <c:v>6.8181818181818177E-2</c:v>
                </c:pt>
                <c:pt idx="10">
                  <c:v>3.4236804564907276E-2</c:v>
                </c:pt>
                <c:pt idx="11">
                  <c:v>3.0165912518853696E-2</c:v>
                </c:pt>
                <c:pt idx="12">
                  <c:v>2.6315789473684209E-2</c:v>
                </c:pt>
              </c:numCache>
            </c:numRef>
          </c:val>
          <c:extLst>
            <c:ext xmlns:c16="http://schemas.microsoft.com/office/drawing/2014/chart" uri="{C3380CC4-5D6E-409C-BE32-E72D297353CC}">
              <c16:uniqueId val="{00000013-B218-421F-83AA-684820CE14E9}"/>
            </c:ext>
          </c:extLst>
        </c:ser>
        <c:ser>
          <c:idx val="3"/>
          <c:order val="3"/>
          <c:tx>
            <c:strRef>
              <c:f>'V.4.23. Accid. Aprobxtipo'!$J$3</c:f>
              <c:strCache>
                <c:ptCount val="1"/>
                <c:pt idx="0">
                  <c:v>% No Especificados</c:v>
                </c:pt>
              </c:strCache>
            </c:strRef>
          </c:tx>
          <c:spPr>
            <a:solidFill>
              <a:schemeClr val="accent4">
                <a:lumMod val="60000"/>
                <a:lumOff val="40000"/>
              </a:schemeClr>
            </a:solidFill>
          </c:spPr>
          <c:invertIfNegative val="0"/>
          <c:dLbls>
            <c:dLbl>
              <c:idx val="0"/>
              <c:layout>
                <c:manualLayout>
                  <c:x val="9.8537685233391174E-3"/>
                  <c:y val="-2.062146603685137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B218-421F-83AA-684820CE14E9}"/>
                </c:ext>
              </c:extLst>
            </c:dLbl>
            <c:dLbl>
              <c:idx val="1"/>
              <c:layout>
                <c:manualLayout>
                  <c:x val="8.75890535407918E-3"/>
                  <c:y val="-2.268361264053650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B218-421F-83AA-684820CE14E9}"/>
                </c:ext>
              </c:extLst>
            </c:dLbl>
            <c:dLbl>
              <c:idx val="2"/>
              <c:layout>
                <c:manualLayout>
                  <c:x val="1.0948631692598975E-2"/>
                  <c:y val="-2.268361264053650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B218-421F-83AA-684820CE14E9}"/>
                </c:ext>
              </c:extLst>
            </c:dLbl>
            <c:dLbl>
              <c:idx val="3"/>
              <c:layout>
                <c:manualLayout>
                  <c:x val="1.2580404385707089E-2"/>
                  <c:y val="-1.854753190443249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B218-421F-83AA-684820CE14E9}"/>
                </c:ext>
              </c:extLst>
            </c:dLbl>
            <c:dLbl>
              <c:idx val="6"/>
              <c:layout>
                <c:manualLayout>
                  <c:x val="1.2363355933406216E-2"/>
                  <c:y val="-2.057787201470977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B218-421F-83AA-684820CE14E9}"/>
                </c:ext>
              </c:extLst>
            </c:dLbl>
            <c:spPr>
              <a:noFill/>
              <a:ln>
                <a:noFill/>
              </a:ln>
              <a:effectLst/>
            </c:spPr>
            <c:txPr>
              <a:bodyPr rot="-5400000" vert="horz"/>
              <a:lstStyle/>
              <a:p>
                <a:pPr>
                  <a:defRPr sz="12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'V.4.23. Accid. Aprobxtipo'!$A$4:$A$16</c:f>
              <c:strCache>
                <c:ptCount val="13"/>
                <c:pt idx="0">
                  <c:v>2009</c:v>
                </c:pt>
                <c:pt idx="1">
                  <c:v>2010</c:v>
                </c:pt>
                <c:pt idx="2">
                  <c:v>2011</c:v>
                </c:pt>
                <c:pt idx="3">
                  <c:v>2012</c:v>
                </c:pt>
                <c:pt idx="4">
                  <c:v>2013</c:v>
                </c:pt>
                <c:pt idx="5">
                  <c:v>2014</c:v>
                </c:pt>
                <c:pt idx="6">
                  <c:v>2015</c:v>
                </c:pt>
                <c:pt idx="7">
                  <c:v>2016</c:v>
                </c:pt>
                <c:pt idx="8">
                  <c:v>2017</c:v>
                </c:pt>
                <c:pt idx="9">
                  <c:v>2018</c:v>
                </c:pt>
                <c:pt idx="10">
                  <c:v>2019</c:v>
                </c:pt>
                <c:pt idx="11">
                  <c:v>2020</c:v>
                </c:pt>
                <c:pt idx="12">
                  <c:v>Ene-Abr. 2021</c:v>
                </c:pt>
              </c:strCache>
            </c:strRef>
          </c:cat>
          <c:val>
            <c:numRef>
              <c:f>'V.4.23. Accid. Aprobxtipo'!$J$4:$J$16</c:f>
              <c:numCache>
                <c:formatCode>0.00%</c:formatCode>
                <c:ptCount val="13"/>
                <c:pt idx="0">
                  <c:v>1.5384615384615385E-2</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19-B218-421F-83AA-684820CE14E9}"/>
            </c:ext>
          </c:extLst>
        </c:ser>
        <c:dLbls>
          <c:showLegendKey val="0"/>
          <c:showVal val="0"/>
          <c:showCatName val="0"/>
          <c:showSerName val="0"/>
          <c:showPercent val="0"/>
          <c:showBubbleSize val="0"/>
        </c:dLbls>
        <c:gapWidth val="75"/>
        <c:shape val="cylinder"/>
        <c:axId val="441294576"/>
        <c:axId val="441294968"/>
        <c:axId val="0"/>
      </c:bar3DChart>
      <c:catAx>
        <c:axId val="441294576"/>
        <c:scaling>
          <c:orientation val="minMax"/>
        </c:scaling>
        <c:delete val="0"/>
        <c:axPos val="b"/>
        <c:numFmt formatCode="General" sourceLinked="1"/>
        <c:majorTickMark val="none"/>
        <c:minorTickMark val="none"/>
        <c:tickLblPos val="nextTo"/>
        <c:txPr>
          <a:bodyPr/>
          <a:lstStyle/>
          <a:p>
            <a:pPr>
              <a:defRPr sz="1400"/>
            </a:pPr>
            <a:endParaRPr lang="en-US"/>
          </a:p>
        </c:txPr>
        <c:crossAx val="441294968"/>
        <c:crosses val="autoZero"/>
        <c:auto val="1"/>
        <c:lblAlgn val="ctr"/>
        <c:lblOffset val="100"/>
        <c:noMultiLvlLbl val="0"/>
      </c:catAx>
      <c:valAx>
        <c:axId val="441294968"/>
        <c:scaling>
          <c:orientation val="minMax"/>
        </c:scaling>
        <c:delete val="0"/>
        <c:axPos val="l"/>
        <c:numFmt formatCode="0.00%" sourceLinked="1"/>
        <c:majorTickMark val="none"/>
        <c:minorTickMark val="none"/>
        <c:tickLblPos val="nextTo"/>
        <c:spPr>
          <a:ln w="9525">
            <a:noFill/>
          </a:ln>
        </c:spPr>
        <c:crossAx val="441294576"/>
        <c:crosses val="autoZero"/>
        <c:crossBetween val="between"/>
      </c:valAx>
      <c:spPr>
        <a:noFill/>
        <a:ln w="25400">
          <a:noFill/>
        </a:ln>
      </c:spPr>
    </c:plotArea>
    <c:legend>
      <c:legendPos val="t"/>
      <c:layout>
        <c:manualLayout>
          <c:xMode val="edge"/>
          <c:yMode val="edge"/>
          <c:x val="0.23750036243925776"/>
          <c:y val="8.4504312873138906E-2"/>
          <c:w val="0.46753230415059238"/>
          <c:h val="4.2254458182455462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Casos Aprobados en Proceso de Reinvestigación por  Grado de Lesión</a:t>
            </a:r>
          </a:p>
        </c:rich>
      </c:tx>
      <c:layout>
        <c:manualLayout>
          <c:xMode val="edge"/>
          <c:yMode val="edge"/>
          <c:x val="0.22690718135760934"/>
          <c:y val="2.4035839132210749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5.4933470526131803E-2"/>
          <c:y val="0.23425242568661772"/>
          <c:w val="0.92875452368446976"/>
          <c:h val="0.61136163798413357"/>
        </c:manualLayout>
      </c:layout>
      <c:bar3DChart>
        <c:barDir val="col"/>
        <c:grouping val="clustered"/>
        <c:varyColors val="0"/>
        <c:ser>
          <c:idx val="0"/>
          <c:order val="0"/>
          <c:tx>
            <c:strRef>
              <c:f>'V.4.24. Accid. Aprob xLesión '!$H$3</c:f>
              <c:strCache>
                <c:ptCount val="1"/>
                <c:pt idx="0">
                  <c:v>%   Leve</c:v>
                </c:pt>
              </c:strCache>
            </c:strRef>
          </c:tx>
          <c:spPr>
            <a:solidFill>
              <a:schemeClr val="accent6">
                <a:lumMod val="50000"/>
              </a:schemeClr>
            </a:solidFill>
          </c:spPr>
          <c:invertIfNegative val="0"/>
          <c:dLbls>
            <c:dLbl>
              <c:idx val="0"/>
              <c:layout>
                <c:manualLayout>
                  <c:x val="2.0865332665926531E-3"/>
                  <c:y val="-5.794622105217431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DED-42B8-8561-D438F69D47DB}"/>
                </c:ext>
              </c:extLst>
            </c:dLbl>
            <c:dLbl>
              <c:idx val="1"/>
              <c:layout>
                <c:manualLayout>
                  <c:x val="3.3877955767914023E-3"/>
                  <c:y val="-7.813098442420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EDED-42B8-8561-D438F69D47DB}"/>
                </c:ext>
              </c:extLst>
            </c:dLbl>
            <c:dLbl>
              <c:idx val="2"/>
              <c:layout>
                <c:manualLayout>
                  <c:x val="3.2845633433965008E-3"/>
                  <c:y val="-9.971622736695223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EDED-42B8-8561-D438F69D47DB}"/>
                </c:ext>
              </c:extLst>
            </c:dLbl>
            <c:dLbl>
              <c:idx val="3"/>
              <c:layout>
                <c:manualLayout>
                  <c:x val="4.5857873991046946E-3"/>
                  <c:y val="-2.2756355945551874E-3"/>
                </c:manualLayout>
              </c:layout>
              <c:spPr/>
              <c:txPr>
                <a:bodyPr rot="-5400000" vert="horz"/>
                <a:lstStyle/>
                <a:p>
                  <a:pPr>
                    <a:defRPr sz="12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EDED-42B8-8561-D438F69D47DB}"/>
                </c:ext>
              </c:extLst>
            </c:dLbl>
            <c:dLbl>
              <c:idx val="4"/>
              <c:layout>
                <c:manualLayout>
                  <c:x val="6.8786810986571677E-3"/>
                  <c:y val="2.10568830971591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EDED-42B8-8561-D438F69D47DB}"/>
                </c:ext>
              </c:extLst>
            </c:dLbl>
            <c:spPr>
              <a:noFill/>
              <a:ln>
                <a:noFill/>
              </a:ln>
              <a:effectLst/>
            </c:spPr>
            <c:txPr>
              <a:bodyPr rot="-5400000" vert="horz"/>
              <a:lstStyle/>
              <a:p>
                <a:pPr>
                  <a:defRPr sz="12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'V.4.24. Accid. Aprob xLesión '!$A$4:$A$16</c:f>
              <c:strCache>
                <c:ptCount val="13"/>
                <c:pt idx="0">
                  <c:v>2009</c:v>
                </c:pt>
                <c:pt idx="1">
                  <c:v>2010</c:v>
                </c:pt>
                <c:pt idx="2">
                  <c:v>2011</c:v>
                </c:pt>
                <c:pt idx="3">
                  <c:v>2012</c:v>
                </c:pt>
                <c:pt idx="4">
                  <c:v>2013</c:v>
                </c:pt>
                <c:pt idx="5">
                  <c:v>2014</c:v>
                </c:pt>
                <c:pt idx="6">
                  <c:v>2015</c:v>
                </c:pt>
                <c:pt idx="7">
                  <c:v>2016</c:v>
                </c:pt>
                <c:pt idx="8">
                  <c:v>2017</c:v>
                </c:pt>
                <c:pt idx="9">
                  <c:v>2018</c:v>
                </c:pt>
                <c:pt idx="10">
                  <c:v>2019</c:v>
                </c:pt>
                <c:pt idx="11">
                  <c:v>2020</c:v>
                </c:pt>
                <c:pt idx="12">
                  <c:v>Ene-Abr. 2021</c:v>
                </c:pt>
              </c:strCache>
            </c:strRef>
          </c:cat>
          <c:val>
            <c:numRef>
              <c:f>'V.4.24. Accid. Aprob xLesión '!$H$4:$H$16</c:f>
              <c:numCache>
                <c:formatCode>0.00%</c:formatCode>
                <c:ptCount val="13"/>
                <c:pt idx="0">
                  <c:v>0.16923076923076924</c:v>
                </c:pt>
                <c:pt idx="1">
                  <c:v>7.8651685393258425E-2</c:v>
                </c:pt>
                <c:pt idx="2">
                  <c:v>6.9767441860465115E-2</c:v>
                </c:pt>
                <c:pt idx="3">
                  <c:v>0.13333333333333333</c:v>
                </c:pt>
                <c:pt idx="4">
                  <c:v>0.10126582278481013</c:v>
                </c:pt>
                <c:pt idx="5">
                  <c:v>0.10606060606060606</c:v>
                </c:pt>
                <c:pt idx="6">
                  <c:v>0.22222222222222221</c:v>
                </c:pt>
                <c:pt idx="7">
                  <c:v>0.23880597014925373</c:v>
                </c:pt>
                <c:pt idx="8">
                  <c:v>0.28099173553719009</c:v>
                </c:pt>
                <c:pt idx="9">
                  <c:v>0.25852272727272729</c:v>
                </c:pt>
                <c:pt idx="10">
                  <c:v>0.23109843081312412</c:v>
                </c:pt>
                <c:pt idx="11">
                  <c:v>0.20512820512820512</c:v>
                </c:pt>
                <c:pt idx="12">
                  <c:v>0.15789473684210525</c:v>
                </c:pt>
              </c:numCache>
            </c:numRef>
          </c:val>
          <c:extLst>
            <c:ext xmlns:c16="http://schemas.microsoft.com/office/drawing/2014/chart" uri="{C3380CC4-5D6E-409C-BE32-E72D297353CC}">
              <c16:uniqueId val="{00000005-EDED-42B8-8561-D438F69D47DB}"/>
            </c:ext>
          </c:extLst>
        </c:ser>
        <c:ser>
          <c:idx val="1"/>
          <c:order val="1"/>
          <c:tx>
            <c:strRef>
              <c:f>'V.4.24. Accid. Aprob xLesión '!$I$3</c:f>
              <c:strCache>
                <c:ptCount val="1"/>
                <c:pt idx="0">
                  <c:v>% Moderado</c:v>
                </c:pt>
              </c:strCache>
            </c:strRef>
          </c:tx>
          <c:spPr>
            <a:solidFill>
              <a:schemeClr val="accent3">
                <a:lumMod val="75000"/>
              </a:schemeClr>
            </a:solidFill>
          </c:spPr>
          <c:invertIfNegative val="0"/>
          <c:dLbls>
            <c:dLbl>
              <c:idx val="0"/>
              <c:layout>
                <c:manualLayout>
                  <c:x val="6.569179015559385E-3"/>
                  <c:y val="-2.474575924422164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EDED-42B8-8561-D438F69D47DB}"/>
                </c:ext>
              </c:extLst>
            </c:dLbl>
            <c:dLbl>
              <c:idx val="1"/>
              <c:layout>
                <c:manualLayout>
                  <c:x val="9.8537685233390775E-3"/>
                  <c:y val="-2.474575924422164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EDED-42B8-8561-D438F69D47DB}"/>
                </c:ext>
              </c:extLst>
            </c:dLbl>
            <c:dLbl>
              <c:idx val="2"/>
              <c:layout>
                <c:manualLayout>
                  <c:x val="1.4233221200378668E-2"/>
                  <c:y val="-1.855931943316623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EDED-42B8-8561-D438F69D47DB}"/>
                </c:ext>
              </c:extLst>
            </c:dLbl>
            <c:dLbl>
              <c:idx val="3"/>
              <c:layout>
                <c:manualLayout>
                  <c:x val="1.0817085544029667E-2"/>
                  <c:y val="-1.9169747019716455E-2"/>
                </c:manualLayout>
              </c:layout>
              <c:spPr/>
              <c:txPr>
                <a:bodyPr rot="-5400000" vert="horz"/>
                <a:lstStyle/>
                <a:p>
                  <a:pPr>
                    <a:defRPr sz="12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EDED-42B8-8561-D438F69D47DB}"/>
                </c:ext>
              </c:extLst>
            </c:dLbl>
            <c:spPr>
              <a:noFill/>
              <a:ln>
                <a:noFill/>
              </a:ln>
              <a:effectLst/>
            </c:spPr>
            <c:txPr>
              <a:bodyPr rot="-5400000" vert="horz"/>
              <a:lstStyle/>
              <a:p>
                <a:pPr>
                  <a:defRPr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'V.4.24. Accid. Aprob xLesión '!$A$4:$A$16</c:f>
              <c:strCache>
                <c:ptCount val="13"/>
                <c:pt idx="0">
                  <c:v>2009</c:v>
                </c:pt>
                <c:pt idx="1">
                  <c:v>2010</c:v>
                </c:pt>
                <c:pt idx="2">
                  <c:v>2011</c:v>
                </c:pt>
                <c:pt idx="3">
                  <c:v>2012</c:v>
                </c:pt>
                <c:pt idx="4">
                  <c:v>2013</c:v>
                </c:pt>
                <c:pt idx="5">
                  <c:v>2014</c:v>
                </c:pt>
                <c:pt idx="6">
                  <c:v>2015</c:v>
                </c:pt>
                <c:pt idx="7">
                  <c:v>2016</c:v>
                </c:pt>
                <c:pt idx="8">
                  <c:v>2017</c:v>
                </c:pt>
                <c:pt idx="9">
                  <c:v>2018</c:v>
                </c:pt>
                <c:pt idx="10">
                  <c:v>2019</c:v>
                </c:pt>
                <c:pt idx="11">
                  <c:v>2020</c:v>
                </c:pt>
                <c:pt idx="12">
                  <c:v>Ene-Abr. 2021</c:v>
                </c:pt>
              </c:strCache>
            </c:strRef>
          </c:cat>
          <c:val>
            <c:numRef>
              <c:f>'V.4.24. Accid. Aprob xLesión '!$I$4:$I$16</c:f>
              <c:numCache>
                <c:formatCode>0.00%</c:formatCode>
                <c:ptCount val="13"/>
                <c:pt idx="0">
                  <c:v>0.76923076923076927</c:v>
                </c:pt>
                <c:pt idx="1">
                  <c:v>0.6741573033707865</c:v>
                </c:pt>
                <c:pt idx="2">
                  <c:v>0.7441860465116279</c:v>
                </c:pt>
                <c:pt idx="3">
                  <c:v>0.57777777777777772</c:v>
                </c:pt>
                <c:pt idx="4">
                  <c:v>0.73417721518987344</c:v>
                </c:pt>
                <c:pt idx="5">
                  <c:v>0.74242424242424243</c:v>
                </c:pt>
                <c:pt idx="6">
                  <c:v>0.66666666666666663</c:v>
                </c:pt>
                <c:pt idx="7">
                  <c:v>0.61940298507462688</c:v>
                </c:pt>
                <c:pt idx="8">
                  <c:v>0.64462809917355368</c:v>
                </c:pt>
                <c:pt idx="9">
                  <c:v>0.68181818181818177</c:v>
                </c:pt>
                <c:pt idx="10">
                  <c:v>0.70756062767475036</c:v>
                </c:pt>
                <c:pt idx="11">
                  <c:v>0.74208144796380093</c:v>
                </c:pt>
                <c:pt idx="12">
                  <c:v>0.83157894736842108</c:v>
                </c:pt>
              </c:numCache>
            </c:numRef>
          </c:val>
          <c:extLst>
            <c:ext xmlns:c16="http://schemas.microsoft.com/office/drawing/2014/chart" uri="{C3380CC4-5D6E-409C-BE32-E72D297353CC}">
              <c16:uniqueId val="{0000000A-EDED-42B8-8561-D438F69D47DB}"/>
            </c:ext>
          </c:extLst>
        </c:ser>
        <c:ser>
          <c:idx val="2"/>
          <c:order val="2"/>
          <c:tx>
            <c:strRef>
              <c:f>'V.4.24. Accid. Aprob xLesión '!$J$3</c:f>
              <c:strCache>
                <c:ptCount val="1"/>
                <c:pt idx="0">
                  <c:v>%  Grave</c:v>
                </c:pt>
              </c:strCache>
            </c:strRef>
          </c:tx>
          <c:spPr>
            <a:solidFill>
              <a:srgbClr val="0070C0"/>
            </a:solidFill>
          </c:spPr>
          <c:invertIfNegative val="0"/>
          <c:dLbls>
            <c:dLbl>
              <c:idx val="0"/>
              <c:layout>
                <c:manualLayout>
                  <c:x val="1.931808077575614E-3"/>
                  <c:y val="-5.576923778394046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EDED-42B8-8561-D438F69D47DB}"/>
                </c:ext>
              </c:extLst>
            </c:dLbl>
            <c:dLbl>
              <c:idx val="1"/>
              <c:layout>
                <c:manualLayout>
                  <c:x val="4.4381936511217798E-3"/>
                  <c:y val="-7.793865383843766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EDED-42B8-8561-D438F69D47DB}"/>
                </c:ext>
              </c:extLst>
            </c:dLbl>
            <c:dLbl>
              <c:idx val="2"/>
              <c:layout>
                <c:manualLayout>
                  <c:x val="2.9665891987555185E-3"/>
                  <c:y val="-5.445442610708712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EDED-42B8-8561-D438F69D47DB}"/>
                </c:ext>
              </c:extLst>
            </c:dLbl>
            <c:dLbl>
              <c:idx val="3"/>
              <c:layout>
                <c:manualLayout>
                  <c:x val="5.2511779290024419E-3"/>
                  <c:y val="-8.5927005237029213E-3"/>
                </c:manualLayout>
              </c:layout>
              <c:spPr/>
              <c:txPr>
                <a:bodyPr rot="-5400000" vert="horz"/>
                <a:lstStyle/>
                <a:p>
                  <a:pPr>
                    <a:defRPr sz="12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EDED-42B8-8561-D438F69D47DB}"/>
                </c:ext>
              </c:extLst>
            </c:dLbl>
            <c:spPr>
              <a:noFill/>
              <a:ln>
                <a:noFill/>
              </a:ln>
              <a:effectLst/>
            </c:spPr>
            <c:txPr>
              <a:bodyPr rot="-5400000" vert="horz"/>
              <a:lstStyle/>
              <a:p>
                <a:pPr>
                  <a:defRPr sz="12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'V.4.24. Accid. Aprob xLesión '!$A$4:$A$16</c:f>
              <c:strCache>
                <c:ptCount val="13"/>
                <c:pt idx="0">
                  <c:v>2009</c:v>
                </c:pt>
                <c:pt idx="1">
                  <c:v>2010</c:v>
                </c:pt>
                <c:pt idx="2">
                  <c:v>2011</c:v>
                </c:pt>
                <c:pt idx="3">
                  <c:v>2012</c:v>
                </c:pt>
                <c:pt idx="4">
                  <c:v>2013</c:v>
                </c:pt>
                <c:pt idx="5">
                  <c:v>2014</c:v>
                </c:pt>
                <c:pt idx="6">
                  <c:v>2015</c:v>
                </c:pt>
                <c:pt idx="7">
                  <c:v>2016</c:v>
                </c:pt>
                <c:pt idx="8">
                  <c:v>2017</c:v>
                </c:pt>
                <c:pt idx="9">
                  <c:v>2018</c:v>
                </c:pt>
                <c:pt idx="10">
                  <c:v>2019</c:v>
                </c:pt>
                <c:pt idx="11">
                  <c:v>2020</c:v>
                </c:pt>
                <c:pt idx="12">
                  <c:v>Ene-Abr. 2021</c:v>
                </c:pt>
              </c:strCache>
            </c:strRef>
          </c:cat>
          <c:val>
            <c:numRef>
              <c:f>'V.4.24. Accid. Aprob xLesión '!$J$4:$J$16</c:f>
              <c:numCache>
                <c:formatCode>0.00%</c:formatCode>
                <c:ptCount val="13"/>
                <c:pt idx="0">
                  <c:v>3.0769230769230771E-2</c:v>
                </c:pt>
                <c:pt idx="1">
                  <c:v>0.15730337078651685</c:v>
                </c:pt>
                <c:pt idx="2">
                  <c:v>0.11627906976744186</c:v>
                </c:pt>
                <c:pt idx="3">
                  <c:v>0.22222222222222221</c:v>
                </c:pt>
                <c:pt idx="4">
                  <c:v>0.10126582278481013</c:v>
                </c:pt>
                <c:pt idx="5">
                  <c:v>0.12121212121212122</c:v>
                </c:pt>
                <c:pt idx="6">
                  <c:v>5.0505050505050504E-2</c:v>
                </c:pt>
                <c:pt idx="7">
                  <c:v>5.2238805970149252E-2</c:v>
                </c:pt>
                <c:pt idx="8">
                  <c:v>4.1322314049586778E-2</c:v>
                </c:pt>
                <c:pt idx="9">
                  <c:v>3.4090909090909088E-2</c:v>
                </c:pt>
                <c:pt idx="10">
                  <c:v>2.4251069900142655E-2</c:v>
                </c:pt>
                <c:pt idx="11">
                  <c:v>1.9607843137254902E-2</c:v>
                </c:pt>
                <c:pt idx="12">
                  <c:v>5.263157894736842E-3</c:v>
                </c:pt>
              </c:numCache>
            </c:numRef>
          </c:val>
          <c:extLst>
            <c:ext xmlns:c16="http://schemas.microsoft.com/office/drawing/2014/chart" uri="{C3380CC4-5D6E-409C-BE32-E72D297353CC}">
              <c16:uniqueId val="{0000000F-EDED-42B8-8561-D438F69D47DB}"/>
            </c:ext>
          </c:extLst>
        </c:ser>
        <c:ser>
          <c:idx val="3"/>
          <c:order val="3"/>
          <c:tx>
            <c:strRef>
              <c:f>'V.4.24. Accid. Aprob xLesión '!$K$3</c:f>
              <c:strCache>
                <c:ptCount val="1"/>
                <c:pt idx="0">
                  <c:v>% Mortal</c:v>
                </c:pt>
              </c:strCache>
            </c:strRef>
          </c:tx>
          <c:spPr>
            <a:solidFill>
              <a:schemeClr val="accent1">
                <a:lumMod val="50000"/>
              </a:schemeClr>
            </a:solidFill>
          </c:spPr>
          <c:invertIfNegative val="0"/>
          <c:dLbls>
            <c:dLbl>
              <c:idx val="0"/>
              <c:layout>
                <c:manualLayout>
                  <c:x val="4.1215215606481455E-3"/>
                  <c:y val="-3.775979965785051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EDED-42B8-8561-D438F69D47DB}"/>
                </c:ext>
              </c:extLst>
            </c:dLbl>
            <c:dLbl>
              <c:idx val="1"/>
              <c:layout>
                <c:manualLayout>
                  <c:x val="4.1731568045908001E-3"/>
                  <c:y val="-5.838062289244641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EDED-42B8-8561-D438F69D47DB}"/>
                </c:ext>
              </c:extLst>
            </c:dLbl>
            <c:dLbl>
              <c:idx val="2"/>
              <c:layout>
                <c:manualLayout>
                  <c:x val="2.9234394669292963E-3"/>
                  <c:y val="-9.903698749287464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EDED-42B8-8561-D438F69D47DB}"/>
                </c:ext>
              </c:extLst>
            </c:dLbl>
            <c:dLbl>
              <c:idx val="3"/>
              <c:layout>
                <c:manualLayout>
                  <c:x val="5.8161866559905684E-3"/>
                  <c:y val="-8.6170734513824638E-3"/>
                </c:manualLayout>
              </c:layout>
              <c:spPr/>
              <c:txPr>
                <a:bodyPr rot="-5400000" vert="horz"/>
                <a:lstStyle/>
                <a:p>
                  <a:pPr>
                    <a:defRPr sz="12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EDED-42B8-8561-D438F69D47DB}"/>
                </c:ext>
              </c:extLst>
            </c:dLbl>
            <c:spPr>
              <a:noFill/>
              <a:ln>
                <a:noFill/>
              </a:ln>
              <a:effectLst/>
            </c:spPr>
            <c:txPr>
              <a:bodyPr rot="-5400000" vert="horz"/>
              <a:lstStyle/>
              <a:p>
                <a:pPr>
                  <a:defRPr sz="12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'V.4.24. Accid. Aprob xLesión '!$A$4:$A$16</c:f>
              <c:strCache>
                <c:ptCount val="13"/>
                <c:pt idx="0">
                  <c:v>2009</c:v>
                </c:pt>
                <c:pt idx="1">
                  <c:v>2010</c:v>
                </c:pt>
                <c:pt idx="2">
                  <c:v>2011</c:v>
                </c:pt>
                <c:pt idx="3">
                  <c:v>2012</c:v>
                </c:pt>
                <c:pt idx="4">
                  <c:v>2013</c:v>
                </c:pt>
                <c:pt idx="5">
                  <c:v>2014</c:v>
                </c:pt>
                <c:pt idx="6">
                  <c:v>2015</c:v>
                </c:pt>
                <c:pt idx="7">
                  <c:v>2016</c:v>
                </c:pt>
                <c:pt idx="8">
                  <c:v>2017</c:v>
                </c:pt>
                <c:pt idx="9">
                  <c:v>2018</c:v>
                </c:pt>
                <c:pt idx="10">
                  <c:v>2019</c:v>
                </c:pt>
                <c:pt idx="11">
                  <c:v>2020</c:v>
                </c:pt>
                <c:pt idx="12">
                  <c:v>Ene-Abr. 2021</c:v>
                </c:pt>
              </c:strCache>
            </c:strRef>
          </c:cat>
          <c:val>
            <c:numRef>
              <c:f>'V.4.24. Accid. Aprob xLesión '!$K$4:$K$16</c:f>
              <c:numCache>
                <c:formatCode>0.00%</c:formatCode>
                <c:ptCount val="13"/>
                <c:pt idx="0">
                  <c:v>3.0769230769230771E-2</c:v>
                </c:pt>
                <c:pt idx="1">
                  <c:v>8.98876404494382E-2</c:v>
                </c:pt>
                <c:pt idx="2">
                  <c:v>6.9767441860465115E-2</c:v>
                </c:pt>
                <c:pt idx="3">
                  <c:v>6.6666666666666666E-2</c:v>
                </c:pt>
                <c:pt idx="4">
                  <c:v>6.3291139240506333E-2</c:v>
                </c:pt>
                <c:pt idx="5">
                  <c:v>3.0303030303030304E-2</c:v>
                </c:pt>
                <c:pt idx="6">
                  <c:v>6.0606060606060608E-2</c:v>
                </c:pt>
                <c:pt idx="7">
                  <c:v>8.9552238805970144E-2</c:v>
                </c:pt>
                <c:pt idx="8">
                  <c:v>2.4793388429752067E-2</c:v>
                </c:pt>
                <c:pt idx="9">
                  <c:v>2.2727272727272728E-2</c:v>
                </c:pt>
                <c:pt idx="10">
                  <c:v>3.566333808844508E-2</c:v>
                </c:pt>
                <c:pt idx="11">
                  <c:v>3.1674208144796379E-2</c:v>
                </c:pt>
                <c:pt idx="12">
                  <c:v>5.263157894736842E-3</c:v>
                </c:pt>
              </c:numCache>
            </c:numRef>
          </c:val>
          <c:extLst>
            <c:ext xmlns:c16="http://schemas.microsoft.com/office/drawing/2014/chart" uri="{C3380CC4-5D6E-409C-BE32-E72D297353CC}">
              <c16:uniqueId val="{00000014-EDED-42B8-8561-D438F69D47DB}"/>
            </c:ext>
          </c:extLst>
        </c:ser>
        <c:dLbls>
          <c:showLegendKey val="0"/>
          <c:showVal val="0"/>
          <c:showCatName val="0"/>
          <c:showSerName val="0"/>
          <c:showPercent val="0"/>
          <c:showBubbleSize val="0"/>
        </c:dLbls>
        <c:gapWidth val="75"/>
        <c:shape val="cylinder"/>
        <c:axId val="441295752"/>
        <c:axId val="441296144"/>
        <c:axId val="0"/>
      </c:bar3DChart>
      <c:catAx>
        <c:axId val="441295752"/>
        <c:scaling>
          <c:orientation val="minMax"/>
        </c:scaling>
        <c:delete val="0"/>
        <c:axPos val="b"/>
        <c:numFmt formatCode="General" sourceLinked="1"/>
        <c:majorTickMark val="none"/>
        <c:minorTickMark val="none"/>
        <c:tickLblPos val="nextTo"/>
        <c:txPr>
          <a:bodyPr/>
          <a:lstStyle/>
          <a:p>
            <a:pPr>
              <a:defRPr sz="1600" b="1"/>
            </a:pPr>
            <a:endParaRPr lang="en-US"/>
          </a:p>
        </c:txPr>
        <c:crossAx val="441296144"/>
        <c:crosses val="autoZero"/>
        <c:auto val="1"/>
        <c:lblAlgn val="ctr"/>
        <c:lblOffset val="100"/>
        <c:noMultiLvlLbl val="0"/>
      </c:catAx>
      <c:valAx>
        <c:axId val="441296144"/>
        <c:scaling>
          <c:orientation val="minMax"/>
        </c:scaling>
        <c:delete val="0"/>
        <c:axPos val="l"/>
        <c:numFmt formatCode="0.00%" sourceLinked="1"/>
        <c:majorTickMark val="none"/>
        <c:minorTickMark val="none"/>
        <c:tickLblPos val="nextTo"/>
        <c:spPr>
          <a:ln w="9525">
            <a:noFill/>
          </a:ln>
        </c:spPr>
        <c:crossAx val="441295752"/>
        <c:crosses val="autoZero"/>
        <c:crossBetween val="between"/>
      </c:valAx>
      <c:spPr>
        <a:noFill/>
        <a:ln w="25400">
          <a:noFill/>
        </a:ln>
      </c:spPr>
    </c:plotArea>
    <c:legend>
      <c:legendPos val="t"/>
      <c:layout>
        <c:manualLayout>
          <c:xMode val="edge"/>
          <c:yMode val="edge"/>
          <c:x val="0.16657977407064709"/>
          <c:y val="8.5786090707371337E-2"/>
          <c:w val="0.58034346090915756"/>
          <c:h val="5.2117329368201785E-2"/>
        </c:manualLayout>
      </c:layout>
      <c:overlay val="0"/>
      <c:txPr>
        <a:bodyPr/>
        <a:lstStyle/>
        <a:p>
          <a:pPr>
            <a:defRPr sz="12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sz="1800" b="1">
                <a:effectLst/>
              </a:rPr>
              <a:t>Casos Aprobados en Proceso de Reinvestigación por Circunstancia del Suceso</a:t>
            </a:r>
            <a:endParaRPr lang="es-ES">
              <a:effectLst/>
            </a:endParaRPr>
          </a:p>
        </c:rich>
      </c:tx>
      <c:layout/>
      <c:overlay val="0"/>
    </c:title>
    <c:autoTitleDeleted val="0"/>
    <c:view3D>
      <c:rotX val="15"/>
      <c:rotY val="20"/>
      <c:rAngAx val="1"/>
    </c:view3D>
    <c:floor>
      <c:thickness val="0"/>
    </c:floor>
    <c:sideWall>
      <c:thickness val="0"/>
      <c:spPr>
        <a:ln>
          <a:noFill/>
        </a:ln>
      </c:spPr>
    </c:sideWall>
    <c:backWall>
      <c:thickness val="0"/>
      <c:spPr>
        <a:ln>
          <a:noFill/>
        </a:ln>
      </c:spPr>
    </c:backWall>
    <c:plotArea>
      <c:layout>
        <c:manualLayout>
          <c:layoutTarget val="inner"/>
          <c:xMode val="edge"/>
          <c:yMode val="edge"/>
          <c:x val="5.0216294683186932E-2"/>
          <c:y val="0.23761216544117941"/>
          <c:w val="0.93600790104003406"/>
          <c:h val="0.64336427212608394"/>
        </c:manualLayout>
      </c:layout>
      <c:bar3DChart>
        <c:barDir val="col"/>
        <c:grouping val="clustered"/>
        <c:varyColors val="0"/>
        <c:ser>
          <c:idx val="0"/>
          <c:order val="0"/>
          <c:tx>
            <c:strRef>
              <c:f>'V.4.25.Accid.Aprob Según suc.'!$I$3</c:f>
              <c:strCache>
                <c:ptCount val="1"/>
                <c:pt idx="0">
                  <c:v>% Acto Fuera de Norma</c:v>
                </c:pt>
              </c:strCache>
            </c:strRef>
          </c:tx>
          <c:spPr>
            <a:solidFill>
              <a:schemeClr val="accent4">
                <a:lumMod val="75000"/>
              </a:schemeClr>
            </a:solidFill>
          </c:spPr>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'V.4.25.Accid.Aprob Según suc.'!$A$4:$A$16</c:f>
              <c:strCache>
                <c:ptCount val="13"/>
                <c:pt idx="0">
                  <c:v>2009</c:v>
                </c:pt>
                <c:pt idx="1">
                  <c:v>2010</c:v>
                </c:pt>
                <c:pt idx="2">
                  <c:v>2011</c:v>
                </c:pt>
                <c:pt idx="3">
                  <c:v>2012</c:v>
                </c:pt>
                <c:pt idx="4">
                  <c:v>2013</c:v>
                </c:pt>
                <c:pt idx="5">
                  <c:v>2014</c:v>
                </c:pt>
                <c:pt idx="6">
                  <c:v>2015</c:v>
                </c:pt>
                <c:pt idx="7">
                  <c:v>2016</c:v>
                </c:pt>
                <c:pt idx="8">
                  <c:v>2017</c:v>
                </c:pt>
                <c:pt idx="9">
                  <c:v>2018</c:v>
                </c:pt>
                <c:pt idx="10">
                  <c:v>2019</c:v>
                </c:pt>
                <c:pt idx="11">
                  <c:v>2020</c:v>
                </c:pt>
                <c:pt idx="12">
                  <c:v>Ene-Abr. 2021</c:v>
                </c:pt>
              </c:strCache>
            </c:strRef>
          </c:cat>
          <c:val>
            <c:numRef>
              <c:f>'V.4.25.Accid.Aprob Según suc.'!$I$4:$I$16</c:f>
              <c:numCache>
                <c:formatCode>0.0%</c:formatCode>
                <c:ptCount val="13"/>
                <c:pt idx="0">
                  <c:v>0.2</c:v>
                </c:pt>
                <c:pt idx="1">
                  <c:v>7.8651685393258425E-2</c:v>
                </c:pt>
                <c:pt idx="2">
                  <c:v>0.16279069767441862</c:v>
                </c:pt>
                <c:pt idx="3">
                  <c:v>2.2222222222222223E-2</c:v>
                </c:pt>
                <c:pt idx="4">
                  <c:v>2.5316455696202531E-2</c:v>
                </c:pt>
                <c:pt idx="5">
                  <c:v>3.0303030303030304E-2</c:v>
                </c:pt>
                <c:pt idx="6">
                  <c:v>3.0303030303030304E-2</c:v>
                </c:pt>
                <c:pt idx="7">
                  <c:v>7.462686567164179E-3</c:v>
                </c:pt>
                <c:pt idx="8">
                  <c:v>9.9173553719008267E-2</c:v>
                </c:pt>
                <c:pt idx="9">
                  <c:v>7.3863636363636367E-2</c:v>
                </c:pt>
                <c:pt idx="10">
                  <c:v>7.7032810271041363E-2</c:v>
                </c:pt>
                <c:pt idx="11">
                  <c:v>6.636500754147813E-2</c:v>
                </c:pt>
                <c:pt idx="12">
                  <c:v>6.8421052631578952E-2</c:v>
                </c:pt>
              </c:numCache>
            </c:numRef>
          </c:val>
          <c:extLst>
            <c:ext xmlns:c16="http://schemas.microsoft.com/office/drawing/2014/chart" uri="{C3380CC4-5D6E-409C-BE32-E72D297353CC}">
              <c16:uniqueId val="{00000000-EAAE-445E-9B24-85FF08FE073F}"/>
            </c:ext>
          </c:extLst>
        </c:ser>
        <c:ser>
          <c:idx val="1"/>
          <c:order val="1"/>
          <c:tx>
            <c:strRef>
              <c:f>'V.4.25.Accid.Aprob Según suc.'!$J$3</c:f>
              <c:strCache>
                <c:ptCount val="1"/>
                <c:pt idx="0">
                  <c:v>% Condición Fuera de Norma</c:v>
                </c:pt>
              </c:strCache>
            </c:strRef>
          </c:tx>
          <c:spPr>
            <a:solidFill>
              <a:srgbClr val="0070C0"/>
            </a:solidFill>
          </c:spPr>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'V.4.25.Accid.Aprob Según suc.'!$A$4:$A$16</c:f>
              <c:strCache>
                <c:ptCount val="13"/>
                <c:pt idx="0">
                  <c:v>2009</c:v>
                </c:pt>
                <c:pt idx="1">
                  <c:v>2010</c:v>
                </c:pt>
                <c:pt idx="2">
                  <c:v>2011</c:v>
                </c:pt>
                <c:pt idx="3">
                  <c:v>2012</c:v>
                </c:pt>
                <c:pt idx="4">
                  <c:v>2013</c:v>
                </c:pt>
                <c:pt idx="5">
                  <c:v>2014</c:v>
                </c:pt>
                <c:pt idx="6">
                  <c:v>2015</c:v>
                </c:pt>
                <c:pt idx="7">
                  <c:v>2016</c:v>
                </c:pt>
                <c:pt idx="8">
                  <c:v>2017</c:v>
                </c:pt>
                <c:pt idx="9">
                  <c:v>2018</c:v>
                </c:pt>
                <c:pt idx="10">
                  <c:v>2019</c:v>
                </c:pt>
                <c:pt idx="11">
                  <c:v>2020</c:v>
                </c:pt>
                <c:pt idx="12">
                  <c:v>Ene-Abr. 2021</c:v>
                </c:pt>
              </c:strCache>
            </c:strRef>
          </c:cat>
          <c:val>
            <c:numRef>
              <c:f>'V.4.25.Accid.Aprob Según suc.'!$J$4:$J$16</c:f>
              <c:numCache>
                <c:formatCode>0.0%</c:formatCode>
                <c:ptCount val="13"/>
                <c:pt idx="0">
                  <c:v>6.1538461538461542E-2</c:v>
                </c:pt>
                <c:pt idx="1">
                  <c:v>8.98876404494382E-2</c:v>
                </c:pt>
                <c:pt idx="2">
                  <c:v>6.9767441860465115E-2</c:v>
                </c:pt>
                <c:pt idx="3">
                  <c:v>0</c:v>
                </c:pt>
                <c:pt idx="4">
                  <c:v>2.5316455696202531E-2</c:v>
                </c:pt>
                <c:pt idx="5">
                  <c:v>0.18181818181818182</c:v>
                </c:pt>
                <c:pt idx="6">
                  <c:v>4.0404040404040407E-2</c:v>
                </c:pt>
                <c:pt idx="7">
                  <c:v>0.2462686567164179</c:v>
                </c:pt>
                <c:pt idx="8">
                  <c:v>9.9173553719008267E-2</c:v>
                </c:pt>
                <c:pt idx="9">
                  <c:v>0.28693181818181818</c:v>
                </c:pt>
                <c:pt idx="10">
                  <c:v>0.25962910128388017</c:v>
                </c:pt>
                <c:pt idx="11">
                  <c:v>0.29864253393665158</c:v>
                </c:pt>
                <c:pt idx="12">
                  <c:v>0.25789473684210529</c:v>
                </c:pt>
              </c:numCache>
            </c:numRef>
          </c:val>
          <c:extLst>
            <c:ext xmlns:c16="http://schemas.microsoft.com/office/drawing/2014/chart" uri="{C3380CC4-5D6E-409C-BE32-E72D297353CC}">
              <c16:uniqueId val="{00000001-EAAE-445E-9B24-85FF08FE073F}"/>
            </c:ext>
          </c:extLst>
        </c:ser>
        <c:ser>
          <c:idx val="2"/>
          <c:order val="2"/>
          <c:tx>
            <c:strRef>
              <c:f>'V.4.25.Accid.Aprob Según suc.'!$K$3</c:f>
              <c:strCache>
                <c:ptCount val="1"/>
                <c:pt idx="0">
                  <c:v>%  Factor de Organizacion</c:v>
                </c:pt>
              </c:strCache>
            </c:strRef>
          </c:tx>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'V.4.25.Accid.Aprob Según suc.'!$A$4:$A$16</c:f>
              <c:strCache>
                <c:ptCount val="13"/>
                <c:pt idx="0">
                  <c:v>2009</c:v>
                </c:pt>
                <c:pt idx="1">
                  <c:v>2010</c:v>
                </c:pt>
                <c:pt idx="2">
                  <c:v>2011</c:v>
                </c:pt>
                <c:pt idx="3">
                  <c:v>2012</c:v>
                </c:pt>
                <c:pt idx="4">
                  <c:v>2013</c:v>
                </c:pt>
                <c:pt idx="5">
                  <c:v>2014</c:v>
                </c:pt>
                <c:pt idx="6">
                  <c:v>2015</c:v>
                </c:pt>
                <c:pt idx="7">
                  <c:v>2016</c:v>
                </c:pt>
                <c:pt idx="8">
                  <c:v>2017</c:v>
                </c:pt>
                <c:pt idx="9">
                  <c:v>2018</c:v>
                </c:pt>
                <c:pt idx="10">
                  <c:v>2019</c:v>
                </c:pt>
                <c:pt idx="11">
                  <c:v>2020</c:v>
                </c:pt>
                <c:pt idx="12">
                  <c:v>Ene-Abr. 2021</c:v>
                </c:pt>
              </c:strCache>
            </c:strRef>
          </c:cat>
          <c:val>
            <c:numRef>
              <c:f>'V.4.25.Accid.Aprob Según suc.'!$K$4:$K$16</c:f>
              <c:numCache>
                <c:formatCode>0.0%</c:formatCode>
                <c:ptCount val="13"/>
                <c:pt idx="0">
                  <c:v>9.2307692307692313E-2</c:v>
                </c:pt>
                <c:pt idx="1">
                  <c:v>0</c:v>
                </c:pt>
                <c:pt idx="2">
                  <c:v>1.1627906976744186E-2</c:v>
                </c:pt>
                <c:pt idx="3">
                  <c:v>0</c:v>
                </c:pt>
                <c:pt idx="4">
                  <c:v>1.2658227848101266E-2</c:v>
                </c:pt>
                <c:pt idx="5">
                  <c:v>1.5151515151515152E-2</c:v>
                </c:pt>
                <c:pt idx="6">
                  <c:v>1.0101010101010102E-2</c:v>
                </c:pt>
                <c:pt idx="7">
                  <c:v>1.4925373134328358E-2</c:v>
                </c:pt>
                <c:pt idx="8">
                  <c:v>0.76859504132231404</c:v>
                </c:pt>
                <c:pt idx="9">
                  <c:v>2.840909090909091E-3</c:v>
                </c:pt>
                <c:pt idx="10">
                  <c:v>4.2796005706134095E-3</c:v>
                </c:pt>
                <c:pt idx="11">
                  <c:v>4.5248868778280547E-3</c:v>
                </c:pt>
                <c:pt idx="12">
                  <c:v>0</c:v>
                </c:pt>
              </c:numCache>
            </c:numRef>
          </c:val>
          <c:extLst>
            <c:ext xmlns:c16="http://schemas.microsoft.com/office/drawing/2014/chart" uri="{C3380CC4-5D6E-409C-BE32-E72D297353CC}">
              <c16:uniqueId val="{00000002-EAAE-445E-9B24-85FF08FE073F}"/>
            </c:ext>
          </c:extLst>
        </c:ser>
        <c:ser>
          <c:idx val="3"/>
          <c:order val="3"/>
          <c:tx>
            <c:strRef>
              <c:f>'V.4.25.Accid.Aprob Según suc.'!$L$3</c:f>
              <c:strCache>
                <c:ptCount val="1"/>
                <c:pt idx="0">
                  <c:v>% Factor de Trabajo</c:v>
                </c:pt>
              </c:strCache>
            </c:strRef>
          </c:tx>
          <c:spPr>
            <a:solidFill>
              <a:schemeClr val="accent3">
                <a:lumMod val="75000"/>
              </a:schemeClr>
            </a:solidFill>
          </c:spPr>
          <c:invertIfNegative val="0"/>
          <c:dLbls>
            <c:spPr>
              <a:noFill/>
              <a:ln>
                <a:noFill/>
              </a:ln>
              <a:effectLst/>
            </c:spPr>
            <c:txPr>
              <a:bodyPr rot="-5400000" vert="horz"/>
              <a:lstStyle/>
              <a:p>
                <a:pPr>
                  <a:defRPr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'V.4.25.Accid.Aprob Según suc.'!$A$4:$A$16</c:f>
              <c:strCache>
                <c:ptCount val="13"/>
                <c:pt idx="0">
                  <c:v>2009</c:v>
                </c:pt>
                <c:pt idx="1">
                  <c:v>2010</c:v>
                </c:pt>
                <c:pt idx="2">
                  <c:v>2011</c:v>
                </c:pt>
                <c:pt idx="3">
                  <c:v>2012</c:v>
                </c:pt>
                <c:pt idx="4">
                  <c:v>2013</c:v>
                </c:pt>
                <c:pt idx="5">
                  <c:v>2014</c:v>
                </c:pt>
                <c:pt idx="6">
                  <c:v>2015</c:v>
                </c:pt>
                <c:pt idx="7">
                  <c:v>2016</c:v>
                </c:pt>
                <c:pt idx="8">
                  <c:v>2017</c:v>
                </c:pt>
                <c:pt idx="9">
                  <c:v>2018</c:v>
                </c:pt>
                <c:pt idx="10">
                  <c:v>2019</c:v>
                </c:pt>
                <c:pt idx="11">
                  <c:v>2020</c:v>
                </c:pt>
                <c:pt idx="12">
                  <c:v>Ene-Abr. 2021</c:v>
                </c:pt>
              </c:strCache>
            </c:strRef>
          </c:cat>
          <c:val>
            <c:numRef>
              <c:f>'V.4.25.Accid.Aprob Según suc.'!$L$4:$L$16</c:f>
              <c:numCache>
                <c:formatCode>0.0%</c:formatCode>
                <c:ptCount val="13"/>
                <c:pt idx="0">
                  <c:v>0.43076923076923079</c:v>
                </c:pt>
                <c:pt idx="1">
                  <c:v>0.6179775280898876</c:v>
                </c:pt>
                <c:pt idx="2">
                  <c:v>0.63953488372093026</c:v>
                </c:pt>
                <c:pt idx="3">
                  <c:v>0.8</c:v>
                </c:pt>
                <c:pt idx="4">
                  <c:v>0.810126582278481</c:v>
                </c:pt>
                <c:pt idx="5">
                  <c:v>0.69696969696969702</c:v>
                </c:pt>
                <c:pt idx="6">
                  <c:v>0.83838383838383834</c:v>
                </c:pt>
                <c:pt idx="7">
                  <c:v>0.68656716417910446</c:v>
                </c:pt>
                <c:pt idx="8">
                  <c:v>3.3057851239669422E-2</c:v>
                </c:pt>
                <c:pt idx="9">
                  <c:v>0.59943181818181823</c:v>
                </c:pt>
                <c:pt idx="10">
                  <c:v>0.61483594864479318</c:v>
                </c:pt>
                <c:pt idx="11">
                  <c:v>0.61990950226244346</c:v>
                </c:pt>
                <c:pt idx="12">
                  <c:v>0.66842105263157892</c:v>
                </c:pt>
              </c:numCache>
            </c:numRef>
          </c:val>
          <c:extLst>
            <c:ext xmlns:c16="http://schemas.microsoft.com/office/drawing/2014/chart" uri="{C3380CC4-5D6E-409C-BE32-E72D297353CC}">
              <c16:uniqueId val="{00000003-EAAE-445E-9B24-85FF08FE073F}"/>
            </c:ext>
          </c:extLst>
        </c:ser>
        <c:ser>
          <c:idx val="4"/>
          <c:order val="4"/>
          <c:tx>
            <c:strRef>
              <c:f>'V.4.25.Accid.Aprob Según suc.'!$M$3</c:f>
              <c:strCache>
                <c:ptCount val="1"/>
                <c:pt idx="0">
                  <c:v>%Factor Personal</c:v>
                </c:pt>
              </c:strCache>
            </c:strRef>
          </c:tx>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'V.4.25.Accid.Aprob Según suc.'!$A$4:$A$16</c:f>
              <c:strCache>
                <c:ptCount val="13"/>
                <c:pt idx="0">
                  <c:v>2009</c:v>
                </c:pt>
                <c:pt idx="1">
                  <c:v>2010</c:v>
                </c:pt>
                <c:pt idx="2">
                  <c:v>2011</c:v>
                </c:pt>
                <c:pt idx="3">
                  <c:v>2012</c:v>
                </c:pt>
                <c:pt idx="4">
                  <c:v>2013</c:v>
                </c:pt>
                <c:pt idx="5">
                  <c:v>2014</c:v>
                </c:pt>
                <c:pt idx="6">
                  <c:v>2015</c:v>
                </c:pt>
                <c:pt idx="7">
                  <c:v>2016</c:v>
                </c:pt>
                <c:pt idx="8">
                  <c:v>2017</c:v>
                </c:pt>
                <c:pt idx="9">
                  <c:v>2018</c:v>
                </c:pt>
                <c:pt idx="10">
                  <c:v>2019</c:v>
                </c:pt>
                <c:pt idx="11">
                  <c:v>2020</c:v>
                </c:pt>
                <c:pt idx="12">
                  <c:v>Ene-Abr. 2021</c:v>
                </c:pt>
              </c:strCache>
            </c:strRef>
          </c:cat>
          <c:val>
            <c:numRef>
              <c:f>'V.4.25.Accid.Aprob Según suc.'!$M$4:$M$16</c:f>
              <c:numCache>
                <c:formatCode>0.0%</c:formatCode>
                <c:ptCount val="13"/>
                <c:pt idx="0">
                  <c:v>0.2153846153846154</c:v>
                </c:pt>
                <c:pt idx="1">
                  <c:v>0.19101123595505617</c:v>
                </c:pt>
                <c:pt idx="2">
                  <c:v>4.6511627906976744E-2</c:v>
                </c:pt>
                <c:pt idx="3">
                  <c:v>2.2222222222222223E-2</c:v>
                </c:pt>
                <c:pt idx="4">
                  <c:v>8.8607594936708861E-2</c:v>
                </c:pt>
                <c:pt idx="5">
                  <c:v>7.575757575757576E-2</c:v>
                </c:pt>
                <c:pt idx="6">
                  <c:v>8.0808080808080815E-2</c:v>
                </c:pt>
                <c:pt idx="7">
                  <c:v>4.4776119402985072E-2</c:v>
                </c:pt>
                <c:pt idx="8">
                  <c:v>0</c:v>
                </c:pt>
                <c:pt idx="9">
                  <c:v>3.6931818181818184E-2</c:v>
                </c:pt>
                <c:pt idx="10">
                  <c:v>4.4222539229671898E-2</c:v>
                </c:pt>
                <c:pt idx="11">
                  <c:v>1.0558069381598794E-2</c:v>
                </c:pt>
                <c:pt idx="12">
                  <c:v>5.263157894736842E-3</c:v>
                </c:pt>
              </c:numCache>
            </c:numRef>
          </c:val>
          <c:extLst>
            <c:ext xmlns:c16="http://schemas.microsoft.com/office/drawing/2014/chart" uri="{C3380CC4-5D6E-409C-BE32-E72D297353CC}">
              <c16:uniqueId val="{00000004-EAAE-445E-9B24-85FF08FE073F}"/>
            </c:ext>
          </c:extLst>
        </c:ser>
        <c:ser>
          <c:idx val="5"/>
          <c:order val="5"/>
          <c:tx>
            <c:strRef>
              <c:f>'V.4.25.Accid.Aprob Según suc.'!$N$3</c:f>
              <c:strCache>
                <c:ptCount val="1"/>
                <c:pt idx="0">
                  <c:v>% No Especificados</c:v>
                </c:pt>
              </c:strCache>
            </c:strRef>
          </c:tx>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'V.4.25.Accid.Aprob Según suc.'!$A$4:$A$16</c:f>
              <c:strCache>
                <c:ptCount val="13"/>
                <c:pt idx="0">
                  <c:v>2009</c:v>
                </c:pt>
                <c:pt idx="1">
                  <c:v>2010</c:v>
                </c:pt>
                <c:pt idx="2">
                  <c:v>2011</c:v>
                </c:pt>
                <c:pt idx="3">
                  <c:v>2012</c:v>
                </c:pt>
                <c:pt idx="4">
                  <c:v>2013</c:v>
                </c:pt>
                <c:pt idx="5">
                  <c:v>2014</c:v>
                </c:pt>
                <c:pt idx="6">
                  <c:v>2015</c:v>
                </c:pt>
                <c:pt idx="7">
                  <c:v>2016</c:v>
                </c:pt>
                <c:pt idx="8">
                  <c:v>2017</c:v>
                </c:pt>
                <c:pt idx="9">
                  <c:v>2018</c:v>
                </c:pt>
                <c:pt idx="10">
                  <c:v>2019</c:v>
                </c:pt>
                <c:pt idx="11">
                  <c:v>2020</c:v>
                </c:pt>
                <c:pt idx="12">
                  <c:v>Ene-Abr. 2021</c:v>
                </c:pt>
              </c:strCache>
            </c:strRef>
          </c:cat>
          <c:val>
            <c:numRef>
              <c:f>'V.4.25.Accid.Aprob Según suc.'!$N$4:$N$16</c:f>
              <c:numCache>
                <c:formatCode>0.0%</c:formatCode>
                <c:ptCount val="13"/>
                <c:pt idx="0">
                  <c:v>0</c:v>
                </c:pt>
                <c:pt idx="1">
                  <c:v>2.247191011235955E-2</c:v>
                </c:pt>
                <c:pt idx="2">
                  <c:v>6.9767441860465115E-2</c:v>
                </c:pt>
                <c:pt idx="3">
                  <c:v>0.15555555555555556</c:v>
                </c:pt>
                <c:pt idx="4">
                  <c:v>3.7974683544303799E-2</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5-EAAE-445E-9B24-85FF08FE073F}"/>
            </c:ext>
          </c:extLst>
        </c:ser>
        <c:dLbls>
          <c:showLegendKey val="0"/>
          <c:showVal val="0"/>
          <c:showCatName val="0"/>
          <c:showSerName val="0"/>
          <c:showPercent val="0"/>
          <c:showBubbleSize val="0"/>
        </c:dLbls>
        <c:gapWidth val="150"/>
        <c:shape val="cylinder"/>
        <c:axId val="441296928"/>
        <c:axId val="441297320"/>
        <c:axId val="0"/>
      </c:bar3DChart>
      <c:catAx>
        <c:axId val="441296928"/>
        <c:scaling>
          <c:orientation val="minMax"/>
        </c:scaling>
        <c:delete val="0"/>
        <c:axPos val="b"/>
        <c:numFmt formatCode="General" sourceLinked="0"/>
        <c:majorTickMark val="out"/>
        <c:minorTickMark val="none"/>
        <c:tickLblPos val="nextTo"/>
        <c:txPr>
          <a:bodyPr/>
          <a:lstStyle/>
          <a:p>
            <a:pPr>
              <a:defRPr sz="1200"/>
            </a:pPr>
            <a:endParaRPr lang="en-US"/>
          </a:p>
        </c:txPr>
        <c:crossAx val="441297320"/>
        <c:crosses val="autoZero"/>
        <c:auto val="1"/>
        <c:lblAlgn val="ctr"/>
        <c:lblOffset val="100"/>
        <c:noMultiLvlLbl val="0"/>
      </c:catAx>
      <c:valAx>
        <c:axId val="441297320"/>
        <c:scaling>
          <c:orientation val="minMax"/>
        </c:scaling>
        <c:delete val="0"/>
        <c:axPos val="l"/>
        <c:numFmt formatCode="0.0%" sourceLinked="1"/>
        <c:majorTickMark val="out"/>
        <c:minorTickMark val="none"/>
        <c:tickLblPos val="nextTo"/>
        <c:crossAx val="441296928"/>
        <c:crosses val="autoZero"/>
        <c:crossBetween val="between"/>
      </c:valAx>
      <c:spPr>
        <a:ln>
          <a:noFill/>
        </a:ln>
      </c:spPr>
    </c:plotArea>
    <c:legend>
      <c:legendPos val="r"/>
      <c:layout>
        <c:manualLayout>
          <c:xMode val="edge"/>
          <c:yMode val="edge"/>
          <c:x val="0.20166483198510946"/>
          <c:y val="6.8097651328070039E-2"/>
          <c:w val="0.60288321681789825"/>
          <c:h val="6.6483292967771321E-2"/>
        </c:manualLayout>
      </c:layout>
      <c:overlay val="0"/>
      <c:txPr>
        <a:bodyPr/>
        <a:lstStyle/>
        <a:p>
          <a:pPr>
            <a:defRPr sz="12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a:t>Solicitudes Recibidas en las Comisiones Médicas por Estatus</a:t>
            </a:r>
          </a:p>
        </c:rich>
      </c:tx>
      <c:layout>
        <c:manualLayout>
          <c:xMode val="edge"/>
          <c:yMode val="edge"/>
          <c:x val="0.23901760519494139"/>
          <c:y val="2.3841103040680493E-2"/>
        </c:manualLayout>
      </c:layout>
      <c:overlay val="1"/>
    </c:title>
    <c:autoTitleDeleted val="0"/>
    <c:plotArea>
      <c:layout>
        <c:manualLayout>
          <c:layoutTarget val="inner"/>
          <c:xMode val="edge"/>
          <c:yMode val="edge"/>
          <c:x val="1.1411781005706056E-2"/>
          <c:y val="0.17015508534616522"/>
          <c:w val="0.9644891724368635"/>
          <c:h val="0.67577612661775366"/>
        </c:manualLayout>
      </c:layout>
      <c:barChart>
        <c:barDir val="col"/>
        <c:grouping val="clustered"/>
        <c:varyColors val="0"/>
        <c:ser>
          <c:idx val="0"/>
          <c:order val="0"/>
          <c:tx>
            <c:strRef>
              <c:f>'VI.2.Status'!$B$3</c:f>
              <c:strCache>
                <c:ptCount val="1"/>
                <c:pt idx="0">
                  <c:v>Solicitudes Totales</c:v>
                </c:pt>
              </c:strCache>
            </c:strRef>
          </c:tx>
          <c:spPr>
            <a:solidFill>
              <a:srgbClr val="0070C0"/>
            </a:solidFill>
          </c:spPr>
          <c:invertIfNegative val="0"/>
          <c:dLbls>
            <c:dLbl>
              <c:idx val="5"/>
              <c:layout>
                <c:manualLayout>
                  <c:x val="-6.0670955800683204E-3"/>
                  <c:y val="0"/>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95C-4F06-8935-423954902C76}"/>
                </c:ext>
              </c:extLst>
            </c:dLbl>
            <c:dLbl>
              <c:idx val="6"/>
              <c:layout>
                <c:manualLayout>
                  <c:x val="-7.7669333354225796E-3"/>
                  <c:y val="2.1628503711160927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B95C-4F06-8935-423954902C76}"/>
                </c:ext>
              </c:extLst>
            </c:dLbl>
            <c:dLbl>
              <c:idx val="7"/>
              <c:layout>
                <c:manualLayout>
                  <c:x val="0"/>
                  <c:y val="6.4885511133484369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B95C-4F06-8935-423954902C76}"/>
                </c:ext>
              </c:extLst>
            </c:dLbl>
            <c:spPr>
              <a:noFill/>
              <a:ln>
                <a:noFill/>
              </a:ln>
              <a:effectLst/>
            </c:spPr>
            <c:txPr>
              <a:bodyPr/>
              <a:lstStyle/>
              <a:p>
                <a:pPr>
                  <a:defRPr sz="1400" b="1">
                    <a:solidFill>
                      <a:srgbClr val="0070C0"/>
                    </a:solidFil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'VI.2.Status'!$A$4:$A$12</c:f>
              <c:strCache>
                <c:ptCount val="9"/>
                <c:pt idx="0">
                  <c:v>Oct-Dic 2008</c:v>
                </c:pt>
                <c:pt idx="1">
                  <c:v>2009</c:v>
                </c:pt>
                <c:pt idx="2">
                  <c:v>2010</c:v>
                </c:pt>
                <c:pt idx="3">
                  <c:v>2011</c:v>
                </c:pt>
                <c:pt idx="4">
                  <c:v>2012</c:v>
                </c:pt>
                <c:pt idx="5">
                  <c:v>2013</c:v>
                </c:pt>
                <c:pt idx="6">
                  <c:v>2014</c:v>
                </c:pt>
                <c:pt idx="7">
                  <c:v>2015</c:v>
                </c:pt>
                <c:pt idx="8">
                  <c:v>2016</c:v>
                </c:pt>
              </c:strCache>
            </c:strRef>
          </c:cat>
          <c:val>
            <c:numRef>
              <c:f>'VI.2.Status'!$B$4:$B$12</c:f>
              <c:numCache>
                <c:formatCode>_(* #,##0_);_(* \(#,##0\);_(* "-"??_);_(@_)</c:formatCode>
                <c:ptCount val="9"/>
                <c:pt idx="0">
                  <c:v>107</c:v>
                </c:pt>
                <c:pt idx="1">
                  <c:v>1018</c:v>
                </c:pt>
                <c:pt idx="2">
                  <c:v>1495</c:v>
                </c:pt>
                <c:pt idx="3">
                  <c:v>2086</c:v>
                </c:pt>
                <c:pt idx="4">
                  <c:v>2160</c:v>
                </c:pt>
                <c:pt idx="5">
                  <c:v>1670</c:v>
                </c:pt>
                <c:pt idx="6">
                  <c:v>1558</c:v>
                </c:pt>
                <c:pt idx="7">
                  <c:v>1557</c:v>
                </c:pt>
                <c:pt idx="8">
                  <c:v>1764</c:v>
                </c:pt>
              </c:numCache>
            </c:numRef>
          </c:val>
          <c:extLst>
            <c:ext xmlns:c16="http://schemas.microsoft.com/office/drawing/2014/chart" uri="{C3380CC4-5D6E-409C-BE32-E72D297353CC}">
              <c16:uniqueId val="{00000003-B95C-4F06-8935-423954902C76}"/>
            </c:ext>
          </c:extLst>
        </c:ser>
        <c:ser>
          <c:idx val="1"/>
          <c:order val="1"/>
          <c:tx>
            <c:strRef>
              <c:f>'VI.2.Status'!$C$3</c:f>
              <c:strCache>
                <c:ptCount val="1"/>
                <c:pt idx="0">
                  <c:v>Dictámenes Notificados a CTD</c:v>
                </c:pt>
              </c:strCache>
            </c:strRef>
          </c:tx>
          <c:spPr>
            <a:solidFill>
              <a:schemeClr val="accent5">
                <a:lumMod val="50000"/>
              </a:schemeClr>
            </a:solidFill>
          </c:spPr>
          <c:invertIfNegative val="0"/>
          <c:dLbls>
            <c:dLbl>
              <c:idx val="1"/>
              <c:layout>
                <c:manualLayout>
                  <c:x val="-1.0256410256410256E-2"/>
                  <c:y val="2.7184766940926003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B95C-4F06-8935-423954902C76}"/>
                </c:ext>
              </c:extLst>
            </c:dLbl>
            <c:dLbl>
              <c:idx val="2"/>
              <c:layout>
                <c:manualLayout>
                  <c:x val="-6.4102564102564569E-3"/>
                  <c:y val="2.7184766940925005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B95C-4F06-8935-423954902C76}"/>
                </c:ext>
              </c:extLst>
            </c:dLbl>
            <c:dLbl>
              <c:idx val="3"/>
              <c:layout>
                <c:manualLayout>
                  <c:x val="-7.6923076923076927E-3"/>
                  <c:y val="2.7184766940926003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B95C-4F06-8935-423954902C76}"/>
                </c:ext>
              </c:extLst>
            </c:dLbl>
            <c:dLbl>
              <c:idx val="6"/>
              <c:spPr/>
              <c:txPr>
                <a:bodyPr/>
                <a:lstStyle/>
                <a:p>
                  <a:pPr>
                    <a:defRPr sz="1600" b="1">
                      <a:solidFill>
                        <a:schemeClr val="accent3">
                          <a:lumMod val="50000"/>
                        </a:schemeClr>
                      </a:solidFill>
                    </a:defRPr>
                  </a:pPr>
                  <a:endParaRPr lang="en-US"/>
                </a:p>
              </c:txPr>
              <c:dLblPos val="outEnd"/>
              <c:showLegendKey val="0"/>
              <c:showVal val="1"/>
              <c:showCatName val="0"/>
              <c:showSerName val="0"/>
              <c:showPercent val="0"/>
              <c:showBubbleSize val="0"/>
              <c:extLst>
                <c:ext xmlns:c16="http://schemas.microsoft.com/office/drawing/2014/chart" uri="{C3380CC4-5D6E-409C-BE32-E72D297353CC}">
                  <c16:uniqueId val="{00000007-B95C-4F06-8935-423954902C76}"/>
                </c:ext>
              </c:extLst>
            </c:dLbl>
            <c:spPr>
              <a:noFill/>
              <a:ln>
                <a:noFill/>
              </a:ln>
              <a:effectLst/>
            </c:spPr>
            <c:txPr>
              <a:bodyPr/>
              <a:lstStyle/>
              <a:p>
                <a:pPr>
                  <a:defRPr sz="1400" b="1">
                    <a:solidFill>
                      <a:schemeClr val="accent3">
                        <a:lumMod val="50000"/>
                      </a:schemeClr>
                    </a:solidFil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'VI.2.Status'!$A$4:$A$12</c:f>
              <c:strCache>
                <c:ptCount val="9"/>
                <c:pt idx="0">
                  <c:v>Oct-Dic 2008</c:v>
                </c:pt>
                <c:pt idx="1">
                  <c:v>2009</c:v>
                </c:pt>
                <c:pt idx="2">
                  <c:v>2010</c:v>
                </c:pt>
                <c:pt idx="3">
                  <c:v>2011</c:v>
                </c:pt>
                <c:pt idx="4">
                  <c:v>2012</c:v>
                </c:pt>
                <c:pt idx="5">
                  <c:v>2013</c:v>
                </c:pt>
                <c:pt idx="6">
                  <c:v>2014</c:v>
                </c:pt>
                <c:pt idx="7">
                  <c:v>2015</c:v>
                </c:pt>
                <c:pt idx="8">
                  <c:v>2016</c:v>
                </c:pt>
              </c:strCache>
            </c:strRef>
          </c:cat>
          <c:val>
            <c:numRef>
              <c:f>'VI.2.Status'!$C$4:$C$12</c:f>
              <c:numCache>
                <c:formatCode>_(* #,##0_);_(* \(#,##0\);_(* "-"??_);_(@_)</c:formatCode>
                <c:ptCount val="9"/>
                <c:pt idx="0">
                  <c:v>15</c:v>
                </c:pt>
                <c:pt idx="1">
                  <c:v>673</c:v>
                </c:pt>
                <c:pt idx="2">
                  <c:v>793</c:v>
                </c:pt>
                <c:pt idx="3">
                  <c:v>795</c:v>
                </c:pt>
                <c:pt idx="4">
                  <c:v>1877</c:v>
                </c:pt>
                <c:pt idx="5">
                  <c:v>2874</c:v>
                </c:pt>
                <c:pt idx="6">
                  <c:v>1761</c:v>
                </c:pt>
                <c:pt idx="7">
                  <c:v>1301</c:v>
                </c:pt>
                <c:pt idx="8">
                  <c:v>1033</c:v>
                </c:pt>
              </c:numCache>
            </c:numRef>
          </c:val>
          <c:extLst>
            <c:ext xmlns:c16="http://schemas.microsoft.com/office/drawing/2014/chart" uri="{C3380CC4-5D6E-409C-BE32-E72D297353CC}">
              <c16:uniqueId val="{00000008-B95C-4F06-8935-423954902C76}"/>
            </c:ext>
          </c:extLst>
        </c:ser>
        <c:dLbls>
          <c:showLegendKey val="0"/>
          <c:showVal val="0"/>
          <c:showCatName val="0"/>
          <c:showSerName val="0"/>
          <c:showPercent val="0"/>
          <c:showBubbleSize val="0"/>
        </c:dLbls>
        <c:gapWidth val="34"/>
        <c:overlap val="13"/>
        <c:axId val="441298104"/>
        <c:axId val="441298496"/>
      </c:barChart>
      <c:catAx>
        <c:axId val="441298104"/>
        <c:scaling>
          <c:orientation val="minMax"/>
        </c:scaling>
        <c:delete val="0"/>
        <c:axPos val="b"/>
        <c:numFmt formatCode="General" sourceLinked="0"/>
        <c:majorTickMark val="none"/>
        <c:minorTickMark val="none"/>
        <c:tickLblPos val="nextTo"/>
        <c:txPr>
          <a:bodyPr/>
          <a:lstStyle/>
          <a:p>
            <a:pPr>
              <a:defRPr sz="1200"/>
            </a:pPr>
            <a:endParaRPr lang="en-US"/>
          </a:p>
        </c:txPr>
        <c:crossAx val="441298496"/>
        <c:crosses val="autoZero"/>
        <c:auto val="1"/>
        <c:lblAlgn val="ctr"/>
        <c:lblOffset val="100"/>
        <c:noMultiLvlLbl val="0"/>
      </c:catAx>
      <c:valAx>
        <c:axId val="441298496"/>
        <c:scaling>
          <c:orientation val="minMax"/>
        </c:scaling>
        <c:delete val="1"/>
        <c:axPos val="l"/>
        <c:numFmt formatCode="_(* #,##0_);_(* \(#,##0\);_(* &quot;-&quot;??_);_(@_)" sourceLinked="1"/>
        <c:majorTickMark val="none"/>
        <c:minorTickMark val="none"/>
        <c:tickLblPos val="nextTo"/>
        <c:crossAx val="441298104"/>
        <c:crosses val="autoZero"/>
        <c:crossBetween val="between"/>
      </c:valAx>
    </c:plotArea>
    <c:legend>
      <c:legendPos val="t"/>
      <c:layout>
        <c:manualLayout>
          <c:xMode val="edge"/>
          <c:yMode val="edge"/>
          <c:x val="0.2917123578102227"/>
          <c:y val="7.7895688917120037E-2"/>
          <c:w val="0.40522481324449827"/>
          <c:h val="5.5738404626633278E-2"/>
        </c:manualLayout>
      </c:layout>
      <c:overlay val="0"/>
      <c:txPr>
        <a:bodyPr/>
        <a:lstStyle/>
        <a:p>
          <a:pPr>
            <a:defRPr sz="12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pPr>
            <a:r>
              <a:rPr lang="en-US" sz="2400"/>
              <a:t>Afiliación Mensual por Tipo</a:t>
            </a:r>
          </a:p>
        </c:rich>
      </c:tx>
      <c:layout/>
      <c:overlay val="0"/>
      <c:spPr>
        <a:ln>
          <a:noFill/>
        </a:ln>
      </c:spPr>
    </c:title>
    <c:autoTitleDeleted val="0"/>
    <c:plotArea>
      <c:layout>
        <c:manualLayout>
          <c:layoutTarget val="inner"/>
          <c:xMode val="edge"/>
          <c:yMode val="edge"/>
          <c:x val="5.379317585301837E-2"/>
          <c:y val="0.29069160712908909"/>
          <c:w val="0.90691243997332749"/>
          <c:h val="0.56159745772414404"/>
        </c:manualLayout>
      </c:layout>
      <c:barChart>
        <c:barDir val="col"/>
        <c:grouping val="clustered"/>
        <c:varyColors val="0"/>
        <c:ser>
          <c:idx val="0"/>
          <c:order val="0"/>
          <c:tx>
            <c:strRef>
              <c:f>'III.2.3. Afil. SFS RC Mensual'!$B$3</c:f>
              <c:strCache>
                <c:ptCount val="1"/>
                <c:pt idx="0">
                  <c:v>Afiliados Titulares RC</c:v>
                </c:pt>
              </c:strCache>
            </c:strRef>
          </c:tx>
          <c:spPr>
            <a:solidFill>
              <a:srgbClr val="0070C0"/>
            </a:solidFill>
          </c:spPr>
          <c:invertIfNegative val="0"/>
          <c:dLbls>
            <c:spPr>
              <a:noFill/>
              <a:ln>
                <a:noFill/>
              </a:ln>
              <a:effectLst/>
            </c:spPr>
            <c:txPr>
              <a:bodyPr rot="-5400000" vert="horz"/>
              <a:lstStyle/>
              <a:p>
                <a:pPr>
                  <a:defRPr sz="1600" b="1">
                    <a:solidFill>
                      <a:schemeClr val="tx2">
                        <a:lumMod val="60000"/>
                        <a:lumOff val="4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'III.2.3. Afil. SFS RC Mensual'!$A$4:$A$16</c:f>
              <c:strCache>
                <c:ptCount val="13"/>
                <c:pt idx="0">
                  <c:v>Abr_20</c:v>
                </c:pt>
                <c:pt idx="1">
                  <c:v>May_20</c:v>
                </c:pt>
                <c:pt idx="2">
                  <c:v>Jun_20</c:v>
                </c:pt>
                <c:pt idx="3">
                  <c:v>Jul_20</c:v>
                </c:pt>
                <c:pt idx="4">
                  <c:v>Ago_20</c:v>
                </c:pt>
                <c:pt idx="5">
                  <c:v>Sep_20</c:v>
                </c:pt>
                <c:pt idx="6">
                  <c:v>Oct_20</c:v>
                </c:pt>
                <c:pt idx="7">
                  <c:v>Nov_20</c:v>
                </c:pt>
                <c:pt idx="8">
                  <c:v>Dic_20</c:v>
                </c:pt>
                <c:pt idx="9">
                  <c:v>Ene_21</c:v>
                </c:pt>
                <c:pt idx="10">
                  <c:v>Feb-21</c:v>
                </c:pt>
                <c:pt idx="11">
                  <c:v>Mar-21</c:v>
                </c:pt>
                <c:pt idx="12">
                  <c:v>Apr-21</c:v>
                </c:pt>
              </c:strCache>
            </c:strRef>
          </c:cat>
          <c:val>
            <c:numRef>
              <c:f>'III.2.3. Afil. SFS RC Mensual'!$B$4:$B$16</c:f>
              <c:numCache>
                <c:formatCode>#,##0</c:formatCode>
                <c:ptCount val="13"/>
                <c:pt idx="0">
                  <c:v>1777226</c:v>
                </c:pt>
                <c:pt idx="1">
                  <c:v>1781475</c:v>
                </c:pt>
                <c:pt idx="2">
                  <c:v>1831684</c:v>
                </c:pt>
                <c:pt idx="3">
                  <c:v>1849435</c:v>
                </c:pt>
                <c:pt idx="4">
                  <c:v>1829482</c:v>
                </c:pt>
                <c:pt idx="5">
                  <c:v>1823757</c:v>
                </c:pt>
                <c:pt idx="6">
                  <c:v>1835056</c:v>
                </c:pt>
                <c:pt idx="7">
                  <c:v>1811445</c:v>
                </c:pt>
                <c:pt idx="8">
                  <c:v>1847991</c:v>
                </c:pt>
                <c:pt idx="9">
                  <c:v>1811091</c:v>
                </c:pt>
                <c:pt idx="10">
                  <c:v>1751580</c:v>
                </c:pt>
                <c:pt idx="11">
                  <c:v>1791272</c:v>
                </c:pt>
                <c:pt idx="12">
                  <c:v>1791179</c:v>
                </c:pt>
              </c:numCache>
            </c:numRef>
          </c:val>
          <c:extLst>
            <c:ext xmlns:c16="http://schemas.microsoft.com/office/drawing/2014/chart" uri="{C3380CC4-5D6E-409C-BE32-E72D297353CC}">
              <c16:uniqueId val="{00000000-995F-411A-A71E-587E43575D37}"/>
            </c:ext>
          </c:extLst>
        </c:ser>
        <c:ser>
          <c:idx val="1"/>
          <c:order val="1"/>
          <c:tx>
            <c:strRef>
              <c:f>'III.2.3. Afil. SFS RC Mensual'!$C$3</c:f>
              <c:strCache>
                <c:ptCount val="1"/>
                <c:pt idx="0">
                  <c:v>Dependientes  Totales RC</c:v>
                </c:pt>
              </c:strCache>
            </c:strRef>
          </c:tx>
          <c:spPr>
            <a:solidFill>
              <a:schemeClr val="accent3">
                <a:lumMod val="75000"/>
              </a:schemeClr>
            </a:solidFill>
          </c:spPr>
          <c:invertIfNegative val="0"/>
          <c:dLbls>
            <c:spPr>
              <a:noFill/>
              <a:ln>
                <a:noFill/>
              </a:ln>
              <a:effectLst/>
            </c:spPr>
            <c:txPr>
              <a:bodyPr rot="-5400000" vert="horz"/>
              <a:lstStyle/>
              <a:p>
                <a:pPr>
                  <a:defRPr sz="1600" b="1">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'III.2.3. Afil. SFS RC Mensual'!$A$4:$A$16</c:f>
              <c:strCache>
                <c:ptCount val="13"/>
                <c:pt idx="0">
                  <c:v>Abr_20</c:v>
                </c:pt>
                <c:pt idx="1">
                  <c:v>May_20</c:v>
                </c:pt>
                <c:pt idx="2">
                  <c:v>Jun_20</c:v>
                </c:pt>
                <c:pt idx="3">
                  <c:v>Jul_20</c:v>
                </c:pt>
                <c:pt idx="4">
                  <c:v>Ago_20</c:v>
                </c:pt>
                <c:pt idx="5">
                  <c:v>Sep_20</c:v>
                </c:pt>
                <c:pt idx="6">
                  <c:v>Oct_20</c:v>
                </c:pt>
                <c:pt idx="7">
                  <c:v>Nov_20</c:v>
                </c:pt>
                <c:pt idx="8">
                  <c:v>Dic_20</c:v>
                </c:pt>
                <c:pt idx="9">
                  <c:v>Ene_21</c:v>
                </c:pt>
                <c:pt idx="10">
                  <c:v>Feb-21</c:v>
                </c:pt>
                <c:pt idx="11">
                  <c:v>Mar-21</c:v>
                </c:pt>
                <c:pt idx="12">
                  <c:v>Apr-21</c:v>
                </c:pt>
              </c:strCache>
            </c:strRef>
          </c:cat>
          <c:val>
            <c:numRef>
              <c:f>'III.2.3. Afil. SFS RC Mensual'!$C$4:$C$16</c:f>
              <c:numCache>
                <c:formatCode>#,##0</c:formatCode>
                <c:ptCount val="13"/>
                <c:pt idx="0">
                  <c:v>2226712</c:v>
                </c:pt>
                <c:pt idx="1">
                  <c:v>2251880</c:v>
                </c:pt>
                <c:pt idx="2">
                  <c:v>2322781</c:v>
                </c:pt>
                <c:pt idx="3">
                  <c:v>2339117</c:v>
                </c:pt>
                <c:pt idx="4">
                  <c:v>2321926</c:v>
                </c:pt>
                <c:pt idx="5">
                  <c:v>2324065</c:v>
                </c:pt>
                <c:pt idx="6">
                  <c:v>2348671</c:v>
                </c:pt>
                <c:pt idx="7">
                  <c:v>2323261</c:v>
                </c:pt>
                <c:pt idx="8">
                  <c:v>2366912</c:v>
                </c:pt>
                <c:pt idx="9">
                  <c:v>2306717</c:v>
                </c:pt>
                <c:pt idx="10">
                  <c:v>2194301</c:v>
                </c:pt>
                <c:pt idx="11">
                  <c:v>2226123</c:v>
                </c:pt>
                <c:pt idx="12">
                  <c:v>2194301</c:v>
                </c:pt>
              </c:numCache>
            </c:numRef>
          </c:val>
          <c:extLst>
            <c:ext xmlns:c16="http://schemas.microsoft.com/office/drawing/2014/chart" uri="{C3380CC4-5D6E-409C-BE32-E72D297353CC}">
              <c16:uniqueId val="{00000001-995F-411A-A71E-587E43575D37}"/>
            </c:ext>
          </c:extLst>
        </c:ser>
        <c:dLbls>
          <c:showLegendKey val="0"/>
          <c:showVal val="0"/>
          <c:showCatName val="0"/>
          <c:showSerName val="0"/>
          <c:showPercent val="0"/>
          <c:showBubbleSize val="0"/>
        </c:dLbls>
        <c:gapWidth val="17"/>
        <c:axId val="403977408"/>
        <c:axId val="403977800"/>
      </c:barChart>
      <c:lineChart>
        <c:grouping val="standard"/>
        <c:varyColors val="0"/>
        <c:ser>
          <c:idx val="2"/>
          <c:order val="2"/>
          <c:tx>
            <c:strRef>
              <c:f>'III.2.3. Afil. SFS RC Mensual'!$G$3</c:f>
              <c:strCache>
                <c:ptCount val="1"/>
                <c:pt idx="0">
                  <c:v>Indice de dependencia</c:v>
                </c:pt>
              </c:strCache>
            </c:strRef>
          </c:tx>
          <c:spPr>
            <a:ln>
              <a:noFill/>
            </a:ln>
            <a:effectLst>
              <a:glow rad="228600">
                <a:schemeClr val="accent2">
                  <a:satMod val="175000"/>
                  <a:alpha val="40000"/>
                </a:schemeClr>
              </a:glow>
            </a:effectLst>
          </c:spPr>
          <c:marker>
            <c:symbol val="triangle"/>
            <c:size val="12"/>
            <c:spPr>
              <a:solidFill>
                <a:srgbClr val="FF0000"/>
              </a:solidFill>
              <a:ln>
                <a:noFill/>
              </a:ln>
              <a:effectLst>
                <a:glow rad="228600">
                  <a:schemeClr val="accent2">
                    <a:satMod val="175000"/>
                    <a:alpha val="40000"/>
                  </a:schemeClr>
                </a:glow>
              </a:effectLst>
            </c:spPr>
          </c:marker>
          <c:dLbls>
            <c:dLbl>
              <c:idx val="0"/>
              <c:layout>
                <c:manualLayout>
                  <c:x val="-1.7171104470496423E-2"/>
                  <c:y val="-3.41514345324696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995F-411A-A71E-587E43575D37}"/>
                </c:ext>
              </c:extLst>
            </c:dLbl>
            <c:dLbl>
              <c:idx val="1"/>
              <c:layout>
                <c:manualLayout>
                  <c:x val="-1.5894214017958454E-2"/>
                  <c:y val="-3.019241015447709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995F-411A-A71E-587E43575D37}"/>
                </c:ext>
              </c:extLst>
            </c:dLbl>
            <c:dLbl>
              <c:idx val="2"/>
              <c:layout>
                <c:manualLayout>
                  <c:x val="-1.3278046905578423E-2"/>
                  <c:y val="-3.58139818945566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995F-411A-A71E-587E43575D37}"/>
                </c:ext>
              </c:extLst>
            </c:dLbl>
            <c:dLbl>
              <c:idx val="3"/>
              <c:layout>
                <c:manualLayout>
                  <c:x val="-1.3413265764879145E-2"/>
                  <c:y val="-3.944691335987664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995F-411A-A71E-587E43575D37}"/>
                </c:ext>
              </c:extLst>
            </c:dLbl>
            <c:dLbl>
              <c:idx val="4"/>
              <c:layout>
                <c:manualLayout>
                  <c:x val="-1.9061768232059358E-2"/>
                  <c:y val="-3.47303199151820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995F-411A-A71E-587E43575D37}"/>
                </c:ext>
              </c:extLst>
            </c:dLbl>
            <c:dLbl>
              <c:idx val="5"/>
              <c:layout>
                <c:manualLayout>
                  <c:x val="-2.0302913151001783E-2"/>
                  <c:y val="-3.230321709132465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995F-411A-A71E-587E43575D37}"/>
                </c:ext>
              </c:extLst>
            </c:dLbl>
            <c:dLbl>
              <c:idx val="6"/>
              <c:layout>
                <c:manualLayout>
                  <c:x val="-1.9082965583450347E-2"/>
                  <c:y val="-3.299377588894729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995F-411A-A71E-587E43575D37}"/>
                </c:ext>
              </c:extLst>
            </c:dLbl>
            <c:dLbl>
              <c:idx val="7"/>
              <c:layout>
                <c:manualLayout>
                  <c:x val="-1.9054669119093662E-2"/>
                  <c:y val="-2.87451406367447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995F-411A-A71E-587E43575D37}"/>
                </c:ext>
              </c:extLst>
            </c:dLbl>
            <c:dLbl>
              <c:idx val="8"/>
              <c:layout>
                <c:manualLayout>
                  <c:x val="-2.2222223333194516E-2"/>
                  <c:y val="-2.703169372242925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995F-411A-A71E-587E43575D37}"/>
                </c:ext>
              </c:extLst>
            </c:dLbl>
            <c:dLbl>
              <c:idx val="9"/>
              <c:layout>
                <c:manualLayout>
                  <c:x val="-2.1622648250101243E-2"/>
                  <c:y val="-3.15930369607609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995F-411A-A71E-587E43575D37}"/>
                </c:ext>
              </c:extLst>
            </c:dLbl>
            <c:dLbl>
              <c:idx val="10"/>
              <c:layout>
                <c:manualLayout>
                  <c:x val="-2.159435178574437E-2"/>
                  <c:y val="-3.642044547377334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995F-411A-A71E-587E43575D37}"/>
                </c:ext>
              </c:extLst>
            </c:dLbl>
            <c:dLbl>
              <c:idx val="11"/>
              <c:layout>
                <c:manualLayout>
                  <c:x val="-1.7791926898734097E-2"/>
                  <c:y val="-3.584156009106095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995F-411A-A71E-587E43575D37}"/>
                </c:ext>
              </c:extLst>
            </c:dLbl>
            <c:dLbl>
              <c:idx val="12"/>
              <c:layout>
                <c:manualLayout>
                  <c:x val="-1.7770729547343059E-2"/>
                  <c:y val="-3.428553232788401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995F-411A-A71E-587E43575D37}"/>
                </c:ext>
              </c:extLst>
            </c:dLbl>
            <c:spPr>
              <a:noFill/>
              <a:ln>
                <a:noFill/>
              </a:ln>
              <a:effectLst/>
            </c:spPr>
            <c:txPr>
              <a:bodyPr/>
              <a:lstStyle/>
              <a:p>
                <a:pPr>
                  <a:defRPr sz="1600">
                    <a:solidFill>
                      <a:srgbClr val="FF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'III.2.3. Afil. SFS RC Mensual'!$A$4:$A$7</c:f>
              <c:strCache>
                <c:ptCount val="4"/>
                <c:pt idx="0">
                  <c:v>Abr_20</c:v>
                </c:pt>
                <c:pt idx="1">
                  <c:v>May_20</c:v>
                </c:pt>
                <c:pt idx="2">
                  <c:v>Jun_20</c:v>
                </c:pt>
                <c:pt idx="3">
                  <c:v>Jul_20</c:v>
                </c:pt>
              </c:strCache>
            </c:strRef>
          </c:cat>
          <c:val>
            <c:numRef>
              <c:f>'III.2.3. Afil. SFS RC Mensual'!$G$4:$G$16</c:f>
              <c:numCache>
                <c:formatCode>0.00</c:formatCode>
                <c:ptCount val="13"/>
                <c:pt idx="0">
                  <c:v>1.2529143732986125</c:v>
                </c:pt>
                <c:pt idx="1">
                  <c:v>1.2640536633969042</c:v>
                </c:pt>
                <c:pt idx="2">
                  <c:v>1.268112294478742</c:v>
                </c:pt>
                <c:pt idx="3">
                  <c:v>1.2647738363337993</c:v>
                </c:pt>
                <c:pt idx="4">
                  <c:v>1.2691712736173408</c:v>
                </c:pt>
                <c:pt idx="5">
                  <c:v>1.2743282136819762</c:v>
                </c:pt>
                <c:pt idx="6">
                  <c:v>1.2798906409395681</c:v>
                </c:pt>
                <c:pt idx="7">
                  <c:v>1.282545702464055</c:v>
                </c:pt>
                <c:pt idx="8">
                  <c:v>1.2808027744723864</c:v>
                </c:pt>
                <c:pt idx="9">
                  <c:v>1.2736615664259829</c:v>
                </c:pt>
                <c:pt idx="10">
                  <c:v>1.2527552267095994</c:v>
                </c:pt>
                <c:pt idx="11">
                  <c:v>1.2427610100531912</c:v>
                </c:pt>
                <c:pt idx="12">
                  <c:v>1.2250595836597011</c:v>
                </c:pt>
              </c:numCache>
            </c:numRef>
          </c:val>
          <c:smooth val="0"/>
          <c:extLst>
            <c:ext xmlns:c16="http://schemas.microsoft.com/office/drawing/2014/chart" uri="{C3380CC4-5D6E-409C-BE32-E72D297353CC}">
              <c16:uniqueId val="{0000000F-995F-411A-A71E-587E43575D37}"/>
            </c:ext>
          </c:extLst>
        </c:ser>
        <c:dLbls>
          <c:showLegendKey val="0"/>
          <c:showVal val="0"/>
          <c:showCatName val="0"/>
          <c:showSerName val="0"/>
          <c:showPercent val="0"/>
          <c:showBubbleSize val="0"/>
        </c:dLbls>
        <c:marker val="1"/>
        <c:smooth val="0"/>
        <c:axId val="403978584"/>
        <c:axId val="403978192"/>
      </c:lineChart>
      <c:catAx>
        <c:axId val="403977408"/>
        <c:scaling>
          <c:orientation val="minMax"/>
        </c:scaling>
        <c:delete val="0"/>
        <c:axPos val="b"/>
        <c:numFmt formatCode="General" sourceLinked="1"/>
        <c:majorTickMark val="none"/>
        <c:minorTickMark val="none"/>
        <c:tickLblPos val="nextTo"/>
        <c:txPr>
          <a:bodyPr/>
          <a:lstStyle/>
          <a:p>
            <a:pPr>
              <a:defRPr sz="1600"/>
            </a:pPr>
            <a:endParaRPr lang="en-US"/>
          </a:p>
        </c:txPr>
        <c:crossAx val="403977800"/>
        <c:crosses val="autoZero"/>
        <c:auto val="1"/>
        <c:lblAlgn val="ctr"/>
        <c:lblOffset val="100"/>
        <c:noMultiLvlLbl val="0"/>
      </c:catAx>
      <c:valAx>
        <c:axId val="403977800"/>
        <c:scaling>
          <c:orientation val="minMax"/>
        </c:scaling>
        <c:delete val="0"/>
        <c:axPos val="l"/>
        <c:numFmt formatCode="#,##0" sourceLinked="1"/>
        <c:majorTickMark val="none"/>
        <c:minorTickMark val="none"/>
        <c:tickLblPos val="nextTo"/>
        <c:spPr>
          <a:ln w="9525">
            <a:noFill/>
          </a:ln>
        </c:spPr>
        <c:crossAx val="403977408"/>
        <c:crosses val="autoZero"/>
        <c:crossBetween val="between"/>
      </c:valAx>
      <c:valAx>
        <c:axId val="403978192"/>
        <c:scaling>
          <c:orientation val="minMax"/>
        </c:scaling>
        <c:delete val="0"/>
        <c:axPos val="r"/>
        <c:numFmt formatCode="0.00" sourceLinked="1"/>
        <c:majorTickMark val="out"/>
        <c:minorTickMark val="none"/>
        <c:tickLblPos val="nextTo"/>
        <c:crossAx val="403978584"/>
        <c:crosses val="max"/>
        <c:crossBetween val="between"/>
      </c:valAx>
      <c:catAx>
        <c:axId val="403978584"/>
        <c:scaling>
          <c:orientation val="minMax"/>
        </c:scaling>
        <c:delete val="1"/>
        <c:axPos val="b"/>
        <c:numFmt formatCode="General" sourceLinked="1"/>
        <c:majorTickMark val="out"/>
        <c:minorTickMark val="none"/>
        <c:tickLblPos val="nextTo"/>
        <c:crossAx val="403978192"/>
        <c:crosses val="autoZero"/>
        <c:auto val="1"/>
        <c:lblAlgn val="ctr"/>
        <c:lblOffset val="100"/>
        <c:noMultiLvlLbl val="0"/>
      </c:catAx>
    </c:plotArea>
    <c:legend>
      <c:legendPos val="t"/>
      <c:layout>
        <c:manualLayout>
          <c:xMode val="edge"/>
          <c:yMode val="edge"/>
          <c:x val="0.20519447834271279"/>
          <c:y val="6.8855516798562486E-2"/>
          <c:w val="0.57158552783923933"/>
          <c:h val="3.7466734890858104E-2"/>
        </c:manualLayout>
      </c:layout>
      <c:overlay val="0"/>
      <c:txPr>
        <a:bodyPr/>
        <a:lstStyle/>
        <a:p>
          <a:pPr>
            <a:defRPr sz="2000"/>
          </a:pPr>
          <a:endParaRPr lang="en-US"/>
        </a:p>
      </c:txPr>
    </c:legend>
    <c:plotVisOnly val="1"/>
    <c:dispBlanksAs val="gap"/>
    <c:showDLblsOverMax val="0"/>
  </c:chart>
  <c:spPr>
    <a:ln>
      <a:noFill/>
    </a:ln>
    <a:scene3d>
      <a:camera prst="orthographicFront"/>
      <a:lightRig rig="threePt" dir="t">
        <a:rot lat="0" lon="0" rev="1800000"/>
      </a:lightRig>
    </a:scene3d>
  </c:spPr>
  <c:printSettings>
    <c:headerFooter/>
    <c:pageMargins b="0.75" l="0.7" r="0.7" t="0.75" header="0.3" footer="0.3"/>
    <c:pageSetup/>
  </c:printSettings>
  <c:userShapes r:id="rId1"/>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000"/>
            </a:pPr>
            <a:r>
              <a:rPr lang="en-US" sz="2000"/>
              <a:t>Apelaciones de Dictámenes de la CMNR por Origen de la Solicitud</a:t>
            </a:r>
          </a:p>
        </c:rich>
      </c:tx>
      <c:layout>
        <c:manualLayout>
          <c:xMode val="edge"/>
          <c:yMode val="edge"/>
          <c:x val="0.23440703596260995"/>
          <c:y val="2.2588235294117649E-2"/>
        </c:manualLayout>
      </c:layout>
      <c:overlay val="0"/>
    </c:title>
    <c:autoTitleDeleted val="0"/>
    <c:view3D>
      <c:rotX val="15"/>
      <c:rotY val="180"/>
      <c:rAngAx val="0"/>
    </c:view3D>
    <c:floor>
      <c:thickness val="0"/>
    </c:floor>
    <c:sideWall>
      <c:thickness val="0"/>
    </c:sideWall>
    <c:backWall>
      <c:thickness val="0"/>
    </c:backWall>
    <c:plotArea>
      <c:layout>
        <c:manualLayout>
          <c:layoutTarget val="inner"/>
          <c:xMode val="edge"/>
          <c:yMode val="edge"/>
          <c:x val="1.8610887221774442E-2"/>
          <c:y val="0.11591639088279203"/>
          <c:w val="0.94836208072416128"/>
          <c:h val="0.76711454155094205"/>
        </c:manualLayout>
      </c:layout>
      <c:bar3DChart>
        <c:barDir val="col"/>
        <c:grouping val="standard"/>
        <c:varyColors val="0"/>
        <c:ser>
          <c:idx val="0"/>
          <c:order val="0"/>
          <c:tx>
            <c:strRef>
              <c:f>'VI.3.Apelaciones1'!$B$4</c:f>
              <c:strCache>
                <c:ptCount val="1"/>
                <c:pt idx="0">
                  <c:v>Afiliados</c:v>
                </c:pt>
              </c:strCache>
            </c:strRef>
          </c:tx>
          <c:invertIfNegative val="0"/>
          <c:dLbls>
            <c:dLbl>
              <c:idx val="0"/>
              <c:layout>
                <c:manualLayout>
                  <c:x val="-1.8373993753574101E-2"/>
                  <c:y val="8.746783287077972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E52-490B-BB4E-7088DCFFD55D}"/>
                </c:ext>
              </c:extLst>
            </c:dLbl>
            <c:dLbl>
              <c:idx val="1"/>
              <c:layout>
                <c:manualLayout>
                  <c:x val="-9.8695440847672618E-3"/>
                  <c:y val="7.678121875532753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8E52-490B-BB4E-7088DCFFD55D}"/>
                </c:ext>
              </c:extLst>
            </c:dLbl>
            <c:dLbl>
              <c:idx val="2"/>
              <c:layout>
                <c:manualLayout>
                  <c:x val="-5.8349535916948931E-3"/>
                  <c:y val="7.891854157841794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8E52-490B-BB4E-7088DCFFD55D}"/>
                </c:ext>
              </c:extLst>
            </c:dLbl>
            <c:dLbl>
              <c:idx val="3"/>
              <c:layout>
                <c:manualLayout>
                  <c:x val="-2.2341969823604451E-3"/>
                  <c:y val="8.746783287077965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8E52-490B-BB4E-7088DCFFD55D}"/>
                </c:ext>
              </c:extLst>
            </c:dLbl>
            <c:dLbl>
              <c:idx val="4"/>
              <c:layout>
                <c:manualLayout>
                  <c:x val="1.7235242044448585E-3"/>
                  <c:y val="9.340754052802223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8E52-490B-BB4E-7088DCFFD55D}"/>
                </c:ext>
              </c:extLst>
            </c:dLbl>
            <c:dLbl>
              <c:idx val="5"/>
              <c:layout>
                <c:manualLayout>
                  <c:x val="1.2164553115071176E-2"/>
                  <c:y val="9.831321908290868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8E52-490B-BB4E-7088DCFFD55D}"/>
                </c:ext>
              </c:extLst>
            </c:dLbl>
            <c:dLbl>
              <c:idx val="6"/>
              <c:layout>
                <c:manualLayout>
                  <c:x val="1.9723755583183681E-2"/>
                  <c:y val="0.101517665585919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8E52-490B-BB4E-7088DCFFD55D}"/>
                </c:ext>
              </c:extLst>
            </c:dLbl>
            <c:dLbl>
              <c:idx val="7"/>
              <c:layout>
                <c:manualLayout>
                  <c:x val="9.3567251461988308E-4"/>
                  <c:y val="2.919708476687698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8E52-490B-BB4E-7088DCFFD55D}"/>
                </c:ext>
              </c:extLst>
            </c:dLbl>
            <c:dLbl>
              <c:idx val="8"/>
              <c:layout>
                <c:manualLayout>
                  <c:x val="7.4853801169590646E-3"/>
                  <c:y val="2.530414013129338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8E52-490B-BB4E-7088DCFFD55D}"/>
                </c:ext>
              </c:extLst>
            </c:dLbl>
            <c:spPr>
              <a:noFill/>
              <a:ln>
                <a:noFill/>
              </a:ln>
              <a:effectLst/>
            </c:spPr>
            <c:txPr>
              <a:bodyPr/>
              <a:lstStyle/>
              <a:p>
                <a:pPr>
                  <a:defRPr sz="2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'VI.3.Apelaciones1'!$A$5:$A$13</c:f>
              <c:strCache>
                <c:ptCount val="9"/>
                <c:pt idx="0">
                  <c:v>Oct. 2009</c:v>
                </c:pt>
                <c:pt idx="1">
                  <c:v>2010</c:v>
                </c:pt>
                <c:pt idx="2">
                  <c:v>2011</c:v>
                </c:pt>
                <c:pt idx="3">
                  <c:v>2012</c:v>
                </c:pt>
                <c:pt idx="4">
                  <c:v>2013</c:v>
                </c:pt>
                <c:pt idx="5">
                  <c:v>2014</c:v>
                </c:pt>
                <c:pt idx="6">
                  <c:v>2015</c:v>
                </c:pt>
                <c:pt idx="7">
                  <c:v>2016</c:v>
                </c:pt>
                <c:pt idx="8">
                  <c:v>Fecha no especificada</c:v>
                </c:pt>
              </c:strCache>
            </c:strRef>
          </c:cat>
          <c:val>
            <c:numRef>
              <c:f>'VI.3.Apelaciones1'!$B$5:$B$13</c:f>
              <c:numCache>
                <c:formatCode>_(* #,##0_);_(* \(#,##0\);_(* "-"??_);_(@_)</c:formatCode>
                <c:ptCount val="9"/>
                <c:pt idx="0">
                  <c:v>81</c:v>
                </c:pt>
                <c:pt idx="1">
                  <c:v>61</c:v>
                </c:pt>
                <c:pt idx="2">
                  <c:v>78</c:v>
                </c:pt>
                <c:pt idx="3">
                  <c:v>313</c:v>
                </c:pt>
                <c:pt idx="4">
                  <c:v>529</c:v>
                </c:pt>
                <c:pt idx="5">
                  <c:v>294</c:v>
                </c:pt>
                <c:pt idx="6">
                  <c:v>266</c:v>
                </c:pt>
                <c:pt idx="7">
                  <c:v>220</c:v>
                </c:pt>
                <c:pt idx="8">
                  <c:v>5</c:v>
                </c:pt>
              </c:numCache>
            </c:numRef>
          </c:val>
          <c:extLst>
            <c:ext xmlns:c16="http://schemas.microsoft.com/office/drawing/2014/chart" uri="{C3380CC4-5D6E-409C-BE32-E72D297353CC}">
              <c16:uniqueId val="{00000009-8E52-490B-BB4E-7088DCFFD55D}"/>
            </c:ext>
          </c:extLst>
        </c:ser>
        <c:ser>
          <c:idx val="1"/>
          <c:order val="1"/>
          <c:tx>
            <c:strRef>
              <c:f>'VI.3.Apelaciones1'!$C$4</c:f>
              <c:strCache>
                <c:ptCount val="1"/>
                <c:pt idx="0">
                  <c:v>Compañías de Seguro/ARL</c:v>
                </c:pt>
              </c:strCache>
            </c:strRef>
          </c:tx>
          <c:spPr>
            <a:solidFill>
              <a:srgbClr val="00B050"/>
            </a:solidFill>
          </c:spPr>
          <c:invertIfNegative val="0"/>
          <c:dLbls>
            <c:dLbl>
              <c:idx val="0"/>
              <c:layout>
                <c:manualLayout>
                  <c:x val="-1.5434544366164756E-2"/>
                  <c:y val="5.991396016674386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8E52-490B-BB4E-7088DCFFD55D}"/>
                </c:ext>
              </c:extLst>
            </c:dLbl>
            <c:dLbl>
              <c:idx val="1"/>
              <c:layout>
                <c:manualLayout>
                  <c:x val="-1.2676741723074227E-2"/>
                  <c:y val="6.611801760074108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8E52-490B-BB4E-7088DCFFD55D}"/>
                </c:ext>
              </c:extLst>
            </c:dLbl>
            <c:dLbl>
              <c:idx val="2"/>
              <c:layout>
                <c:manualLayout>
                  <c:x val="-6.1586406962286918E-3"/>
                  <c:y val="7.868709587772117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8E52-490B-BB4E-7088DCFFD55D}"/>
                </c:ext>
              </c:extLst>
            </c:dLbl>
            <c:dLbl>
              <c:idx val="3"/>
              <c:layout>
                <c:manualLayout>
                  <c:x val="-3.7423216834737761E-3"/>
                  <c:y val="0.1134446688281611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8E52-490B-BB4E-7088DCFFD55D}"/>
                </c:ext>
              </c:extLst>
            </c:dLbl>
            <c:dLbl>
              <c:idx val="4"/>
              <c:layout>
                <c:manualLayout>
                  <c:x val="6.6717134042455217E-3"/>
                  <c:y val="0.1110035386753126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8E52-490B-BB4E-7088DCFFD55D}"/>
                </c:ext>
              </c:extLst>
            </c:dLbl>
            <c:dLbl>
              <c:idx val="5"/>
              <c:layout>
                <c:manualLayout>
                  <c:x val="3.9728305207483525E-3"/>
                  <c:y val="9.310664629269929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8E52-490B-BB4E-7088DCFFD55D}"/>
                </c:ext>
              </c:extLst>
            </c:dLbl>
            <c:dLbl>
              <c:idx val="6"/>
              <c:layout>
                <c:manualLayout>
                  <c:x val="1.2185845190403831E-2"/>
                  <c:y val="5.766654932839277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8E52-490B-BB4E-7088DCFFD55D}"/>
                </c:ext>
              </c:extLst>
            </c:dLbl>
            <c:dLbl>
              <c:idx val="7"/>
              <c:layout>
                <c:manualLayout>
                  <c:x val="9.3567251461988306E-3"/>
                  <c:y val="4.476886330921138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8E52-490B-BB4E-7088DCFFD55D}"/>
                </c:ext>
              </c:extLst>
            </c:dLbl>
            <c:spPr>
              <a:noFill/>
              <a:ln>
                <a:noFill/>
              </a:ln>
              <a:effectLst/>
            </c:spPr>
            <c:txPr>
              <a:bodyPr/>
              <a:lstStyle/>
              <a:p>
                <a:pPr>
                  <a:defRPr sz="2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'VI.3.Apelaciones1'!$A$5:$A$13</c:f>
              <c:strCache>
                <c:ptCount val="9"/>
                <c:pt idx="0">
                  <c:v>Oct. 2009</c:v>
                </c:pt>
                <c:pt idx="1">
                  <c:v>2010</c:v>
                </c:pt>
                <c:pt idx="2">
                  <c:v>2011</c:v>
                </c:pt>
                <c:pt idx="3">
                  <c:v>2012</c:v>
                </c:pt>
                <c:pt idx="4">
                  <c:v>2013</c:v>
                </c:pt>
                <c:pt idx="5">
                  <c:v>2014</c:v>
                </c:pt>
                <c:pt idx="6">
                  <c:v>2015</c:v>
                </c:pt>
                <c:pt idx="7">
                  <c:v>2016</c:v>
                </c:pt>
                <c:pt idx="8">
                  <c:v>Fecha no especificada</c:v>
                </c:pt>
              </c:strCache>
            </c:strRef>
          </c:cat>
          <c:val>
            <c:numRef>
              <c:f>'VI.3.Apelaciones1'!$C$5:$C$13</c:f>
              <c:numCache>
                <c:formatCode>_(* #,##0_);_(* \(#,##0\);_(* "-"??_);_(@_)</c:formatCode>
                <c:ptCount val="9"/>
                <c:pt idx="0">
                  <c:v>13</c:v>
                </c:pt>
                <c:pt idx="1">
                  <c:v>25</c:v>
                </c:pt>
                <c:pt idx="2">
                  <c:v>45</c:v>
                </c:pt>
                <c:pt idx="3">
                  <c:v>186</c:v>
                </c:pt>
                <c:pt idx="4">
                  <c:v>218</c:v>
                </c:pt>
                <c:pt idx="5">
                  <c:v>100</c:v>
                </c:pt>
                <c:pt idx="6">
                  <c:v>68</c:v>
                </c:pt>
                <c:pt idx="7">
                  <c:v>74</c:v>
                </c:pt>
              </c:numCache>
            </c:numRef>
          </c:val>
          <c:extLst>
            <c:ext xmlns:c16="http://schemas.microsoft.com/office/drawing/2014/chart" uri="{C3380CC4-5D6E-409C-BE32-E72D297353CC}">
              <c16:uniqueId val="{00000012-8E52-490B-BB4E-7088DCFFD55D}"/>
            </c:ext>
          </c:extLst>
        </c:ser>
        <c:ser>
          <c:idx val="2"/>
          <c:order val="2"/>
          <c:tx>
            <c:strRef>
              <c:f>'VI.3.Apelaciones1'!$D$4</c:f>
              <c:strCache>
                <c:ptCount val="1"/>
                <c:pt idx="0">
                  <c:v>Origen no especificado</c:v>
                </c:pt>
              </c:strCache>
            </c:strRef>
          </c:tx>
          <c:invertIfNegative val="0"/>
          <c:dLbls>
            <c:dLbl>
              <c:idx val="0"/>
              <c:layout>
                <c:manualLayout>
                  <c:x val="-1.4587892049598833E-3"/>
                  <c:y val="6.26713592875006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8E52-490B-BB4E-7088DCFFD55D}"/>
                </c:ext>
              </c:extLst>
            </c:dLbl>
            <c:dLbl>
              <c:idx val="1"/>
              <c:layout>
                <c:manualLayout>
                  <c:x val="-1.4587892049598833E-3"/>
                  <c:y val="5.327065539437556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8E52-490B-BB4E-7088DCFFD55D}"/>
                </c:ext>
              </c:extLst>
            </c:dLbl>
            <c:dLbl>
              <c:idx val="2"/>
              <c:layout>
                <c:manualLayout>
                  <c:x val="0"/>
                  <c:y val="6.26713592875006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8E52-490B-BB4E-7088DCFFD55D}"/>
                </c:ext>
              </c:extLst>
            </c:dLbl>
            <c:dLbl>
              <c:idx val="3"/>
              <c:layout>
                <c:manualLayout>
                  <c:x val="0"/>
                  <c:y val="6.267135928750067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8E52-490B-BB4E-7088DCFFD55D}"/>
                </c:ext>
              </c:extLst>
            </c:dLbl>
            <c:dLbl>
              <c:idx val="4"/>
              <c:layout>
                <c:manualLayout>
                  <c:x val="1.4735000230234379E-7"/>
                  <c:y val="6.456470588235294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8E52-490B-BB4E-7088DCFFD55D}"/>
                </c:ext>
              </c:extLst>
            </c:dLbl>
            <c:dLbl>
              <c:idx val="5"/>
              <c:layout>
                <c:manualLayout>
                  <c:x val="4.5581986462218541E-3"/>
                  <c:y val="5.229947197776734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8E52-490B-BB4E-7088DCFFD55D}"/>
                </c:ext>
              </c:extLst>
            </c:dLbl>
            <c:dLbl>
              <c:idx val="6"/>
              <c:layout>
                <c:manualLayout>
                  <c:x val="1.6007441175116269E-2"/>
                  <c:y val="5.608789254284390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8E52-490B-BB4E-7088DCFFD55D}"/>
                </c:ext>
              </c:extLst>
            </c:dLbl>
            <c:spPr>
              <a:noFill/>
              <a:ln>
                <a:noFill/>
              </a:ln>
              <a:effectLst/>
            </c:spPr>
            <c:txPr>
              <a:bodyPr/>
              <a:lstStyle/>
              <a:p>
                <a:pPr>
                  <a:defRPr sz="2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'VI.3.Apelaciones1'!$A$5:$A$13</c:f>
              <c:strCache>
                <c:ptCount val="9"/>
                <c:pt idx="0">
                  <c:v>Oct. 2009</c:v>
                </c:pt>
                <c:pt idx="1">
                  <c:v>2010</c:v>
                </c:pt>
                <c:pt idx="2">
                  <c:v>2011</c:v>
                </c:pt>
                <c:pt idx="3">
                  <c:v>2012</c:v>
                </c:pt>
                <c:pt idx="4">
                  <c:v>2013</c:v>
                </c:pt>
                <c:pt idx="5">
                  <c:v>2014</c:v>
                </c:pt>
                <c:pt idx="6">
                  <c:v>2015</c:v>
                </c:pt>
                <c:pt idx="7">
                  <c:v>2016</c:v>
                </c:pt>
                <c:pt idx="8">
                  <c:v>Fecha no especificada</c:v>
                </c:pt>
              </c:strCache>
            </c:strRef>
          </c:cat>
          <c:val>
            <c:numRef>
              <c:f>'VI.3.Apelaciones1'!$D$5:$D$13</c:f>
              <c:numCache>
                <c:formatCode>_(* #,##0_);_(* \(#,##0\);_(* "-"??_);_(@_)</c:formatCode>
                <c:ptCount val="9"/>
                <c:pt idx="3">
                  <c:v>60</c:v>
                </c:pt>
                <c:pt idx="4">
                  <c:v>21</c:v>
                </c:pt>
                <c:pt idx="6">
                  <c:v>2</c:v>
                </c:pt>
                <c:pt idx="7">
                  <c:v>0</c:v>
                </c:pt>
                <c:pt idx="8">
                  <c:v>2</c:v>
                </c:pt>
              </c:numCache>
            </c:numRef>
          </c:val>
          <c:extLst>
            <c:ext xmlns:c16="http://schemas.microsoft.com/office/drawing/2014/chart" uri="{C3380CC4-5D6E-409C-BE32-E72D297353CC}">
              <c16:uniqueId val="{0000001A-8E52-490B-BB4E-7088DCFFD55D}"/>
            </c:ext>
          </c:extLst>
        </c:ser>
        <c:dLbls>
          <c:showLegendKey val="0"/>
          <c:showVal val="0"/>
          <c:showCatName val="0"/>
          <c:showSerName val="0"/>
          <c:showPercent val="0"/>
          <c:showBubbleSize val="0"/>
        </c:dLbls>
        <c:gapWidth val="37"/>
        <c:gapDepth val="74"/>
        <c:shape val="box"/>
        <c:axId val="441299280"/>
        <c:axId val="441299672"/>
        <c:axId val="441744712"/>
      </c:bar3DChart>
      <c:catAx>
        <c:axId val="441299280"/>
        <c:scaling>
          <c:orientation val="minMax"/>
        </c:scaling>
        <c:delete val="0"/>
        <c:axPos val="b"/>
        <c:numFmt formatCode="General" sourceLinked="0"/>
        <c:majorTickMark val="none"/>
        <c:minorTickMark val="none"/>
        <c:tickLblPos val="nextTo"/>
        <c:txPr>
          <a:bodyPr/>
          <a:lstStyle/>
          <a:p>
            <a:pPr>
              <a:defRPr sz="1800" b="1"/>
            </a:pPr>
            <a:endParaRPr lang="en-US"/>
          </a:p>
        </c:txPr>
        <c:crossAx val="441299672"/>
        <c:crosses val="autoZero"/>
        <c:auto val="1"/>
        <c:lblAlgn val="ctr"/>
        <c:lblOffset val="100"/>
        <c:noMultiLvlLbl val="0"/>
      </c:catAx>
      <c:valAx>
        <c:axId val="441299672"/>
        <c:scaling>
          <c:orientation val="minMax"/>
        </c:scaling>
        <c:delete val="1"/>
        <c:axPos val="r"/>
        <c:numFmt formatCode="_(* #,##0_);_(* \(#,##0\);_(* &quot;-&quot;??_);_(@_)" sourceLinked="1"/>
        <c:majorTickMark val="none"/>
        <c:minorTickMark val="none"/>
        <c:tickLblPos val="nextTo"/>
        <c:crossAx val="441299280"/>
        <c:crosses val="autoZero"/>
        <c:crossBetween val="between"/>
      </c:valAx>
      <c:serAx>
        <c:axId val="441744712"/>
        <c:scaling>
          <c:orientation val="minMax"/>
        </c:scaling>
        <c:delete val="1"/>
        <c:axPos val="b"/>
        <c:majorTickMark val="out"/>
        <c:minorTickMark val="none"/>
        <c:tickLblPos val="nextTo"/>
        <c:crossAx val="441299672"/>
        <c:crosses val="autoZero"/>
      </c:serAx>
    </c:plotArea>
    <c:legend>
      <c:legendPos val="t"/>
      <c:layout>
        <c:manualLayout>
          <c:xMode val="edge"/>
          <c:yMode val="edge"/>
          <c:x val="0.14937975075950152"/>
          <c:y val="6.4004280535223182E-2"/>
          <c:w val="0.60191547635492937"/>
          <c:h val="4.1288169601192651E-2"/>
        </c:manualLayout>
      </c:layout>
      <c:overlay val="0"/>
      <c:txPr>
        <a:bodyPr/>
        <a:lstStyle/>
        <a:p>
          <a:pPr>
            <a:defRPr sz="2000"/>
          </a:pPr>
          <a:endParaRPr lang="en-US"/>
        </a:p>
      </c:txPr>
    </c:legend>
    <c:plotVisOnly val="1"/>
    <c:dispBlanksAs val="gap"/>
    <c:showDLblsOverMax val="0"/>
  </c:chart>
  <c:spPr>
    <a:ln>
      <a:solidFill>
        <a:schemeClr val="bg1"/>
      </a:solidFill>
    </a:ln>
  </c:spPr>
  <c:printSettings>
    <c:headerFooter/>
    <c:pageMargins b="0.75" l="0.7" r="0.7" t="0.75" header="0.3" footer="0.3"/>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400"/>
            </a:pPr>
            <a:r>
              <a:rPr lang="en-US" sz="1400"/>
              <a:t>Apelaciones Dictámenes CMRN por año y Origen </a:t>
            </a:r>
          </a:p>
        </c:rich>
      </c:tx>
      <c:layout>
        <c:manualLayout>
          <c:xMode val="edge"/>
          <c:yMode val="edge"/>
          <c:x val="0.30484255785612352"/>
          <c:y val="2.0969852946842248E-2"/>
        </c:manualLayout>
      </c:layout>
      <c:overlay val="0"/>
    </c:title>
    <c:autoTitleDeleted val="0"/>
    <c:plotArea>
      <c:layout>
        <c:manualLayout>
          <c:layoutTarget val="inner"/>
          <c:xMode val="edge"/>
          <c:yMode val="edge"/>
          <c:x val="0.28009262335829216"/>
          <c:y val="9.15179093737543E-2"/>
          <c:w val="0.68313610945834913"/>
          <c:h val="0.4440133149036844"/>
        </c:manualLayout>
      </c:layout>
      <c:barChart>
        <c:barDir val="col"/>
        <c:grouping val="clustered"/>
        <c:varyColors val="0"/>
        <c:ser>
          <c:idx val="0"/>
          <c:order val="0"/>
          <c:tx>
            <c:strRef>
              <c:f>'VI.4. Entidad Receptora Origen'!$A$4:$B$4</c:f>
              <c:strCache>
                <c:ptCount val="2"/>
                <c:pt idx="0">
                  <c:v>AFP y Otros Fondos</c:v>
                </c:pt>
                <c:pt idx="1">
                  <c:v>Solicitado por Afiliado</c:v>
                </c:pt>
              </c:strCache>
            </c:strRef>
          </c:tx>
          <c:spPr>
            <a:solidFill>
              <a:srgbClr val="002060"/>
            </a:solidFill>
          </c:spPr>
          <c:invertIfNegative val="0"/>
          <c:cat>
            <c:strRef>
              <c:f>'VI.4. Entidad Receptora Origen'!$C$3:$K$3</c:f>
              <c:strCache>
                <c:ptCount val="9"/>
                <c:pt idx="0">
                  <c:v>2009</c:v>
                </c:pt>
                <c:pt idx="1">
                  <c:v>2010</c:v>
                </c:pt>
                <c:pt idx="2">
                  <c:v>2011</c:v>
                </c:pt>
                <c:pt idx="3">
                  <c:v>2012</c:v>
                </c:pt>
                <c:pt idx="4">
                  <c:v>2013</c:v>
                </c:pt>
                <c:pt idx="5">
                  <c:v>2014</c:v>
                </c:pt>
                <c:pt idx="6">
                  <c:v>2015</c:v>
                </c:pt>
                <c:pt idx="7">
                  <c:v>2016</c:v>
                </c:pt>
                <c:pt idx="8">
                  <c:v>Fecha No especificada</c:v>
                </c:pt>
              </c:strCache>
            </c:strRef>
          </c:cat>
          <c:val>
            <c:numRef>
              <c:f>'VI.4. Entidad Receptora Origen'!$C$4:$K$4</c:f>
              <c:numCache>
                <c:formatCode>_(* #,##0_);_(* \(#,##0\);_(* "-"_);_(@_)</c:formatCode>
                <c:ptCount val="9"/>
                <c:pt idx="0">
                  <c:v>81</c:v>
                </c:pt>
                <c:pt idx="1">
                  <c:v>53</c:v>
                </c:pt>
                <c:pt idx="2">
                  <c:v>66</c:v>
                </c:pt>
                <c:pt idx="3">
                  <c:v>270</c:v>
                </c:pt>
                <c:pt idx="4">
                  <c:v>474</c:v>
                </c:pt>
                <c:pt idx="5">
                  <c:v>280</c:v>
                </c:pt>
                <c:pt idx="6">
                  <c:v>247</c:v>
                </c:pt>
                <c:pt idx="7">
                  <c:v>220</c:v>
                </c:pt>
                <c:pt idx="8">
                  <c:v>5</c:v>
                </c:pt>
              </c:numCache>
            </c:numRef>
          </c:val>
          <c:extLst>
            <c:ext xmlns:c16="http://schemas.microsoft.com/office/drawing/2014/chart" uri="{C3380CC4-5D6E-409C-BE32-E72D297353CC}">
              <c16:uniqueId val="{00000000-90E4-44E3-A280-1AD805E84D81}"/>
            </c:ext>
          </c:extLst>
        </c:ser>
        <c:ser>
          <c:idx val="1"/>
          <c:order val="1"/>
          <c:tx>
            <c:strRef>
              <c:f>'VI.4. Entidad Receptora Origen'!$A$5:$B$5</c:f>
              <c:strCache>
                <c:ptCount val="2"/>
                <c:pt idx="0">
                  <c:v>AFP y Otros Fondos</c:v>
                </c:pt>
                <c:pt idx="1">
                  <c:v>Solicitado por Seguro</c:v>
                </c:pt>
              </c:strCache>
            </c:strRef>
          </c:tx>
          <c:invertIfNegative val="0"/>
          <c:cat>
            <c:strRef>
              <c:f>'VI.4. Entidad Receptora Origen'!$C$3:$K$3</c:f>
              <c:strCache>
                <c:ptCount val="9"/>
                <c:pt idx="0">
                  <c:v>2009</c:v>
                </c:pt>
                <c:pt idx="1">
                  <c:v>2010</c:v>
                </c:pt>
                <c:pt idx="2">
                  <c:v>2011</c:v>
                </c:pt>
                <c:pt idx="3">
                  <c:v>2012</c:v>
                </c:pt>
                <c:pt idx="4">
                  <c:v>2013</c:v>
                </c:pt>
                <c:pt idx="5">
                  <c:v>2014</c:v>
                </c:pt>
                <c:pt idx="6">
                  <c:v>2015</c:v>
                </c:pt>
                <c:pt idx="7">
                  <c:v>2016</c:v>
                </c:pt>
                <c:pt idx="8">
                  <c:v>Fecha No especificada</c:v>
                </c:pt>
              </c:strCache>
            </c:strRef>
          </c:cat>
          <c:val>
            <c:numRef>
              <c:f>'VI.4. Entidad Receptora Origen'!$C$5:$K$5</c:f>
              <c:numCache>
                <c:formatCode>_(* #,##0_);_(* \(#,##0\);_(* "-"_);_(@_)</c:formatCode>
                <c:ptCount val="9"/>
                <c:pt idx="0">
                  <c:v>13</c:v>
                </c:pt>
                <c:pt idx="1">
                  <c:v>25</c:v>
                </c:pt>
                <c:pt idx="2">
                  <c:v>45</c:v>
                </c:pt>
                <c:pt idx="3">
                  <c:v>181</c:v>
                </c:pt>
                <c:pt idx="4">
                  <c:v>217</c:v>
                </c:pt>
                <c:pt idx="5">
                  <c:v>100</c:v>
                </c:pt>
                <c:pt idx="6">
                  <c:v>68</c:v>
                </c:pt>
                <c:pt idx="7">
                  <c:v>44</c:v>
                </c:pt>
                <c:pt idx="8">
                  <c:v>0</c:v>
                </c:pt>
              </c:numCache>
            </c:numRef>
          </c:val>
          <c:extLst>
            <c:ext xmlns:c16="http://schemas.microsoft.com/office/drawing/2014/chart" uri="{C3380CC4-5D6E-409C-BE32-E72D297353CC}">
              <c16:uniqueId val="{00000001-90E4-44E3-A280-1AD805E84D81}"/>
            </c:ext>
          </c:extLst>
        </c:ser>
        <c:ser>
          <c:idx val="2"/>
          <c:order val="2"/>
          <c:tx>
            <c:strRef>
              <c:f>'VI.4. Entidad Receptora Origen'!$A$6:$B$6</c:f>
              <c:strCache>
                <c:ptCount val="2"/>
                <c:pt idx="0">
                  <c:v>AFP y Otros Fondos</c:v>
                </c:pt>
                <c:pt idx="1">
                  <c:v>Origen no especificado</c:v>
                </c:pt>
              </c:strCache>
            </c:strRef>
          </c:tx>
          <c:invertIfNegative val="0"/>
          <c:cat>
            <c:strRef>
              <c:f>'VI.4. Entidad Receptora Origen'!$C$3:$K$3</c:f>
              <c:strCache>
                <c:ptCount val="9"/>
                <c:pt idx="0">
                  <c:v>2009</c:v>
                </c:pt>
                <c:pt idx="1">
                  <c:v>2010</c:v>
                </c:pt>
                <c:pt idx="2">
                  <c:v>2011</c:v>
                </c:pt>
                <c:pt idx="3">
                  <c:v>2012</c:v>
                </c:pt>
                <c:pt idx="4">
                  <c:v>2013</c:v>
                </c:pt>
                <c:pt idx="5">
                  <c:v>2014</c:v>
                </c:pt>
                <c:pt idx="6">
                  <c:v>2015</c:v>
                </c:pt>
                <c:pt idx="7">
                  <c:v>2016</c:v>
                </c:pt>
                <c:pt idx="8">
                  <c:v>Fecha No especificada</c:v>
                </c:pt>
              </c:strCache>
            </c:strRef>
          </c:cat>
          <c:val>
            <c:numRef>
              <c:f>'VI.4. Entidad Receptora Origen'!$C$6:$K$6</c:f>
              <c:numCache>
                <c:formatCode>_(* #,##0_);_(* \(#,##0\);_(* "-"_);_(@_)</c:formatCode>
                <c:ptCount val="9"/>
                <c:pt idx="0">
                  <c:v>0</c:v>
                </c:pt>
                <c:pt idx="1">
                  <c:v>0</c:v>
                </c:pt>
                <c:pt idx="2">
                  <c:v>0</c:v>
                </c:pt>
                <c:pt idx="3">
                  <c:v>59</c:v>
                </c:pt>
                <c:pt idx="4">
                  <c:v>18</c:v>
                </c:pt>
                <c:pt idx="5">
                  <c:v>0</c:v>
                </c:pt>
                <c:pt idx="6">
                  <c:v>2</c:v>
                </c:pt>
                <c:pt idx="7">
                  <c:v>0</c:v>
                </c:pt>
                <c:pt idx="8">
                  <c:v>2</c:v>
                </c:pt>
              </c:numCache>
            </c:numRef>
          </c:val>
          <c:extLst>
            <c:ext xmlns:c16="http://schemas.microsoft.com/office/drawing/2014/chart" uri="{C3380CC4-5D6E-409C-BE32-E72D297353CC}">
              <c16:uniqueId val="{00000002-90E4-44E3-A280-1AD805E84D81}"/>
            </c:ext>
          </c:extLst>
        </c:ser>
        <c:ser>
          <c:idx val="3"/>
          <c:order val="3"/>
          <c:tx>
            <c:strRef>
              <c:f>'VI.4. Entidad Receptora Origen'!$A$7:$B$7</c:f>
              <c:strCache>
                <c:ptCount val="2"/>
                <c:pt idx="0">
                  <c:v>ARL</c:v>
                </c:pt>
                <c:pt idx="1">
                  <c:v>Solicitado por Afiliado</c:v>
                </c:pt>
              </c:strCache>
            </c:strRef>
          </c:tx>
          <c:invertIfNegative val="0"/>
          <c:cat>
            <c:strRef>
              <c:f>'VI.4. Entidad Receptora Origen'!$C$3:$K$3</c:f>
              <c:strCache>
                <c:ptCount val="9"/>
                <c:pt idx="0">
                  <c:v>2009</c:v>
                </c:pt>
                <c:pt idx="1">
                  <c:v>2010</c:v>
                </c:pt>
                <c:pt idx="2">
                  <c:v>2011</c:v>
                </c:pt>
                <c:pt idx="3">
                  <c:v>2012</c:v>
                </c:pt>
                <c:pt idx="4">
                  <c:v>2013</c:v>
                </c:pt>
                <c:pt idx="5">
                  <c:v>2014</c:v>
                </c:pt>
                <c:pt idx="6">
                  <c:v>2015</c:v>
                </c:pt>
                <c:pt idx="7">
                  <c:v>2016</c:v>
                </c:pt>
                <c:pt idx="8">
                  <c:v>Fecha No especificada</c:v>
                </c:pt>
              </c:strCache>
            </c:strRef>
          </c:cat>
          <c:val>
            <c:numRef>
              <c:f>'VI.4. Entidad Receptora Origen'!$C$7:$K$7</c:f>
              <c:numCache>
                <c:formatCode>_(* #,##0_);_(* \(#,##0\);_(* "-"_);_(@_)</c:formatCode>
                <c:ptCount val="9"/>
                <c:pt idx="0">
                  <c:v>0</c:v>
                </c:pt>
                <c:pt idx="1">
                  <c:v>8</c:v>
                </c:pt>
                <c:pt idx="2">
                  <c:v>12</c:v>
                </c:pt>
                <c:pt idx="3">
                  <c:v>43</c:v>
                </c:pt>
                <c:pt idx="4">
                  <c:v>55</c:v>
                </c:pt>
                <c:pt idx="5">
                  <c:v>14</c:v>
                </c:pt>
                <c:pt idx="6">
                  <c:v>19</c:v>
                </c:pt>
                <c:pt idx="7">
                  <c:v>30</c:v>
                </c:pt>
                <c:pt idx="8">
                  <c:v>0</c:v>
                </c:pt>
              </c:numCache>
            </c:numRef>
          </c:val>
          <c:extLst>
            <c:ext xmlns:c16="http://schemas.microsoft.com/office/drawing/2014/chart" uri="{C3380CC4-5D6E-409C-BE32-E72D297353CC}">
              <c16:uniqueId val="{00000003-90E4-44E3-A280-1AD805E84D81}"/>
            </c:ext>
          </c:extLst>
        </c:ser>
        <c:ser>
          <c:idx val="4"/>
          <c:order val="4"/>
          <c:tx>
            <c:strRef>
              <c:f>'VI.4. Entidad Receptora Origen'!$A$8:$B$8</c:f>
              <c:strCache>
                <c:ptCount val="2"/>
                <c:pt idx="0">
                  <c:v>ARL</c:v>
                </c:pt>
                <c:pt idx="1">
                  <c:v>Solicitado por Seguro</c:v>
                </c:pt>
              </c:strCache>
            </c:strRef>
          </c:tx>
          <c:invertIfNegative val="0"/>
          <c:cat>
            <c:strRef>
              <c:f>'VI.4. Entidad Receptora Origen'!$C$3:$K$3</c:f>
              <c:strCache>
                <c:ptCount val="9"/>
                <c:pt idx="0">
                  <c:v>2009</c:v>
                </c:pt>
                <c:pt idx="1">
                  <c:v>2010</c:v>
                </c:pt>
                <c:pt idx="2">
                  <c:v>2011</c:v>
                </c:pt>
                <c:pt idx="3">
                  <c:v>2012</c:v>
                </c:pt>
                <c:pt idx="4">
                  <c:v>2013</c:v>
                </c:pt>
                <c:pt idx="5">
                  <c:v>2014</c:v>
                </c:pt>
                <c:pt idx="6">
                  <c:v>2015</c:v>
                </c:pt>
                <c:pt idx="7">
                  <c:v>2016</c:v>
                </c:pt>
                <c:pt idx="8">
                  <c:v>Fecha No especificada</c:v>
                </c:pt>
              </c:strCache>
            </c:strRef>
          </c:cat>
          <c:val>
            <c:numRef>
              <c:f>'VI.4. Entidad Receptora Origen'!$C$8:$K$8</c:f>
              <c:numCache>
                <c:formatCode>_(* #,##0_);_(* \(#,##0\);_(* "-"_);_(@_)</c:formatCode>
                <c:ptCount val="9"/>
                <c:pt idx="0">
                  <c:v>0</c:v>
                </c:pt>
                <c:pt idx="1">
                  <c:v>0</c:v>
                </c:pt>
                <c:pt idx="2">
                  <c:v>0</c:v>
                </c:pt>
                <c:pt idx="3">
                  <c:v>5</c:v>
                </c:pt>
                <c:pt idx="4">
                  <c:v>1</c:v>
                </c:pt>
                <c:pt idx="5">
                  <c:v>0</c:v>
                </c:pt>
                <c:pt idx="6">
                  <c:v>0</c:v>
                </c:pt>
                <c:pt idx="7">
                  <c:v>0</c:v>
                </c:pt>
                <c:pt idx="8">
                  <c:v>0</c:v>
                </c:pt>
              </c:numCache>
            </c:numRef>
          </c:val>
          <c:extLst>
            <c:ext xmlns:c16="http://schemas.microsoft.com/office/drawing/2014/chart" uri="{C3380CC4-5D6E-409C-BE32-E72D297353CC}">
              <c16:uniqueId val="{00000004-90E4-44E3-A280-1AD805E84D81}"/>
            </c:ext>
          </c:extLst>
        </c:ser>
        <c:ser>
          <c:idx val="5"/>
          <c:order val="5"/>
          <c:tx>
            <c:strRef>
              <c:f>'VI.4. Entidad Receptora Origen'!$A$9:$B$9</c:f>
              <c:strCache>
                <c:ptCount val="2"/>
                <c:pt idx="0">
                  <c:v>ARL</c:v>
                </c:pt>
                <c:pt idx="1">
                  <c:v>Origen no especificado</c:v>
                </c:pt>
              </c:strCache>
            </c:strRef>
          </c:tx>
          <c:invertIfNegative val="0"/>
          <c:cat>
            <c:strRef>
              <c:f>'VI.4. Entidad Receptora Origen'!$C$3:$K$3</c:f>
              <c:strCache>
                <c:ptCount val="9"/>
                <c:pt idx="0">
                  <c:v>2009</c:v>
                </c:pt>
                <c:pt idx="1">
                  <c:v>2010</c:v>
                </c:pt>
                <c:pt idx="2">
                  <c:v>2011</c:v>
                </c:pt>
                <c:pt idx="3">
                  <c:v>2012</c:v>
                </c:pt>
                <c:pt idx="4">
                  <c:v>2013</c:v>
                </c:pt>
                <c:pt idx="5">
                  <c:v>2014</c:v>
                </c:pt>
                <c:pt idx="6">
                  <c:v>2015</c:v>
                </c:pt>
                <c:pt idx="7">
                  <c:v>2016</c:v>
                </c:pt>
                <c:pt idx="8">
                  <c:v>Fecha No especificada</c:v>
                </c:pt>
              </c:strCache>
            </c:strRef>
          </c:cat>
          <c:val>
            <c:numRef>
              <c:f>'VI.4. Entidad Receptora Origen'!$C$9:$K$9</c:f>
              <c:numCache>
                <c:formatCode>_(* #,##0_);_(* \(#,##0\);_(* "-"_);_(@_)</c:formatCode>
                <c:ptCount val="9"/>
                <c:pt idx="0">
                  <c:v>0</c:v>
                </c:pt>
                <c:pt idx="1">
                  <c:v>0</c:v>
                </c:pt>
                <c:pt idx="2">
                  <c:v>0</c:v>
                </c:pt>
                <c:pt idx="3">
                  <c:v>1</c:v>
                </c:pt>
                <c:pt idx="4">
                  <c:v>3</c:v>
                </c:pt>
                <c:pt idx="5">
                  <c:v>0</c:v>
                </c:pt>
                <c:pt idx="6">
                  <c:v>0</c:v>
                </c:pt>
                <c:pt idx="7">
                  <c:v>0</c:v>
                </c:pt>
                <c:pt idx="8">
                  <c:v>0</c:v>
                </c:pt>
              </c:numCache>
            </c:numRef>
          </c:val>
          <c:extLst>
            <c:ext xmlns:c16="http://schemas.microsoft.com/office/drawing/2014/chart" uri="{C3380CC4-5D6E-409C-BE32-E72D297353CC}">
              <c16:uniqueId val="{00000005-90E4-44E3-A280-1AD805E84D81}"/>
            </c:ext>
          </c:extLst>
        </c:ser>
        <c:dLbls>
          <c:showLegendKey val="0"/>
          <c:showVal val="0"/>
          <c:showCatName val="0"/>
          <c:showSerName val="0"/>
          <c:showPercent val="0"/>
          <c:showBubbleSize val="0"/>
        </c:dLbls>
        <c:gapWidth val="150"/>
        <c:axId val="441300456"/>
        <c:axId val="441300848"/>
      </c:barChart>
      <c:catAx>
        <c:axId val="441300456"/>
        <c:scaling>
          <c:orientation val="minMax"/>
        </c:scaling>
        <c:delete val="0"/>
        <c:axPos val="b"/>
        <c:numFmt formatCode="General" sourceLinked="1"/>
        <c:majorTickMark val="none"/>
        <c:minorTickMark val="none"/>
        <c:tickLblPos val="nextTo"/>
        <c:crossAx val="441300848"/>
        <c:crosses val="autoZero"/>
        <c:auto val="1"/>
        <c:lblAlgn val="ctr"/>
        <c:lblOffset val="100"/>
        <c:noMultiLvlLbl val="0"/>
      </c:catAx>
      <c:valAx>
        <c:axId val="441300848"/>
        <c:scaling>
          <c:orientation val="minMax"/>
        </c:scaling>
        <c:delete val="1"/>
        <c:axPos val="l"/>
        <c:numFmt formatCode="_(* #,##0_);_(* \(#,##0\);_(* &quot;-&quot;_);_(@_)" sourceLinked="1"/>
        <c:majorTickMark val="none"/>
        <c:minorTickMark val="none"/>
        <c:tickLblPos val="nextTo"/>
        <c:crossAx val="441300456"/>
        <c:crosses val="autoZero"/>
        <c:crossBetween val="between"/>
      </c:valAx>
      <c:dTable>
        <c:showHorzBorder val="1"/>
        <c:showVertBorder val="1"/>
        <c:showOutline val="1"/>
        <c:showKeys val="1"/>
      </c:dTable>
    </c:plotArea>
    <c:plotVisOnly val="1"/>
    <c:dispBlanksAs val="gap"/>
    <c:showDLblsOverMax val="0"/>
  </c:chart>
  <c:spPr>
    <a:ln>
      <a:noFill/>
    </a:ln>
  </c:spPr>
  <c:printSettings>
    <c:headerFooter/>
    <c:pageMargins b="0.75" l="0.7" r="0.7" t="0.75" header="0.3" footer="0.3"/>
    <c:pageSetup/>
  </c:printSettings>
  <c:userShapes r:id="rId1"/>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9192445651865745"/>
          <c:y val="0.26492324521112492"/>
          <c:w val="0.35330748943746776"/>
          <c:h val="0.62817308864517829"/>
        </c:manualLayout>
      </c:layout>
      <c:pieChart>
        <c:varyColors val="1"/>
        <c:ser>
          <c:idx val="0"/>
          <c:order val="0"/>
          <c:explosion val="9"/>
          <c:dPt>
            <c:idx val="0"/>
            <c:bubble3D val="0"/>
            <c:spPr>
              <a:solidFill>
                <a:schemeClr val="accent1"/>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3-B332-4DE9-A51F-8EEFFD0E7CBA}"/>
              </c:ext>
            </c:extLst>
          </c:dPt>
          <c:dPt>
            <c:idx val="1"/>
            <c:bubble3D val="0"/>
            <c:spPr>
              <a:solidFill>
                <a:schemeClr val="accent2"/>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1-B332-4DE9-A51F-8EEFFD0E7CBA}"/>
              </c:ext>
            </c:extLst>
          </c:dPt>
          <c:dPt>
            <c:idx val="2"/>
            <c:bubble3D val="0"/>
            <c:explosion val="12"/>
            <c:spPr>
              <a:solidFill>
                <a:schemeClr val="accent3"/>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2-B332-4DE9-A51F-8EEFFD0E7CBA}"/>
              </c:ext>
            </c:extLst>
          </c:dPt>
          <c:dLbls>
            <c:dLbl>
              <c:idx val="0"/>
              <c:layout>
                <c:manualLayout>
                  <c:x val="8.0191187151292358E-3"/>
                  <c:y val="3.3256729545158459E-2"/>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AE57930F-9B82-451D-9830-6C862AD9DE89}" type="CATEGORYNAME">
                      <a:rPr lang="en-US"/>
                      <a:pPr>
                        <a:defRPr sz="1800"/>
                      </a:pPr>
                      <a:t>[NOMBRE DE CATEGORÍA]</a:t>
                    </a:fld>
                    <a:endParaRPr lang="en-US" baseline="0"/>
                  </a:p>
                  <a:p>
                    <a:pPr>
                      <a:defRPr sz="1800"/>
                    </a:pPr>
                    <a:fld id="{5F7465DF-8EC0-469C-8DC2-B15F4E4CEF98}" type="VALUE">
                      <a:rPr lang="en-US" baseline="0"/>
                      <a:pPr>
                        <a:defRPr sz="1800"/>
                      </a:pPr>
                      <a:t>[VALOR]</a:t>
                    </a:fld>
                    <a:endParaRPr lang="en-US" baseline="0"/>
                  </a:p>
                  <a:p>
                    <a:pPr>
                      <a:defRPr sz="1800"/>
                    </a:pPr>
                    <a:fld id="{25C7629D-F590-4655-A852-35F2F83EC2C7}" type="PERCENTAGE">
                      <a:rPr lang="en-US" baseline="0"/>
                      <a:pPr>
                        <a:defRPr sz="1800"/>
                      </a:pPr>
                      <a:t>[PORCENTAJE]</a:t>
                    </a:fld>
                    <a:endParaRPr lang="en-US"/>
                  </a:p>
                </c:rich>
              </c:tx>
              <c:numFmt formatCode="General" sourceLinked="0"/>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3-B332-4DE9-A51F-8EEFFD0E7CBA}"/>
                </c:ext>
              </c:extLst>
            </c:dLbl>
            <c:dLbl>
              <c:idx val="1"/>
              <c:layout>
                <c:manualLayout>
                  <c:x val="-1.0036025108435475E-2"/>
                  <c:y val="3.2595829568697735E-2"/>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861A1F10-1805-4074-A6E8-57FD8D8473AA}" type="CATEGORYNAME">
                      <a:rPr lang="en-US"/>
                      <a:pPr>
                        <a:defRPr sz="1800">
                          <a:solidFill>
                            <a:schemeClr val="accent1"/>
                          </a:solidFill>
                        </a:defRPr>
                      </a:pPr>
                      <a:t>[NOMBRE DE CATEGORÍA]</a:t>
                    </a:fld>
                    <a:endParaRPr lang="en-US" baseline="0"/>
                  </a:p>
                  <a:p>
                    <a:pPr>
                      <a:defRPr sz="1800">
                        <a:solidFill>
                          <a:schemeClr val="accent1"/>
                        </a:solidFill>
                      </a:defRPr>
                    </a:pPr>
                    <a:fld id="{36479239-53EB-423B-B504-5C473FC9B39D}" type="VALUE">
                      <a:rPr lang="en-US" baseline="0"/>
                      <a:pPr>
                        <a:defRPr sz="1800">
                          <a:solidFill>
                            <a:schemeClr val="accent1"/>
                          </a:solidFill>
                        </a:defRPr>
                      </a:pPr>
                      <a:t>[VALOR]</a:t>
                    </a:fld>
                    <a:endParaRPr lang="en-US" baseline="0"/>
                  </a:p>
                  <a:p>
                    <a:pPr>
                      <a:defRPr sz="1800">
                        <a:solidFill>
                          <a:schemeClr val="accent1"/>
                        </a:solidFill>
                      </a:defRPr>
                    </a:pPr>
                    <a:fld id="{1B2F0A55-B015-471D-96A1-687DBD6BBDAD}" type="PERCENTAGE">
                      <a:rPr lang="en-US" baseline="0"/>
                      <a:pPr>
                        <a:defRPr sz="1800">
                          <a:solidFill>
                            <a:schemeClr val="accent1"/>
                          </a:solidFill>
                        </a:defRPr>
                      </a:pPr>
                      <a:t>[PORCENTAJE]</a:t>
                    </a:fld>
                    <a:endParaRPr lang="en-US"/>
                  </a:p>
                </c:rich>
              </c:tx>
              <c:numFmt formatCode="General" sourceLinked="0"/>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1-B332-4DE9-A51F-8EEFFD0E7CBA}"/>
                </c:ext>
              </c:extLst>
            </c:dLbl>
            <c:dLbl>
              <c:idx val="2"/>
              <c:layout>
                <c:manualLayout>
                  <c:x val="9.8028013951465848E-2"/>
                  <c:y val="-4.7457688724479349E-2"/>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BF26A619-9297-437A-8EB0-8770C8879790}" type="CATEGORYNAME">
                      <a:rPr lang="en-US"/>
                      <a:pPr>
                        <a:defRPr sz="1800">
                          <a:solidFill>
                            <a:schemeClr val="accent1"/>
                          </a:solidFill>
                        </a:defRPr>
                      </a:pPr>
                      <a:t>[NOMBRE DE CATEGORÍA]</a:t>
                    </a:fld>
                    <a:r>
                      <a:rPr lang="en-US" baseline="0"/>
                      <a:t> </a:t>
                    </a:r>
                    <a:fld id="{E4F33BAA-CB94-4AAD-B04D-AA7194EB39CF}" type="VALUE">
                      <a:rPr lang="en-US" baseline="0"/>
                      <a:pPr>
                        <a:defRPr sz="1800">
                          <a:solidFill>
                            <a:schemeClr val="accent1"/>
                          </a:solidFill>
                        </a:defRPr>
                      </a:pPr>
                      <a:t>[VALOR]</a:t>
                    </a:fld>
                    <a:endParaRPr lang="en-US" baseline="0"/>
                  </a:p>
                  <a:p>
                    <a:pPr>
                      <a:defRPr sz="1800">
                        <a:solidFill>
                          <a:schemeClr val="accent1"/>
                        </a:solidFill>
                      </a:defRPr>
                    </a:pPr>
                    <a:r>
                      <a:rPr lang="en-US" baseline="0"/>
                      <a:t> </a:t>
                    </a:r>
                    <a:fld id="{3F6CF3BC-9A5C-4427-8E44-CA539D0F267E}" type="PERCENTAGE">
                      <a:rPr lang="en-US" baseline="0"/>
                      <a:pPr>
                        <a:defRPr sz="1800">
                          <a:solidFill>
                            <a:schemeClr val="accent1"/>
                          </a:solidFill>
                        </a:defRPr>
                      </a:pPr>
                      <a:t>[PORCENTAJE]</a:t>
                    </a:fld>
                    <a:endParaRPr lang="en-US" baseline="0"/>
                  </a:p>
                </c:rich>
              </c:tx>
              <c:numFmt formatCode="General" sourceLinked="0"/>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2-B332-4DE9-A51F-8EEFFD0E7CBA}"/>
                </c:ext>
              </c:extLst>
            </c:dLbl>
            <c:numFmt formatCode="General" sourceLinked="0"/>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outEnd"/>
            <c:showLegendKey val="0"/>
            <c:showVal val="1"/>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'VII.2.CBSS Tram.'!$A$3:$A$5</c:f>
              <c:strCache>
                <c:ptCount val="3"/>
                <c:pt idx="0">
                  <c:v>Introducción</c:v>
                </c:pt>
                <c:pt idx="1">
                  <c:v>Reintroducción</c:v>
                </c:pt>
                <c:pt idx="2">
                  <c:v>Cooperación Admistrativa</c:v>
                </c:pt>
              </c:strCache>
            </c:strRef>
          </c:cat>
          <c:val>
            <c:numRef>
              <c:f>'VII.2.CBSS Tram.'!$B$3:$B$5</c:f>
              <c:numCache>
                <c:formatCode>_(* #,##0_);_(* \(#,##0\);_(* "-"??_);_(@_)</c:formatCode>
                <c:ptCount val="3"/>
                <c:pt idx="0">
                  <c:v>152</c:v>
                </c:pt>
                <c:pt idx="1">
                  <c:v>2</c:v>
                </c:pt>
                <c:pt idx="2">
                  <c:v>46</c:v>
                </c:pt>
              </c:numCache>
            </c:numRef>
          </c:val>
          <c:extLst>
            <c:ext xmlns:c16="http://schemas.microsoft.com/office/drawing/2014/chart" uri="{C3380CC4-5D6E-409C-BE32-E72D297353CC}">
              <c16:uniqueId val="{00000000-B332-4DE9-A51F-8EEFFD0E7CBA}"/>
            </c:ext>
          </c:extLst>
        </c:ser>
        <c:dLbls>
          <c:dLblPos val="outEnd"/>
          <c:showLegendKey val="0"/>
          <c:showVal val="0"/>
          <c:showCatName val="0"/>
          <c:showSerName val="0"/>
          <c:showPercent val="1"/>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8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1591451939888724"/>
          <c:y val="0.22777247688887095"/>
          <c:w val="0.66579120088521271"/>
          <c:h val="0.60248088492568486"/>
        </c:manualLayout>
      </c:layout>
      <c:pie3DChart>
        <c:varyColors val="1"/>
        <c:ser>
          <c:idx val="0"/>
          <c:order val="0"/>
          <c:tx>
            <c:strRef>
              <c:f>'VII.3.CBSS-Benef'!$B$3</c:f>
              <c:strCache>
                <c:ptCount val="1"/>
                <c:pt idx="0">
                  <c:v>Ene-Abr. 2021</c:v>
                </c:pt>
              </c:strCache>
            </c:strRef>
          </c:tx>
          <c:explosion val="8"/>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74DD-47ED-937D-73090F671868}"/>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2-74DD-47ED-937D-73090F671868}"/>
              </c:ext>
            </c:extLst>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74DD-47ED-937D-73090F671868}"/>
              </c:ext>
            </c:extLst>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74DD-47ED-937D-73090F671868}"/>
              </c:ext>
            </c:extLst>
          </c:dPt>
          <c:dPt>
            <c:idx val="4"/>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4-74DD-47ED-937D-73090F671868}"/>
              </c:ext>
            </c:extLst>
          </c:dPt>
          <c:dPt>
            <c:idx val="5"/>
            <c:bubble3D val="0"/>
            <c:spPr>
              <a:solidFill>
                <a:schemeClr val="accent6"/>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A-A41D-42D2-9D54-451F127781E0}"/>
              </c:ext>
            </c:extLst>
          </c:dPt>
          <c:dLbls>
            <c:dLbl>
              <c:idx val="0"/>
              <c:layout>
                <c:manualLayout>
                  <c:x val="-2.033110126873669E-2"/>
                  <c:y val="-3.5134498426216021E-2"/>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DEFCC842-7A5F-4C06-8D67-D6F01311A52B}" type="CATEGORYNAME">
                      <a:rPr lang="en-US" sz="1800"/>
                      <a:pPr>
                        <a:defRPr sz="1800"/>
                      </a:pPr>
                      <a:t>[NOMBRE DE CATEGORÍA]</a:t>
                    </a:fld>
                    <a:r>
                      <a:rPr lang="en-US" sz="1800" baseline="0"/>
                      <a:t> </a:t>
                    </a:r>
                  </a:p>
                  <a:p>
                    <a:pPr>
                      <a:defRPr sz="1800"/>
                    </a:pPr>
                    <a:fld id="{84714B49-815C-43FF-B370-689A4CE03B74}" type="VALUE">
                      <a:rPr lang="en-US" sz="1800" baseline="0"/>
                      <a:pPr>
                        <a:defRPr sz="1800"/>
                      </a:pPr>
                      <a:t>[VALOR]</a:t>
                    </a:fld>
                    <a:r>
                      <a:rPr lang="en-US" sz="1800" baseline="0"/>
                      <a:t> </a:t>
                    </a:r>
                  </a:p>
                  <a:p>
                    <a:pPr>
                      <a:defRPr sz="1800"/>
                    </a:pPr>
                    <a:fld id="{E8F21BAB-CAA5-449E-B85C-A45F67106CF9}" type="PERCENTAGE">
                      <a:rPr lang="en-US" sz="1800" baseline="0"/>
                      <a:pPr>
                        <a:defRPr sz="1800"/>
                      </a:pPr>
                      <a:t>[PORCENTAJE]</a:t>
                    </a:fld>
                    <a:endParaRPr lang="en-US"/>
                  </a:p>
                </c:rich>
              </c:tx>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1-74DD-47ED-937D-73090F671868}"/>
                </c:ext>
              </c:extLst>
            </c:dLbl>
            <c:dLbl>
              <c:idx val="1"/>
              <c:layout>
                <c:manualLayout>
                  <c:x val="7.9271250242671561E-3"/>
                  <c:y val="-2.3339991893028406E-2"/>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3D051AC7-0660-4986-8A13-578825AFADC4}" type="CATEGORYNAME">
                      <a:rPr lang="en-US" sz="1800"/>
                      <a:pPr>
                        <a:defRPr sz="1800">
                          <a:solidFill>
                            <a:schemeClr val="accent1"/>
                          </a:solidFill>
                        </a:defRPr>
                      </a:pPr>
                      <a:t>[NOMBRE DE CATEGORÍA]</a:t>
                    </a:fld>
                    <a:r>
                      <a:rPr lang="en-US" sz="1800" baseline="0"/>
                      <a:t> </a:t>
                    </a:r>
                  </a:p>
                  <a:p>
                    <a:pPr>
                      <a:defRPr sz="1800">
                        <a:solidFill>
                          <a:schemeClr val="accent1"/>
                        </a:solidFill>
                      </a:defRPr>
                    </a:pPr>
                    <a:fld id="{FCBB7168-CC44-4334-9BBF-1BB45E4F6638}" type="VALUE">
                      <a:rPr lang="en-US" sz="1800" baseline="0"/>
                      <a:pPr>
                        <a:defRPr sz="1800">
                          <a:solidFill>
                            <a:schemeClr val="accent1"/>
                          </a:solidFill>
                        </a:defRPr>
                      </a:pPr>
                      <a:t>[VALOR]</a:t>
                    </a:fld>
                    <a:r>
                      <a:rPr lang="en-US" sz="1800" baseline="0"/>
                      <a:t> </a:t>
                    </a:r>
                  </a:p>
                  <a:p>
                    <a:pPr>
                      <a:defRPr sz="1800">
                        <a:solidFill>
                          <a:schemeClr val="accent1"/>
                        </a:solidFill>
                      </a:defRPr>
                    </a:pPr>
                    <a:fld id="{2F8BC63D-081F-496B-A076-7A9C05B8587B}" type="PERCENTAGE">
                      <a:rPr lang="en-US" sz="1800" baseline="0"/>
                      <a:pPr>
                        <a:defRPr sz="1800">
                          <a:solidFill>
                            <a:schemeClr val="accent1"/>
                          </a:solidFill>
                        </a:defRPr>
                      </a:pPr>
                      <a:t>[PORCENTAJE]</a:t>
                    </a:fld>
                    <a:endParaRPr lang="en-US"/>
                  </a:p>
                </c:rich>
              </c:tx>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manualLayout>
                      <c:w val="0.24269946741769052"/>
                      <c:h val="0.14704667141185657"/>
                    </c:manualLayout>
                  </c15:layout>
                  <c15:dlblFieldTable/>
                  <c15:showDataLabelsRange val="0"/>
                </c:ext>
                <c:ext xmlns:c16="http://schemas.microsoft.com/office/drawing/2014/chart" uri="{C3380CC4-5D6E-409C-BE32-E72D297353CC}">
                  <c16:uniqueId val="{00000002-74DD-47ED-937D-73090F671868}"/>
                </c:ext>
              </c:extLst>
            </c:dLbl>
            <c:dLbl>
              <c:idx val="2"/>
              <c:layout>
                <c:manualLayout>
                  <c:x val="2.3130297797606777E-2"/>
                  <c:y val="2.4834004070944847E-2"/>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1EEAB5AA-4011-4B6C-95EE-E98F9CEEA419}" type="CATEGORYNAME">
                      <a:rPr lang="en-US" sz="1800"/>
                      <a:pPr>
                        <a:defRPr sz="1800">
                          <a:solidFill>
                            <a:schemeClr val="accent1"/>
                          </a:solidFill>
                        </a:defRPr>
                      </a:pPr>
                      <a:t>[NOMBRE DE CATEGORÍA]</a:t>
                    </a:fld>
                    <a:endParaRPr lang="en-US" sz="1800"/>
                  </a:p>
                  <a:p>
                    <a:pPr>
                      <a:defRPr sz="1800">
                        <a:solidFill>
                          <a:schemeClr val="accent1"/>
                        </a:solidFill>
                      </a:defRPr>
                    </a:pPr>
                    <a:r>
                      <a:rPr lang="en-US" sz="1800" baseline="0"/>
                      <a:t> </a:t>
                    </a:r>
                    <a:fld id="{7D363D62-7CE6-4506-9499-E6242E2DD48C}" type="VALUE">
                      <a:rPr lang="en-US" sz="1800" baseline="0"/>
                      <a:pPr>
                        <a:defRPr sz="1800">
                          <a:solidFill>
                            <a:schemeClr val="accent1"/>
                          </a:solidFill>
                        </a:defRPr>
                      </a:pPr>
                      <a:t>[VALOR]</a:t>
                    </a:fld>
                    <a:r>
                      <a:rPr lang="en-US" sz="1800" baseline="0"/>
                      <a:t> </a:t>
                    </a:r>
                  </a:p>
                  <a:p>
                    <a:pPr>
                      <a:defRPr sz="1800">
                        <a:solidFill>
                          <a:schemeClr val="accent1"/>
                        </a:solidFill>
                      </a:defRPr>
                    </a:pPr>
                    <a:fld id="{38DE548D-14CD-4C39-AA12-F1F812F8AA7A}" type="PERCENTAGE">
                      <a:rPr lang="en-US" sz="1800" baseline="0"/>
                      <a:pPr>
                        <a:defRPr sz="1800">
                          <a:solidFill>
                            <a:schemeClr val="accent1"/>
                          </a:solidFill>
                        </a:defRPr>
                      </a:pPr>
                      <a:t>[PORCENTAJE]</a:t>
                    </a:fld>
                    <a:endParaRPr lang="en-US"/>
                  </a:p>
                </c:rich>
              </c:tx>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3-74DD-47ED-937D-73090F671868}"/>
                </c:ext>
              </c:extLst>
            </c:dLbl>
            <c:dLbl>
              <c:idx val="3"/>
              <c:layout>
                <c:manualLayout>
                  <c:x val="-2.5364215602894851E-2"/>
                  <c:y val="8.7566319978194564E-3"/>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E539DB82-B32E-4A67-8BD3-247A847A415F}" type="CATEGORYNAME">
                      <a:rPr lang="en-US" sz="1800"/>
                      <a:pPr>
                        <a:defRPr sz="1800">
                          <a:solidFill>
                            <a:schemeClr val="accent1"/>
                          </a:solidFill>
                        </a:defRPr>
                      </a:pPr>
                      <a:t>[NOMBRE DE CATEGORÍA]</a:t>
                    </a:fld>
                    <a:r>
                      <a:rPr lang="en-US" sz="1800" baseline="0"/>
                      <a:t> </a:t>
                    </a:r>
                  </a:p>
                  <a:p>
                    <a:pPr>
                      <a:defRPr sz="1800">
                        <a:solidFill>
                          <a:schemeClr val="accent1"/>
                        </a:solidFill>
                      </a:defRPr>
                    </a:pPr>
                    <a:fld id="{3D061935-0776-4F46-9501-FF15FE2F91EF}" type="VALUE">
                      <a:rPr lang="en-US" sz="1800" baseline="0"/>
                      <a:pPr>
                        <a:defRPr sz="1800">
                          <a:solidFill>
                            <a:schemeClr val="accent1"/>
                          </a:solidFill>
                        </a:defRPr>
                      </a:pPr>
                      <a:t>[VALOR]</a:t>
                    </a:fld>
                    <a:r>
                      <a:rPr lang="en-US" sz="1800" baseline="0"/>
                      <a:t> </a:t>
                    </a:r>
                  </a:p>
                  <a:p>
                    <a:pPr>
                      <a:defRPr sz="1800">
                        <a:solidFill>
                          <a:schemeClr val="accent1"/>
                        </a:solidFill>
                      </a:defRPr>
                    </a:pPr>
                    <a:fld id="{831A16C0-5403-4001-96AC-DA4901F1E5B2}" type="PERCENTAGE">
                      <a:rPr lang="en-US" sz="1800" baseline="0"/>
                      <a:pPr>
                        <a:defRPr sz="1800">
                          <a:solidFill>
                            <a:schemeClr val="accent1"/>
                          </a:solidFill>
                        </a:defRPr>
                      </a:pPr>
                      <a:t>[PORCENTAJE]</a:t>
                    </a:fld>
                    <a:endParaRPr lang="en-US"/>
                  </a:p>
                </c:rich>
              </c:tx>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5-74DD-47ED-937D-73090F671868}"/>
                </c:ext>
              </c:extLst>
            </c:dLbl>
            <c:dLbl>
              <c:idx val="4"/>
              <c:layout>
                <c:manualLayout>
                  <c:x val="-1.9598658116663191E-2"/>
                  <c:y val="1.6002596803822402E-2"/>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FBF2D518-67B4-4A11-9ECD-68F32BDFC48D}" type="CATEGORYNAME">
                      <a:rPr lang="en-US" sz="1800"/>
                      <a:pPr>
                        <a:defRPr sz="1800">
                          <a:solidFill>
                            <a:schemeClr val="accent1"/>
                          </a:solidFill>
                        </a:defRPr>
                      </a:pPr>
                      <a:t>[NOMBRE DE CATEGORÍA]</a:t>
                    </a:fld>
                    <a:r>
                      <a:rPr lang="en-US" sz="1800" baseline="0"/>
                      <a:t> </a:t>
                    </a:r>
                  </a:p>
                  <a:p>
                    <a:pPr>
                      <a:defRPr sz="1800">
                        <a:solidFill>
                          <a:schemeClr val="accent1"/>
                        </a:solidFill>
                      </a:defRPr>
                    </a:pPr>
                    <a:fld id="{0533069D-C135-44FB-9FB8-B72795DB3453}" type="VALUE">
                      <a:rPr lang="en-US" sz="1800" baseline="0"/>
                      <a:pPr>
                        <a:defRPr sz="1800">
                          <a:solidFill>
                            <a:schemeClr val="accent1"/>
                          </a:solidFill>
                        </a:defRPr>
                      </a:pPr>
                      <a:t>[VALOR]</a:t>
                    </a:fld>
                    <a:endParaRPr lang="en-US" sz="1800" baseline="0"/>
                  </a:p>
                  <a:p>
                    <a:pPr>
                      <a:defRPr sz="1800">
                        <a:solidFill>
                          <a:schemeClr val="accent1"/>
                        </a:solidFill>
                      </a:defRPr>
                    </a:pPr>
                    <a:r>
                      <a:rPr lang="en-US" sz="1800" baseline="0"/>
                      <a:t> </a:t>
                    </a:r>
                    <a:fld id="{C568295E-E7C0-442B-92DC-720E8262FBEB}" type="PERCENTAGE">
                      <a:rPr lang="en-US" sz="1800" baseline="0"/>
                      <a:pPr>
                        <a:defRPr sz="1800">
                          <a:solidFill>
                            <a:schemeClr val="accent1"/>
                          </a:solidFill>
                        </a:defRPr>
                      </a:pPr>
                      <a:t>[PORCENTAJE]</a:t>
                    </a:fld>
                    <a:endParaRPr lang="en-US" sz="1800" baseline="0"/>
                  </a:p>
                </c:rich>
              </c:tx>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4-74DD-47ED-937D-73090F671868}"/>
                </c:ext>
              </c:extLst>
            </c:dLbl>
            <c:dLbl>
              <c:idx val="5"/>
              <c:layout>
                <c:manualLayout>
                  <c:x val="-3.8166080752214384E-3"/>
                  <c:y val="-4.2303735306113997E-2"/>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1E51748E-3D84-4A65-B968-F60B3EE3E73E}" type="CATEGORYNAME">
                      <a:rPr lang="en-US"/>
                      <a:pPr>
                        <a:defRPr sz="1800">
                          <a:solidFill>
                            <a:schemeClr val="accent1"/>
                          </a:solidFill>
                        </a:defRPr>
                      </a:pPr>
                      <a:t>[NOMBRE DE CATEGORÍA]</a:t>
                    </a:fld>
                    <a:r>
                      <a:rPr lang="en-US" baseline="0"/>
                      <a:t> </a:t>
                    </a:r>
                  </a:p>
                  <a:p>
                    <a:pPr>
                      <a:defRPr sz="1800">
                        <a:solidFill>
                          <a:schemeClr val="accent1"/>
                        </a:solidFill>
                      </a:defRPr>
                    </a:pPr>
                    <a:fld id="{71AE67F6-A566-4C72-9E1D-5075AA462552}" type="VALUE">
                      <a:rPr lang="en-US" baseline="0"/>
                      <a:pPr>
                        <a:defRPr sz="1800">
                          <a:solidFill>
                            <a:schemeClr val="accent1"/>
                          </a:solidFill>
                        </a:defRPr>
                      </a:pPr>
                      <a:t>[VALOR]</a:t>
                    </a:fld>
                    <a:endParaRPr lang="en-US" baseline="0"/>
                  </a:p>
                  <a:p>
                    <a:pPr>
                      <a:defRPr sz="1800">
                        <a:solidFill>
                          <a:schemeClr val="accent1"/>
                        </a:solidFill>
                      </a:defRPr>
                    </a:pPr>
                    <a:r>
                      <a:rPr lang="en-US" baseline="0"/>
                      <a:t> </a:t>
                    </a:r>
                    <a:fld id="{32C54DB0-324F-4BCC-AE6A-30A14EEE0DFA}" type="PERCENTAGE">
                      <a:rPr lang="en-US" baseline="0"/>
                      <a:pPr>
                        <a:defRPr sz="1800">
                          <a:solidFill>
                            <a:schemeClr val="accent1"/>
                          </a:solidFill>
                        </a:defRPr>
                      </a:pPr>
                      <a:t>[PORCENTAJE]</a:t>
                    </a:fld>
                    <a:endParaRPr lang="en-US" baseline="0"/>
                  </a:p>
                </c:rich>
              </c:tx>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A-A41D-42D2-9D54-451F127781E0}"/>
                </c:ext>
              </c:extLst>
            </c:dLbl>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outEnd"/>
            <c:showLegendKey val="0"/>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'VII.3.CBSS-Benef'!$A$4:$A$9</c:f>
              <c:strCache>
                <c:ptCount val="5"/>
                <c:pt idx="0">
                  <c:v>Jubilación/Vejez</c:v>
                </c:pt>
                <c:pt idx="1">
                  <c:v>Supervivencia/Sobrevivencia</c:v>
                </c:pt>
                <c:pt idx="2">
                  <c:v>Incapacidad/Discapacidad</c:v>
                </c:pt>
                <c:pt idx="3">
                  <c:v>Desplazados o Eximición de Cotización</c:v>
                </c:pt>
                <c:pt idx="4">
                  <c:v>Certificación/Período Cotizado/Cuantía</c:v>
                </c:pt>
              </c:strCache>
            </c:strRef>
          </c:cat>
          <c:val>
            <c:numRef>
              <c:f>'VII.3.CBSS-Benef'!$B$4:$B$9</c:f>
              <c:numCache>
                <c:formatCode>_(* #,##0_);_(* \(#,##0\);_(* "-"??_);_(@_)</c:formatCode>
                <c:ptCount val="5"/>
                <c:pt idx="0">
                  <c:v>37</c:v>
                </c:pt>
                <c:pt idx="1">
                  <c:v>27</c:v>
                </c:pt>
                <c:pt idx="2">
                  <c:v>4</c:v>
                </c:pt>
                <c:pt idx="3">
                  <c:v>72</c:v>
                </c:pt>
                <c:pt idx="4">
                  <c:v>60</c:v>
                </c:pt>
              </c:numCache>
            </c:numRef>
          </c:val>
          <c:extLst>
            <c:ext xmlns:c16="http://schemas.microsoft.com/office/drawing/2014/chart" uri="{C3380CC4-5D6E-409C-BE32-E72D297353CC}">
              <c16:uniqueId val="{00000000-74DD-47ED-937D-73090F671868}"/>
            </c:ext>
          </c:extLst>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9073685426574508"/>
          <c:y val="0.22018228613575017"/>
          <c:w val="0.36128419715755117"/>
          <c:h val="0.65031148512710424"/>
        </c:manualLayout>
      </c:layout>
      <c:pieChart>
        <c:varyColors val="1"/>
        <c:ser>
          <c:idx val="0"/>
          <c:order val="0"/>
          <c:tx>
            <c:strRef>
              <c:f>'VII.4.CBSS-Tramit.'!$B$3</c:f>
              <c:strCache>
                <c:ptCount val="1"/>
                <c:pt idx="0">
                  <c:v>Ene-Abr. 2021</c:v>
                </c:pt>
              </c:strCache>
            </c:strRef>
          </c:tx>
          <c:explosion val="7"/>
          <c:dPt>
            <c:idx val="0"/>
            <c:bubble3D val="0"/>
            <c:explosion val="8"/>
            <c:spPr>
              <a:solidFill>
                <a:schemeClr val="accent1"/>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2-BC08-44C9-A89A-C61B4907006B}"/>
              </c:ext>
            </c:extLst>
          </c:dPt>
          <c:dPt>
            <c:idx val="1"/>
            <c:bubble3D val="0"/>
            <c:spPr>
              <a:solidFill>
                <a:schemeClr val="accent3">
                  <a:lumMod val="50000"/>
                </a:schemeClr>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1-BC08-44C9-A89A-C61B4907006B}"/>
              </c:ext>
            </c:extLst>
          </c:dPt>
          <c:dPt>
            <c:idx val="2"/>
            <c:bubble3D val="0"/>
            <c:spPr>
              <a:solidFill>
                <a:schemeClr val="accent3"/>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4-DCA1-4C2B-AC0B-C1E2934F7DFC}"/>
              </c:ext>
            </c:extLst>
          </c:dPt>
          <c:dLbls>
            <c:dLbl>
              <c:idx val="0"/>
              <c:layout>
                <c:manualLayout>
                  <c:x val="1.1565467309926943E-2"/>
                  <c:y val="3.6781600318194572E-2"/>
                </c:manualLayout>
              </c:layout>
              <c:tx>
                <c:rich>
                  <a:bodyPr rot="0" spcFirstLastPara="1" vertOverflow="ellipsis" vert="horz" wrap="square" lIns="38100" tIns="19050" rIns="38100" bIns="19050" anchor="ctr" anchorCtr="1">
                    <a:spAutoFit/>
                  </a:bodyPr>
                  <a:lstStyle/>
                  <a:p>
                    <a:pPr>
                      <a:defRPr sz="1400" b="1" i="0" u="none" strike="noStrike" kern="1200" spc="0" baseline="0">
                        <a:solidFill>
                          <a:schemeClr val="accent1"/>
                        </a:solidFill>
                        <a:latin typeface="+mn-lt"/>
                        <a:ea typeface="+mn-ea"/>
                        <a:cs typeface="+mn-cs"/>
                      </a:defRPr>
                    </a:pPr>
                    <a:fld id="{E1F8BE3D-7B4A-44A6-A58D-AED2FE9F7837}" type="CATEGORYNAME">
                      <a:rPr lang="en-US" sz="1400"/>
                      <a:pPr>
                        <a:defRPr sz="1400"/>
                      </a:pPr>
                      <a:t>[NOMBRE DE CATEGORÍA]</a:t>
                    </a:fld>
                    <a:r>
                      <a:rPr lang="en-US" sz="1400" baseline="0"/>
                      <a:t> </a:t>
                    </a:r>
                  </a:p>
                  <a:p>
                    <a:pPr>
                      <a:defRPr sz="1400"/>
                    </a:pPr>
                    <a:fld id="{82F16728-BAED-4278-911F-1BA3519E7838}" type="VALUE">
                      <a:rPr lang="en-US" sz="1400" baseline="0"/>
                      <a:pPr>
                        <a:defRPr sz="1400"/>
                      </a:pPr>
                      <a:t>[VALOR]</a:t>
                    </a:fld>
                    <a:r>
                      <a:rPr lang="en-US" sz="1400" baseline="0"/>
                      <a:t> </a:t>
                    </a:r>
                  </a:p>
                  <a:p>
                    <a:pPr>
                      <a:defRPr sz="1400"/>
                    </a:pPr>
                    <a:fld id="{7CA5C955-79F4-4ECF-820B-E44119D66405}" type="PERCENTAGE">
                      <a:rPr lang="en-US" sz="1400" baseline="0"/>
                      <a:pPr>
                        <a:defRPr sz="1400"/>
                      </a:pPr>
                      <a:t>[PORCENTAJE]</a:t>
                    </a:fld>
                    <a:endParaRPr lang="en-US"/>
                  </a:p>
                </c:rich>
              </c:tx>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2-BC08-44C9-A89A-C61B4907006B}"/>
                </c:ext>
              </c:extLst>
            </c:dLbl>
            <c:dLbl>
              <c:idx val="1"/>
              <c:layout>
                <c:manualLayout>
                  <c:x val="0"/>
                  <c:y val="0"/>
                </c:manualLayout>
              </c:layout>
              <c:tx>
                <c:rich>
                  <a:bodyPr rot="0" spcFirstLastPara="1" vertOverflow="ellipsis" vert="horz" wrap="square" lIns="38100" tIns="19050" rIns="38100" bIns="19050" anchor="ctr" anchorCtr="1">
                    <a:spAutoFit/>
                  </a:bodyPr>
                  <a:lstStyle/>
                  <a:p>
                    <a:pPr>
                      <a:defRPr sz="1400" b="1" i="0" u="none" strike="noStrike" kern="1200" spc="0" baseline="0">
                        <a:solidFill>
                          <a:schemeClr val="accent1"/>
                        </a:solidFill>
                        <a:latin typeface="+mn-lt"/>
                        <a:ea typeface="+mn-ea"/>
                        <a:cs typeface="+mn-cs"/>
                      </a:defRPr>
                    </a:pPr>
                    <a:fld id="{9E25CE0F-B0D0-44C9-A2AB-672929B9C8D4}" type="CATEGORYNAME">
                      <a:rPr lang="en-US" sz="1400"/>
                      <a:pPr>
                        <a:defRPr sz="1400">
                          <a:solidFill>
                            <a:schemeClr val="accent1"/>
                          </a:solidFill>
                        </a:defRPr>
                      </a:pPr>
                      <a:t>[NOMBRE DE CATEGORÍA]</a:t>
                    </a:fld>
                    <a:r>
                      <a:rPr lang="en-US" sz="1400" baseline="0"/>
                      <a:t> </a:t>
                    </a:r>
                  </a:p>
                  <a:p>
                    <a:pPr>
                      <a:defRPr sz="1400">
                        <a:solidFill>
                          <a:schemeClr val="accent1"/>
                        </a:solidFill>
                      </a:defRPr>
                    </a:pPr>
                    <a:fld id="{06DD0D3E-6A24-45CC-A89E-D971FBDAE281}" type="VALUE">
                      <a:rPr lang="en-US" sz="1400" baseline="0"/>
                      <a:pPr>
                        <a:defRPr sz="1400">
                          <a:solidFill>
                            <a:schemeClr val="accent1"/>
                          </a:solidFill>
                        </a:defRPr>
                      </a:pPr>
                      <a:t>[VALOR]</a:t>
                    </a:fld>
                    <a:r>
                      <a:rPr lang="en-US" sz="1400" baseline="0"/>
                      <a:t> </a:t>
                    </a:r>
                  </a:p>
                  <a:p>
                    <a:pPr>
                      <a:defRPr sz="1400">
                        <a:solidFill>
                          <a:schemeClr val="accent1"/>
                        </a:solidFill>
                      </a:defRPr>
                    </a:pPr>
                    <a:fld id="{B668E612-F751-4AFB-8774-D85BC6F73C30}" type="PERCENTAGE">
                      <a:rPr lang="en-US" sz="1400" baseline="0"/>
                      <a:pPr>
                        <a:defRPr sz="1400">
                          <a:solidFill>
                            <a:schemeClr val="accent1"/>
                          </a:solidFill>
                        </a:defRPr>
                      </a:pPr>
                      <a:t>[PORCENTAJE]</a:t>
                    </a:fld>
                    <a:endParaRPr lang="en-US"/>
                  </a:p>
                </c:rich>
              </c:tx>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1-BC08-44C9-A89A-C61B4907006B}"/>
                </c:ext>
              </c:extLst>
            </c:dLbl>
            <c:dLbl>
              <c:idx val="2"/>
              <c:layout>
                <c:manualLayout>
                  <c:x val="4.4609659624003928E-2"/>
                  <c:y val="-1.2260533439398211E-2"/>
                </c:manualLayout>
              </c:layout>
              <c:tx>
                <c:rich>
                  <a:bodyPr rot="0" spcFirstLastPara="1" vertOverflow="ellipsis" vert="horz" wrap="square" lIns="38100" tIns="19050" rIns="38100" bIns="19050" anchor="ctr" anchorCtr="1">
                    <a:spAutoFit/>
                  </a:bodyPr>
                  <a:lstStyle/>
                  <a:p>
                    <a:pPr>
                      <a:defRPr sz="1400" b="1" i="0" u="none" strike="noStrike" kern="1200" spc="0" baseline="0">
                        <a:solidFill>
                          <a:schemeClr val="accent1"/>
                        </a:solidFill>
                        <a:latin typeface="+mn-lt"/>
                        <a:ea typeface="+mn-ea"/>
                        <a:cs typeface="+mn-cs"/>
                      </a:defRPr>
                    </a:pPr>
                    <a:fld id="{D97DCE39-0DBC-43DB-8C78-A4739A483890}" type="CATEGORYNAME">
                      <a:rPr lang="en-US" sz="1400"/>
                      <a:pPr>
                        <a:defRPr sz="1400">
                          <a:solidFill>
                            <a:schemeClr val="accent1"/>
                          </a:solidFill>
                        </a:defRPr>
                      </a:pPr>
                      <a:t>[NOMBRE DE CATEGORÍA]</a:t>
                    </a:fld>
                    <a:r>
                      <a:rPr lang="en-US" sz="1400" baseline="0"/>
                      <a:t> </a:t>
                    </a:r>
                  </a:p>
                  <a:p>
                    <a:pPr>
                      <a:defRPr sz="1400">
                        <a:solidFill>
                          <a:schemeClr val="accent1"/>
                        </a:solidFill>
                      </a:defRPr>
                    </a:pPr>
                    <a:fld id="{87F37EC4-35A3-43B4-A82C-CAFD505D05F6}" type="VALUE">
                      <a:rPr lang="en-US" sz="1400" baseline="0"/>
                      <a:pPr>
                        <a:defRPr sz="1400">
                          <a:solidFill>
                            <a:schemeClr val="accent1"/>
                          </a:solidFill>
                        </a:defRPr>
                      </a:pPr>
                      <a:t>[VALOR]</a:t>
                    </a:fld>
                    <a:endParaRPr lang="en-US" sz="1400" baseline="0"/>
                  </a:p>
                  <a:p>
                    <a:pPr>
                      <a:defRPr sz="1400">
                        <a:solidFill>
                          <a:schemeClr val="accent1"/>
                        </a:solidFill>
                      </a:defRPr>
                    </a:pPr>
                    <a:r>
                      <a:rPr lang="en-US" sz="1400" baseline="0"/>
                      <a:t> </a:t>
                    </a:r>
                    <a:fld id="{D5599892-4AB7-4E88-8C80-CB92FC1CCAD7}" type="PERCENTAGE">
                      <a:rPr lang="en-US" sz="1400" baseline="0"/>
                      <a:pPr>
                        <a:defRPr sz="1400">
                          <a:solidFill>
                            <a:schemeClr val="accent1"/>
                          </a:solidFill>
                        </a:defRPr>
                      </a:pPr>
                      <a:t>[PORCENTAJE]</a:t>
                    </a:fld>
                    <a:endParaRPr lang="en-US" sz="1400" baseline="0"/>
                  </a:p>
                </c:rich>
              </c:tx>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4-DCA1-4C2B-AC0B-C1E2934F7DFC}"/>
                </c:ext>
              </c:extLst>
            </c:dLbl>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chemeClr val="accent1"/>
                    </a:solidFill>
                    <a:latin typeface="+mn-lt"/>
                    <a:ea typeface="+mn-ea"/>
                    <a:cs typeface="+mn-cs"/>
                  </a:defRPr>
                </a:pPr>
                <a:endParaRPr lang="en-US"/>
              </a:p>
            </c:txPr>
            <c:dLblPos val="outEnd"/>
            <c:showLegendKey val="0"/>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'VII.4.CBSS-Tramit.'!$A$4:$A$6</c:f>
              <c:strCache>
                <c:ptCount val="3"/>
                <c:pt idx="0">
                  <c:v>Concluidos</c:v>
                </c:pt>
                <c:pt idx="1">
                  <c:v>En Proceso</c:v>
                </c:pt>
                <c:pt idx="2">
                  <c:v>Pendientes </c:v>
                </c:pt>
              </c:strCache>
            </c:strRef>
          </c:cat>
          <c:val>
            <c:numRef>
              <c:f>'VII.4.CBSS-Tramit.'!$B$4:$B$6</c:f>
              <c:numCache>
                <c:formatCode>_(* #,##0_);_(* \(#,##0\);_(* "-"_);_(@_)</c:formatCode>
                <c:ptCount val="3"/>
                <c:pt idx="0">
                  <c:v>66</c:v>
                </c:pt>
                <c:pt idx="1">
                  <c:v>105</c:v>
                </c:pt>
                <c:pt idx="2">
                  <c:v>29</c:v>
                </c:pt>
              </c:numCache>
            </c:numRef>
          </c:val>
          <c:extLst>
            <c:ext xmlns:c16="http://schemas.microsoft.com/office/drawing/2014/chart" uri="{C3380CC4-5D6E-409C-BE32-E72D297353CC}">
              <c16:uniqueId val="{00000000-BC08-44C9-A89A-C61B4907006B}"/>
            </c:ext>
          </c:extLst>
        </c:ser>
        <c:dLbls>
          <c:dLblPos val="outEnd"/>
          <c:showLegendKey val="0"/>
          <c:showVal val="0"/>
          <c:showCatName val="1"/>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3">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19050" cap="flat" cmpd="sng" algn="ctr">
        <a:solidFill>
          <a:schemeClr val="tx1">
            <a:lumMod val="15000"/>
            <a:lumOff val="85000"/>
          </a:schemeClr>
        </a:solidFill>
        <a:round/>
        <a:headEnd type="none" w="sm" len="sm"/>
        <a:tailEnd type="none" w="sm" len="sm"/>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
  <cs:dataPoint3D>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styleClr val="auto"/>
    </cs:lnRef>
    <cs:fillRef idx="0">
      <cs:styleClr val="auto"/>
    </cs:fillRef>
    <cs:effectRef idx="0"/>
    <cs:fontRef idx="minor">
      <a:schemeClr val="dk1"/>
    </cs:fontRef>
    <cs:spPr>
      <a:gradFill>
        <a:gsLst>
          <a:gs pos="0">
            <a:schemeClr val="phClr"/>
          </a:gs>
          <a:gs pos="46000">
            <a:schemeClr val="phClr"/>
          </a:gs>
          <a:gs pos="100000">
            <a:schemeClr val="phClr">
              <a:lumMod val="20000"/>
              <a:lumOff val="80000"/>
              <a:alpha val="0"/>
            </a:schemeClr>
          </a:gs>
        </a:gsLst>
        <a:path path="circle">
          <a:fillToRect l="50000" t="-80000" r="50000" b="180000"/>
        </a:path>
      </a:gradFill>
      <a:ln w="9525" cap="flat" cmpd="sng" algn="ctr">
        <a:solidFill>
          <a:schemeClr val="phClr">
            <a:shade val="95000"/>
          </a:scheme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cap="flat" cmpd="sng" algn="ctr">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99000">
              <a:schemeClr val="tx1">
                <a:lumMod val="25000"/>
                <a:lumOff val="75000"/>
              </a:schemeClr>
            </a:gs>
            <a:gs pos="0">
              <a:schemeClr val="tx1">
                <a:lumMod val="15000"/>
                <a:lumOff val="85000"/>
              </a:schemeClr>
            </a:gs>
          </a:gsLst>
          <a:lin ang="5400000" scaled="0"/>
        </a:gradFill>
        <a:round/>
      </a:ln>
    </cs:spPr>
  </cs:gridlineMajor>
  <cs:gridlineMinor>
    <cs:lnRef idx="0"/>
    <cs:fillRef idx="0"/>
    <cs:effectRef idx="0"/>
    <cs:fontRef idx="minor">
      <a:schemeClr val="dk1"/>
    </cs:fontRef>
    <cs:spPr>
      <a:ln w="9525" cap="flat" cmpd="sng" algn="ctr">
        <a:gradFill>
          <a:gsLst>
            <a:gs pos="100000">
              <a:schemeClr val="tx1">
                <a:lumMod val="15000"/>
                <a:lumOff val="85000"/>
              </a:schemeClr>
            </a:gs>
            <a:gs pos="0">
              <a:schemeClr val="tx1">
                <a:lumMod val="5000"/>
                <a:lumOff val="95000"/>
              </a:schemeClr>
            </a:gs>
          </a:gsLst>
          <a:lin ang="5400000" scaled="0"/>
        </a:gradFill>
        <a:round/>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headEnd type="none" w="sm" len="sm"/>
        <a:tailEnd type="none" w="sm" len="sm"/>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spc="5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12.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341">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ize="5"/>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5.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3">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19050" cap="flat" cmpd="sng" algn="ctr">
        <a:solidFill>
          <a:schemeClr val="tx1">
            <a:lumMod val="15000"/>
            <a:lumOff val="85000"/>
          </a:schemeClr>
        </a:solidFill>
        <a:round/>
        <a:headEnd type="none" w="sm" len="sm"/>
        <a:tailEnd type="none" w="sm" len="sm"/>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
  <cs:dataPoint3D>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styleClr val="auto"/>
    </cs:lnRef>
    <cs:fillRef idx="0">
      <cs:styleClr val="auto"/>
    </cs:fillRef>
    <cs:effectRef idx="0"/>
    <cs:fontRef idx="minor">
      <a:schemeClr val="dk1"/>
    </cs:fontRef>
    <cs:spPr>
      <a:gradFill>
        <a:gsLst>
          <a:gs pos="0">
            <a:schemeClr val="phClr"/>
          </a:gs>
          <a:gs pos="46000">
            <a:schemeClr val="phClr"/>
          </a:gs>
          <a:gs pos="100000">
            <a:schemeClr val="phClr">
              <a:lumMod val="20000"/>
              <a:lumOff val="80000"/>
              <a:alpha val="0"/>
            </a:schemeClr>
          </a:gs>
        </a:gsLst>
        <a:path path="circle">
          <a:fillToRect l="50000" t="-80000" r="50000" b="180000"/>
        </a:path>
      </a:gradFill>
      <a:ln w="9525" cap="flat" cmpd="sng" algn="ctr">
        <a:solidFill>
          <a:schemeClr val="phClr">
            <a:shade val="95000"/>
          </a:scheme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cap="flat" cmpd="sng" algn="ctr">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99000">
              <a:schemeClr val="tx1">
                <a:lumMod val="25000"/>
                <a:lumOff val="75000"/>
              </a:schemeClr>
            </a:gs>
            <a:gs pos="0">
              <a:schemeClr val="tx1">
                <a:lumMod val="15000"/>
                <a:lumOff val="85000"/>
              </a:schemeClr>
            </a:gs>
          </a:gsLst>
          <a:lin ang="5400000" scaled="0"/>
        </a:gradFill>
        <a:round/>
      </a:ln>
    </cs:spPr>
  </cs:gridlineMajor>
  <cs:gridlineMinor>
    <cs:lnRef idx="0"/>
    <cs:fillRef idx="0"/>
    <cs:effectRef idx="0"/>
    <cs:fontRef idx="minor">
      <a:schemeClr val="dk1"/>
    </cs:fontRef>
    <cs:spPr>
      <a:ln w="9525" cap="flat" cmpd="sng" algn="ctr">
        <a:gradFill>
          <a:gsLst>
            <a:gs pos="100000">
              <a:schemeClr val="tx1">
                <a:lumMod val="15000"/>
                <a:lumOff val="85000"/>
              </a:schemeClr>
            </a:gs>
            <a:gs pos="0">
              <a:schemeClr val="tx1">
                <a:lumMod val="5000"/>
                <a:lumOff val="95000"/>
              </a:schemeClr>
            </a:gs>
          </a:gsLst>
          <a:lin ang="5400000" scaled="0"/>
        </a:gradFill>
        <a:round/>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headEnd type="none" w="sm" len="sm"/>
        <a:tailEnd type="none" w="sm" len="sm"/>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spc="5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8.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image" Target="../media/image6.png"/></Relationships>
</file>

<file path=xl/drawings/_rels/drawing100.xml.rels><?xml version="1.0" encoding="UTF-8" standalone="yes"?>
<Relationships xmlns="http://schemas.openxmlformats.org/package/2006/relationships"><Relationship Id="rId3" Type="http://schemas.openxmlformats.org/officeDocument/2006/relationships/chart" Target="../charts/chart42.xml"/><Relationship Id="rId2" Type="http://schemas.openxmlformats.org/officeDocument/2006/relationships/image" Target="../media/image4.png"/><Relationship Id="rId1" Type="http://schemas.openxmlformats.org/officeDocument/2006/relationships/hyperlink" Target="#Contenido!A58"/></Relationships>
</file>

<file path=xl/drawings/_rels/drawing10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42"/><Relationship Id="rId1" Type="http://schemas.openxmlformats.org/officeDocument/2006/relationships/chart" Target="../charts/chart43.xml"/></Relationships>
</file>

<file path=xl/drawings/_rels/drawing10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43"/><Relationship Id="rId1" Type="http://schemas.openxmlformats.org/officeDocument/2006/relationships/chart" Target="../charts/chart44.xml"/></Relationships>
</file>

<file path=xl/drawings/_rels/drawing104.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13.png"/></Relationships>
</file>

<file path=xl/drawings/_rels/drawing10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44"/><Relationship Id="rId1" Type="http://schemas.openxmlformats.org/officeDocument/2006/relationships/chart" Target="../charts/chart45.xml"/></Relationships>
</file>

<file path=xl/drawings/_rels/drawing107.xml.rels><?xml version="1.0" encoding="UTF-8" standalone="yes"?>
<Relationships xmlns="http://schemas.openxmlformats.org/package/2006/relationships"><Relationship Id="rId3" Type="http://schemas.openxmlformats.org/officeDocument/2006/relationships/chart" Target="../charts/chart46.xml"/><Relationship Id="rId2" Type="http://schemas.openxmlformats.org/officeDocument/2006/relationships/image" Target="../media/image4.png"/><Relationship Id="rId1" Type="http://schemas.openxmlformats.org/officeDocument/2006/relationships/hyperlink" Target="#Contenido!A47"/></Relationships>
</file>

<file path=xl/drawings/_rels/drawing10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46"/><Relationship Id="rId1" Type="http://schemas.openxmlformats.org/officeDocument/2006/relationships/chart" Target="../charts/chart47.xml"/></Relationships>
</file>

<file path=xl/drawings/_rels/drawing10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8"/><Relationship Id="rId1" Type="http://schemas.openxmlformats.org/officeDocument/2006/relationships/chart" Target="../charts/chart48.xml"/></Relationships>
</file>

<file path=xl/drawings/_rels/drawing11.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10.xml.rels><?xml version="1.0" encoding="UTF-8" standalone="yes"?>
<Relationships xmlns="http://schemas.openxmlformats.org/package/2006/relationships"><Relationship Id="rId1" Type="http://schemas.openxmlformats.org/officeDocument/2006/relationships/image" Target="../media/image15.png"/></Relationships>
</file>

<file path=xl/drawings/_rels/drawing111.xml.rels><?xml version="1.0" encoding="UTF-8" standalone="yes"?>
<Relationships xmlns="http://schemas.openxmlformats.org/package/2006/relationships"><Relationship Id="rId3" Type="http://schemas.openxmlformats.org/officeDocument/2006/relationships/chart" Target="../charts/chart49.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58"/></Relationships>
</file>

<file path=xl/drawings/_rels/drawing11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8"/><Relationship Id="rId1" Type="http://schemas.openxmlformats.org/officeDocument/2006/relationships/chart" Target="../charts/chart50.xml"/></Relationships>
</file>

<file path=xl/drawings/_rels/drawing115.xml.rels><?xml version="1.0" encoding="UTF-8" standalone="yes"?>
<Relationships xmlns="http://schemas.openxmlformats.org/package/2006/relationships"><Relationship Id="rId3" Type="http://schemas.openxmlformats.org/officeDocument/2006/relationships/chart" Target="../charts/chart51.xml"/><Relationship Id="rId2" Type="http://schemas.openxmlformats.org/officeDocument/2006/relationships/image" Target="../media/image4.png"/><Relationship Id="rId1" Type="http://schemas.openxmlformats.org/officeDocument/2006/relationships/hyperlink" Target="#Contenido!A58"/></Relationships>
</file>

<file path=xl/drawings/_rels/drawing116.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11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83"/><Relationship Id="rId1" Type="http://schemas.openxmlformats.org/officeDocument/2006/relationships/chart" Target="../charts/chart52.xml"/></Relationships>
</file>

<file path=xl/drawings/_rels/drawing11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84"/><Relationship Id="rId1" Type="http://schemas.openxmlformats.org/officeDocument/2006/relationships/chart" Target="../charts/chart53.xml"/></Relationships>
</file>

<file path=xl/drawings/_rels/drawing1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12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8"/><Relationship Id="rId1" Type="http://schemas.openxmlformats.org/officeDocument/2006/relationships/chart" Target="../charts/chart54.xml"/></Relationships>
</file>

<file path=xl/drawings/_rels/drawing122.xml.rels><?xml version="1.0" encoding="UTF-8" standalone="yes"?>
<Relationships xmlns="http://schemas.openxmlformats.org/package/2006/relationships"><Relationship Id="rId3" Type="http://schemas.openxmlformats.org/officeDocument/2006/relationships/chart" Target="../charts/chart55.xml"/><Relationship Id="rId2" Type="http://schemas.openxmlformats.org/officeDocument/2006/relationships/image" Target="../media/image4.png"/><Relationship Id="rId1" Type="http://schemas.openxmlformats.org/officeDocument/2006/relationships/hyperlink" Target="#INDICE!A1"/><Relationship Id="rId4" Type="http://schemas.openxmlformats.org/officeDocument/2006/relationships/hyperlink" Target="#Contenido!A58"/></Relationships>
</file>

<file path=xl/drawings/_rels/drawing124.xml.rels><?xml version="1.0" encoding="UTF-8" standalone="yes"?>
<Relationships xmlns="http://schemas.openxmlformats.org/package/2006/relationships"><Relationship Id="rId3" Type="http://schemas.openxmlformats.org/officeDocument/2006/relationships/chart" Target="../charts/chart56.xml"/><Relationship Id="rId2" Type="http://schemas.openxmlformats.org/officeDocument/2006/relationships/hyperlink" Target="#Contenido!A58"/><Relationship Id="rId1" Type="http://schemas.openxmlformats.org/officeDocument/2006/relationships/image" Target="../media/image4.png"/></Relationships>
</file>

<file path=xl/drawings/_rels/drawing12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95"/><Relationship Id="rId1" Type="http://schemas.openxmlformats.org/officeDocument/2006/relationships/chart" Target="../charts/chart57.xml"/></Relationships>
</file>

<file path=xl/drawings/_rels/drawing12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95"/><Relationship Id="rId1" Type="http://schemas.openxmlformats.org/officeDocument/2006/relationships/chart" Target="../charts/chart58.xml"/></Relationships>
</file>

<file path=xl/drawings/_rels/drawing129.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hyperlink" Target="#Contenido!A58"/></Relationships>
</file>

<file path=xl/drawings/_rels/drawing1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13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2"/><Relationship Id="rId1" Type="http://schemas.openxmlformats.org/officeDocument/2006/relationships/chart" Target="../charts/chart59.xml"/></Relationships>
</file>

<file path=xl/drawings/_rels/drawing132.xml.rels><?xml version="1.0" encoding="UTF-8" standalone="yes"?>
<Relationships xmlns="http://schemas.openxmlformats.org/package/2006/relationships"><Relationship Id="rId3" Type="http://schemas.openxmlformats.org/officeDocument/2006/relationships/chart" Target="../charts/chart60.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103"/></Relationships>
</file>

<file path=xl/drawings/_rels/drawing134.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35.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36.xml.rels><?xml version="1.0" encoding="UTF-8" standalone="yes"?>
<Relationships xmlns="http://schemas.openxmlformats.org/package/2006/relationships"><Relationship Id="rId2" Type="http://schemas.openxmlformats.org/officeDocument/2006/relationships/hyperlink" Target="#Contenido!A58"/><Relationship Id="rId1" Type="http://schemas.openxmlformats.org/officeDocument/2006/relationships/image" Target="../media/image4.png"/></Relationships>
</file>

<file path=xl/drawings/_rels/drawing13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58"/></Relationships>
</file>

<file path=xl/drawings/_rels/drawing138.xml.rels><?xml version="1.0" encoding="UTF-8" standalone="yes"?>
<Relationships xmlns="http://schemas.openxmlformats.org/package/2006/relationships"><Relationship Id="rId3" Type="http://schemas.openxmlformats.org/officeDocument/2006/relationships/hyperlink" Target="#Contenido!A58"/><Relationship Id="rId2" Type="http://schemas.openxmlformats.org/officeDocument/2006/relationships/image" Target="../media/image16.png"/><Relationship Id="rId1" Type="http://schemas.openxmlformats.org/officeDocument/2006/relationships/chart" Target="../charts/chart61.xml"/><Relationship Id="rId4" Type="http://schemas.openxmlformats.org/officeDocument/2006/relationships/image" Target="../media/image4.png"/></Relationships>
</file>

<file path=xl/drawings/_rels/drawing13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8"/><Relationship Id="rId1" Type="http://schemas.openxmlformats.org/officeDocument/2006/relationships/chart" Target="../charts/chart62.xml"/></Relationships>
</file>

<file path=xl/drawings/_rels/drawing1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4"/><Relationship Id="rId1" Type="http://schemas.openxmlformats.org/officeDocument/2006/relationships/chart" Target="../charts/chart1.xml"/></Relationships>
</file>

<file path=xl/drawings/_rels/drawing141.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4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58"/></Relationships>
</file>

<file path=xl/drawings/_rels/drawing14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91"/><Relationship Id="rId1" Type="http://schemas.openxmlformats.org/officeDocument/2006/relationships/chart" Target="../charts/chart63.xml"/></Relationships>
</file>

<file path=xl/drawings/_rels/drawing144.xml.rels><?xml version="1.0" encoding="UTF-8" standalone="yes"?>
<Relationships xmlns="http://schemas.openxmlformats.org/package/2006/relationships"><Relationship Id="rId3" Type="http://schemas.openxmlformats.org/officeDocument/2006/relationships/chart" Target="../charts/chart64.xml"/><Relationship Id="rId2" Type="http://schemas.openxmlformats.org/officeDocument/2006/relationships/image" Target="../media/image4.png"/><Relationship Id="rId1" Type="http://schemas.openxmlformats.org/officeDocument/2006/relationships/hyperlink" Target="#Contenido!A58"/></Relationships>
</file>

<file path=xl/drawings/_rels/drawing145.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46.xml.rels><?xml version="1.0" encoding="UTF-8" standalone="yes"?>
<Relationships xmlns="http://schemas.openxmlformats.org/package/2006/relationships"><Relationship Id="rId3" Type="http://schemas.openxmlformats.org/officeDocument/2006/relationships/hyperlink" Target="#Contenido!A58"/><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147.xml.rels><?xml version="1.0" encoding="UTF-8" standalone="yes"?>
<Relationships xmlns="http://schemas.openxmlformats.org/package/2006/relationships"><Relationship Id="rId3" Type="http://schemas.openxmlformats.org/officeDocument/2006/relationships/image" Target="../media/image17.png"/><Relationship Id="rId2" Type="http://schemas.openxmlformats.org/officeDocument/2006/relationships/hyperlink" Target="#Contenido!A106"/><Relationship Id="rId1" Type="http://schemas.openxmlformats.org/officeDocument/2006/relationships/chart" Target="../charts/chart65.xml"/></Relationships>
</file>

<file path=xl/drawings/_rels/drawing14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8"/><Relationship Id="rId1" Type="http://schemas.openxmlformats.org/officeDocument/2006/relationships/chart" Target="../charts/chart66.xml"/></Relationships>
</file>

<file path=xl/drawings/_rels/drawing15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9"/><Relationship Id="rId1" Type="http://schemas.openxmlformats.org/officeDocument/2006/relationships/chart" Target="../charts/chart67.xml"/></Relationships>
</file>

<file path=xl/drawings/_rels/drawing15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0"/><Relationship Id="rId1" Type="http://schemas.openxmlformats.org/officeDocument/2006/relationships/chart" Target="../charts/chart68.xml"/></Relationships>
</file>

<file path=xl/drawings/_rels/drawing154.xml.rels><?xml version="1.0" encoding="UTF-8" standalone="yes"?>
<Relationships xmlns="http://schemas.openxmlformats.org/package/2006/relationships"><Relationship Id="rId3" Type="http://schemas.openxmlformats.org/officeDocument/2006/relationships/chart" Target="../charts/chart69.xml"/><Relationship Id="rId2" Type="http://schemas.openxmlformats.org/officeDocument/2006/relationships/image" Target="../media/image17.png"/><Relationship Id="rId1" Type="http://schemas.openxmlformats.org/officeDocument/2006/relationships/hyperlink" Target="#INDICE!A1"/><Relationship Id="rId5" Type="http://schemas.openxmlformats.org/officeDocument/2006/relationships/image" Target="../media/image4.png"/><Relationship Id="rId4" Type="http://schemas.openxmlformats.org/officeDocument/2006/relationships/hyperlink" Target="#Contenido!A103"/></Relationships>
</file>

<file path=xl/drawings/_rels/drawing156.xml.rels><?xml version="1.0" encoding="UTF-8" standalone="yes"?>
<Relationships xmlns="http://schemas.openxmlformats.org/package/2006/relationships"><Relationship Id="rId3" Type="http://schemas.openxmlformats.org/officeDocument/2006/relationships/hyperlink" Target="#Contenido!A134"/><Relationship Id="rId2" Type="http://schemas.openxmlformats.org/officeDocument/2006/relationships/image" Target="../media/image4.png"/><Relationship Id="rId1" Type="http://schemas.openxmlformats.org/officeDocument/2006/relationships/chart" Target="../charts/chart70.xml"/></Relationships>
</file>

<file path=xl/drawings/_rels/drawing15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7"/><Relationship Id="rId1" Type="http://schemas.openxmlformats.org/officeDocument/2006/relationships/chart" Target="../charts/chart71.xml"/></Relationships>
</file>

<file path=xl/drawings/_rels/drawing16.xml.rels><?xml version="1.0" encoding="UTF-8" standalone="yes"?>
<Relationships xmlns="http://schemas.openxmlformats.org/package/2006/relationships"><Relationship Id="rId3" Type="http://schemas.openxmlformats.org/officeDocument/2006/relationships/hyperlink" Target="#Contenido!A134"/><Relationship Id="rId2" Type="http://schemas.openxmlformats.org/officeDocument/2006/relationships/image" Target="../media/image4.png"/><Relationship Id="rId1" Type="http://schemas.openxmlformats.org/officeDocument/2006/relationships/chart" Target="../charts/chart2.xml"/></Relationships>
</file>

<file path=xl/drawings/_rels/drawing160.xml.rels><?xml version="1.0" encoding="UTF-8" standalone="yes"?>
<Relationships xmlns="http://schemas.openxmlformats.org/package/2006/relationships"><Relationship Id="rId3" Type="http://schemas.openxmlformats.org/officeDocument/2006/relationships/hyperlink" Target="#Contenido!A134"/><Relationship Id="rId2" Type="http://schemas.openxmlformats.org/officeDocument/2006/relationships/image" Target="../media/image17.png"/><Relationship Id="rId1" Type="http://schemas.openxmlformats.org/officeDocument/2006/relationships/chart" Target="../charts/chart72.xml"/><Relationship Id="rId4" Type="http://schemas.openxmlformats.org/officeDocument/2006/relationships/image" Target="../media/image4.png"/></Relationships>
</file>

<file path=xl/drawings/_rels/drawing16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4"/><Relationship Id="rId1" Type="http://schemas.openxmlformats.org/officeDocument/2006/relationships/chart" Target="../charts/chart73.xml"/></Relationships>
</file>

<file path=xl/drawings/_rels/drawing16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6"/><Relationship Id="rId1" Type="http://schemas.openxmlformats.org/officeDocument/2006/relationships/chart" Target="../charts/chart74.xml"/></Relationships>
</file>

<file path=xl/drawings/_rels/drawing16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8"/><Relationship Id="rId1" Type="http://schemas.openxmlformats.org/officeDocument/2006/relationships/chart" Target="../charts/chart75.xml"/></Relationships>
</file>

<file path=xl/drawings/_rels/drawing16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3"/><Relationship Id="rId1" Type="http://schemas.openxmlformats.org/officeDocument/2006/relationships/chart" Target="../charts/chart76.xml"/></Relationships>
</file>

<file path=xl/drawings/_rels/drawing17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20"/><Relationship Id="rId1" Type="http://schemas.openxmlformats.org/officeDocument/2006/relationships/chart" Target="../charts/chart77.xml"/></Relationships>
</file>

<file path=xl/drawings/_rels/drawing17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22"/><Relationship Id="rId1" Type="http://schemas.openxmlformats.org/officeDocument/2006/relationships/chart" Target="../charts/chart78.xml"/></Relationships>
</file>

<file path=xl/drawings/_rels/drawing17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23"/><Relationship Id="rId1" Type="http://schemas.openxmlformats.org/officeDocument/2006/relationships/chart" Target="../charts/chart79.xml"/></Relationships>
</file>

<file path=xl/drawings/_rels/drawing17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24"/><Relationship Id="rId1" Type="http://schemas.openxmlformats.org/officeDocument/2006/relationships/chart" Target="../charts/chart80.xml"/></Relationships>
</file>

<file path=xl/drawings/_rels/drawing17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26"/><Relationship Id="rId1" Type="http://schemas.openxmlformats.org/officeDocument/2006/relationships/chart" Target="../charts/chart81.xml"/></Relationships>
</file>

<file path=xl/drawings/_rels/drawing1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3.xml"/></Relationships>
</file>

<file path=xl/drawings/_rels/drawing18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4"/><Relationship Id="rId1" Type="http://schemas.openxmlformats.org/officeDocument/2006/relationships/chart" Target="../charts/chart82.xml"/></Relationships>
</file>

<file path=xl/drawings/_rels/drawing18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4"/><Relationship Id="rId1" Type="http://schemas.openxmlformats.org/officeDocument/2006/relationships/chart" Target="../charts/chart83.xml"/></Relationships>
</file>

<file path=xl/drawings/_rels/drawing184.xml.rels><?xml version="1.0" encoding="UTF-8" standalone="yes"?>
<Relationships xmlns="http://schemas.openxmlformats.org/package/2006/relationships"><Relationship Id="rId3" Type="http://schemas.openxmlformats.org/officeDocument/2006/relationships/chart" Target="../charts/chart84.xml"/><Relationship Id="rId2" Type="http://schemas.openxmlformats.org/officeDocument/2006/relationships/image" Target="../media/image17.png"/><Relationship Id="rId1" Type="http://schemas.openxmlformats.org/officeDocument/2006/relationships/hyperlink" Target="#INDICE!A1"/><Relationship Id="rId5" Type="http://schemas.openxmlformats.org/officeDocument/2006/relationships/image" Target="../media/image4.png"/><Relationship Id="rId4" Type="http://schemas.openxmlformats.org/officeDocument/2006/relationships/hyperlink" Target="#Contenido!A130"/></Relationships>
</file>

<file path=xl/drawings/_rels/drawing185.xml.rels><?xml version="1.0" encoding="UTF-8" standalone="yes"?>
<Relationships xmlns="http://schemas.openxmlformats.org/package/2006/relationships"><Relationship Id="rId3" Type="http://schemas.openxmlformats.org/officeDocument/2006/relationships/chart" Target="../charts/chart85.xml"/><Relationship Id="rId2" Type="http://schemas.openxmlformats.org/officeDocument/2006/relationships/image" Target="../media/image17.png"/><Relationship Id="rId1" Type="http://schemas.openxmlformats.org/officeDocument/2006/relationships/hyperlink" Target="#INDICE!A1"/><Relationship Id="rId5" Type="http://schemas.openxmlformats.org/officeDocument/2006/relationships/image" Target="../media/image4.png"/><Relationship Id="rId4" Type="http://schemas.openxmlformats.org/officeDocument/2006/relationships/hyperlink" Target="#Contenido!A131"/></Relationships>
</file>

<file path=xl/drawings/_rels/drawing18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2"/><Relationship Id="rId1" Type="http://schemas.openxmlformats.org/officeDocument/2006/relationships/chart" Target="../charts/chart86.xml"/></Relationships>
</file>

<file path=xl/drawings/_rels/drawing18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3"/><Relationship Id="rId1" Type="http://schemas.openxmlformats.org/officeDocument/2006/relationships/chart" Target="../charts/chart87.xml"/></Relationships>
</file>

<file path=xl/drawings/_rels/drawing18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4"/><Relationship Id="rId1" Type="http://schemas.openxmlformats.org/officeDocument/2006/relationships/chart" Target="../charts/chart88.xml"/></Relationships>
</file>

<file path=xl/drawings/_rels/drawing190.xml.rels><?xml version="1.0" encoding="UTF-8" standalone="yes"?>
<Relationships xmlns="http://schemas.openxmlformats.org/package/2006/relationships"><Relationship Id="rId3" Type="http://schemas.openxmlformats.org/officeDocument/2006/relationships/hyperlink" Target="#Contenido!A134"/><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19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48"/><Relationship Id="rId1" Type="http://schemas.openxmlformats.org/officeDocument/2006/relationships/chart" Target="../charts/chart89.xml"/></Relationships>
</file>

<file path=xl/drawings/_rels/drawing19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48"/><Relationship Id="rId1" Type="http://schemas.openxmlformats.org/officeDocument/2006/relationships/chart" Target="../charts/chart90.xml"/></Relationships>
</file>

<file path=xl/drawings/_rels/drawing194.xml.rels><?xml version="1.0" encoding="UTF-8" standalone="yes"?>
<Relationships xmlns="http://schemas.openxmlformats.org/package/2006/relationships"><Relationship Id="rId3" Type="http://schemas.openxmlformats.org/officeDocument/2006/relationships/hyperlink" Target="#Contenido!A134"/><Relationship Id="rId2" Type="http://schemas.openxmlformats.org/officeDocument/2006/relationships/image" Target="../media/image18.png"/><Relationship Id="rId1" Type="http://schemas.openxmlformats.org/officeDocument/2006/relationships/chart" Target="../charts/chart91.xml"/><Relationship Id="rId4" Type="http://schemas.openxmlformats.org/officeDocument/2006/relationships/image" Target="../media/image4.png"/></Relationships>
</file>

<file path=xl/drawings/_rels/drawing196.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97.xml.rels><?xml version="1.0" encoding="UTF-8" standalone="yes"?>
<Relationships xmlns="http://schemas.openxmlformats.org/package/2006/relationships"><Relationship Id="rId3" Type="http://schemas.openxmlformats.org/officeDocument/2006/relationships/hyperlink" Target="#Contenido!A134"/><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198.xml.rels><?xml version="1.0" encoding="UTF-8" standalone="yes"?>
<Relationships xmlns="http://schemas.openxmlformats.org/package/2006/relationships"><Relationship Id="rId3" Type="http://schemas.openxmlformats.org/officeDocument/2006/relationships/chart" Target="../charts/chart92.xml"/><Relationship Id="rId2" Type="http://schemas.openxmlformats.org/officeDocument/2006/relationships/image" Target="../media/image4.png"/><Relationship Id="rId1" Type="http://schemas.openxmlformats.org/officeDocument/2006/relationships/hyperlink" Target="#Contenido!A148"/></Relationships>
</file>

<file path=xl/drawings/_rels/drawing199.xml.rels><?xml version="1.0" encoding="UTF-8" standalone="yes"?>
<Relationships xmlns="http://schemas.openxmlformats.org/package/2006/relationships"><Relationship Id="rId3" Type="http://schemas.openxmlformats.org/officeDocument/2006/relationships/chart" Target="../charts/chart93.xml"/><Relationship Id="rId2" Type="http://schemas.openxmlformats.org/officeDocument/2006/relationships/image" Target="../media/image4.png"/><Relationship Id="rId1" Type="http://schemas.openxmlformats.org/officeDocument/2006/relationships/hyperlink" Target="#Contenido!A148"/></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20.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200.xml.rels><?xml version="1.0" encoding="UTF-8" standalone="yes"?>
<Relationships xmlns="http://schemas.openxmlformats.org/package/2006/relationships"><Relationship Id="rId3" Type="http://schemas.openxmlformats.org/officeDocument/2006/relationships/chart" Target="../charts/chart94.xml"/><Relationship Id="rId2" Type="http://schemas.openxmlformats.org/officeDocument/2006/relationships/image" Target="../media/image4.png"/><Relationship Id="rId1" Type="http://schemas.openxmlformats.org/officeDocument/2006/relationships/hyperlink" Target="#Contenido!A148"/></Relationships>
</file>

<file path=xl/drawings/_rels/drawing21.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22.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23.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2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4.xml"/></Relationships>
</file>

<file path=xl/drawings/_rels/drawing2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5.xml"/></Relationships>
</file>

<file path=xl/drawings/_rels/drawing2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6.xml"/></Relationships>
</file>

<file path=xl/drawings/_rels/drawing2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7.xml"/></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HOME!A1"/></Relationships>
</file>

<file path=xl/drawings/_rels/drawing30.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3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3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24"/><Relationship Id="rId1" Type="http://schemas.openxmlformats.org/officeDocument/2006/relationships/chart" Target="../charts/chart8.xml"/></Relationships>
</file>

<file path=xl/drawings/_rels/drawing3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24"/><Relationship Id="rId1" Type="http://schemas.openxmlformats.org/officeDocument/2006/relationships/chart" Target="../charts/chart9.xml"/></Relationships>
</file>

<file path=xl/drawings/_rels/drawing36.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hyperlink" Target="#Contenido!A1"/><Relationship Id="rId1" Type="http://schemas.openxmlformats.org/officeDocument/2006/relationships/chart" Target="../charts/chart10.xml"/></Relationships>
</file>

<file path=xl/drawings/_rels/drawing3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26"/><Relationship Id="rId1" Type="http://schemas.openxmlformats.org/officeDocument/2006/relationships/chart" Target="../charts/chart11.xml"/></Relationships>
</file>

<file path=xl/drawings/_rels/drawing38.xml.rels><?xml version="1.0" encoding="UTF-8" standalone="yes"?>
<Relationships xmlns="http://schemas.openxmlformats.org/package/2006/relationships"><Relationship Id="rId3" Type="http://schemas.openxmlformats.org/officeDocument/2006/relationships/chart" Target="../charts/chart12.xml"/><Relationship Id="rId2" Type="http://schemas.openxmlformats.org/officeDocument/2006/relationships/image" Target="../media/image4.png"/><Relationship Id="rId1" Type="http://schemas.openxmlformats.org/officeDocument/2006/relationships/hyperlink" Target="#Contenido!A26"/></Relationships>
</file>

<file path=xl/drawings/_rels/drawing39.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HOME!A1"/></Relationships>
</file>

<file path=xl/drawings/_rels/drawing4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4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13.xml"/></Relationships>
</file>

<file path=xl/drawings/_rels/drawing4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1"/><Relationship Id="rId1" Type="http://schemas.openxmlformats.org/officeDocument/2006/relationships/chart" Target="../charts/chart14.xml"/></Relationships>
</file>

<file path=xl/drawings/_rels/drawing4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0"/><Relationship Id="rId1" Type="http://schemas.openxmlformats.org/officeDocument/2006/relationships/chart" Target="../charts/chart15.xml"/></Relationships>
</file>

<file path=xl/drawings/_rels/drawing4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1"/><Relationship Id="rId1" Type="http://schemas.openxmlformats.org/officeDocument/2006/relationships/chart" Target="../charts/chart16.xml"/></Relationships>
</file>

<file path=xl/drawings/_rels/drawing47.xml.rels><?xml version="1.0" encoding="UTF-8" standalone="yes"?>
<Relationships xmlns="http://schemas.openxmlformats.org/package/2006/relationships"><Relationship Id="rId3" Type="http://schemas.openxmlformats.org/officeDocument/2006/relationships/chart" Target="../charts/chart17.xml"/><Relationship Id="rId2" Type="http://schemas.openxmlformats.org/officeDocument/2006/relationships/image" Target="../media/image4.png"/><Relationship Id="rId1" Type="http://schemas.openxmlformats.org/officeDocument/2006/relationships/hyperlink" Target="#Contenido!A26"/></Relationships>
</file>

<file path=xl/drawings/_rels/drawing48.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4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HOME!A1"/></Relationships>
</file>

<file path=xl/drawings/_rels/drawing50.xml.rels><?xml version="1.0" encoding="UTF-8" standalone="yes"?>
<Relationships xmlns="http://schemas.openxmlformats.org/package/2006/relationships"><Relationship Id="rId3" Type="http://schemas.openxmlformats.org/officeDocument/2006/relationships/chart" Target="../charts/chart18.xml"/><Relationship Id="rId2" Type="http://schemas.openxmlformats.org/officeDocument/2006/relationships/image" Target="../media/image4.png"/><Relationship Id="rId1" Type="http://schemas.openxmlformats.org/officeDocument/2006/relationships/hyperlink" Target="#Contenido!A60"/></Relationships>
</file>

<file path=xl/drawings/_rels/drawing51.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5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5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54.xml.rels><?xml version="1.0" encoding="UTF-8" standalone="yes"?>
<Relationships xmlns="http://schemas.openxmlformats.org/package/2006/relationships"><Relationship Id="rId3" Type="http://schemas.openxmlformats.org/officeDocument/2006/relationships/chart" Target="../charts/chart19.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74"/></Relationships>
</file>

<file path=xl/drawings/_rels/drawing56.xml.rels><?xml version="1.0" encoding="UTF-8" standalone="yes"?>
<Relationships xmlns="http://schemas.openxmlformats.org/package/2006/relationships"><Relationship Id="rId3" Type="http://schemas.openxmlformats.org/officeDocument/2006/relationships/hyperlink" Target="#Contenido!A1"/><Relationship Id="rId2" Type="http://schemas.openxmlformats.org/officeDocument/2006/relationships/chart" Target="../charts/chart20.xml"/><Relationship Id="rId1" Type="http://schemas.openxmlformats.org/officeDocument/2006/relationships/image" Target="../media/image8.gif"/><Relationship Id="rId4" Type="http://schemas.openxmlformats.org/officeDocument/2006/relationships/image" Target="../media/image9.png"/></Relationships>
</file>

<file path=xl/drawings/_rels/drawing5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5"/><Relationship Id="rId1" Type="http://schemas.openxmlformats.org/officeDocument/2006/relationships/chart" Target="../charts/chart21.xml"/></Relationships>
</file>

<file path=xl/drawings/_rels/drawing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HOME!A1"/></Relationships>
</file>

<file path=xl/drawings/_rels/drawing6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8"/><Relationship Id="rId1" Type="http://schemas.openxmlformats.org/officeDocument/2006/relationships/chart" Target="../charts/chart22.xml"/></Relationships>
</file>

<file path=xl/drawings/_rels/drawing6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9"/><Relationship Id="rId1" Type="http://schemas.openxmlformats.org/officeDocument/2006/relationships/chart" Target="../charts/chart23.xml"/></Relationships>
</file>

<file path=xl/drawings/_rels/drawing6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80"/><Relationship Id="rId1" Type="http://schemas.openxmlformats.org/officeDocument/2006/relationships/chart" Target="../charts/chart24.xml"/></Relationships>
</file>

<file path=xl/drawings/_rels/drawing66.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hyperlink" Target="#Contenido!A1"/><Relationship Id="rId1" Type="http://schemas.openxmlformats.org/officeDocument/2006/relationships/chart" Target="../charts/chart25.xml"/></Relationships>
</file>

<file path=xl/drawings/_rels/drawing6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8"/><Relationship Id="rId1" Type="http://schemas.openxmlformats.org/officeDocument/2006/relationships/chart" Target="../charts/chart26.xml"/></Relationships>
</file>

<file path=xl/drawings/_rels/drawing6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HOME!A1"/><Relationship Id="rId1" Type="http://schemas.openxmlformats.org/officeDocument/2006/relationships/chart" Target="../charts/chart27.xml"/><Relationship Id="rId5" Type="http://schemas.openxmlformats.org/officeDocument/2006/relationships/image" Target="../media/image9.png"/><Relationship Id="rId4" Type="http://schemas.openxmlformats.org/officeDocument/2006/relationships/hyperlink" Target="#Contenido!A1"/></Relationships>
</file>

<file path=xl/drawings/_rels/drawing7.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71.xml.rels><?xml version="1.0" encoding="UTF-8" standalone="yes"?>
<Relationships xmlns="http://schemas.openxmlformats.org/package/2006/relationships"><Relationship Id="rId3" Type="http://schemas.openxmlformats.org/officeDocument/2006/relationships/hyperlink" Target="#Contenido!A87"/><Relationship Id="rId2" Type="http://schemas.openxmlformats.org/officeDocument/2006/relationships/chart" Target="../charts/chart29.xml"/><Relationship Id="rId1" Type="http://schemas.openxmlformats.org/officeDocument/2006/relationships/chart" Target="../charts/chart28.xml"/><Relationship Id="rId4" Type="http://schemas.openxmlformats.org/officeDocument/2006/relationships/image" Target="../media/image4.png"/></Relationships>
</file>

<file path=xl/drawings/_rels/drawing72.xml.rels><?xml version="1.0" encoding="UTF-8" standalone="yes"?>
<Relationships xmlns="http://schemas.openxmlformats.org/package/2006/relationships"><Relationship Id="rId3" Type="http://schemas.openxmlformats.org/officeDocument/2006/relationships/hyperlink" Target="#Contenido!A88"/><Relationship Id="rId2" Type="http://schemas.openxmlformats.org/officeDocument/2006/relationships/chart" Target="../charts/chart31.xml"/><Relationship Id="rId1" Type="http://schemas.openxmlformats.org/officeDocument/2006/relationships/chart" Target="../charts/chart30.xml"/><Relationship Id="rId4" Type="http://schemas.openxmlformats.org/officeDocument/2006/relationships/image" Target="../media/image10.png"/></Relationships>
</file>

<file path=xl/drawings/_rels/drawing75.xml.rels><?xml version="1.0" encoding="UTF-8" standalone="yes"?>
<Relationships xmlns="http://schemas.openxmlformats.org/package/2006/relationships"><Relationship Id="rId3" Type="http://schemas.openxmlformats.org/officeDocument/2006/relationships/hyperlink" Target="#Contenido!A89"/><Relationship Id="rId2" Type="http://schemas.openxmlformats.org/officeDocument/2006/relationships/chart" Target="../charts/chart33.xml"/><Relationship Id="rId1" Type="http://schemas.openxmlformats.org/officeDocument/2006/relationships/chart" Target="../charts/chart32.xml"/><Relationship Id="rId4" Type="http://schemas.openxmlformats.org/officeDocument/2006/relationships/image" Target="../media/image4.png"/></Relationships>
</file>

<file path=xl/drawings/_rels/drawing7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6"/><Relationship Id="rId1" Type="http://schemas.openxmlformats.org/officeDocument/2006/relationships/image" Target="../media/image8.gif"/></Relationships>
</file>

<file path=xl/drawings/_rels/drawing78.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79.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8.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 Id="rId5" Type="http://schemas.openxmlformats.org/officeDocument/2006/relationships/hyperlink" Target="#Contenido!A1"/><Relationship Id="rId4" Type="http://schemas.openxmlformats.org/officeDocument/2006/relationships/image" Target="../media/image5.png"/></Relationships>
</file>

<file path=xl/drawings/_rels/drawing80.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8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98"/><Relationship Id="rId1" Type="http://schemas.openxmlformats.org/officeDocument/2006/relationships/chart" Target="../charts/chart34.xml"/></Relationships>
</file>

<file path=xl/drawings/_rels/drawing83.xml.rels><?xml version="1.0" encoding="UTF-8" standalone="yes"?>
<Relationships xmlns="http://schemas.openxmlformats.org/package/2006/relationships"><Relationship Id="rId3" Type="http://schemas.openxmlformats.org/officeDocument/2006/relationships/chart" Target="../charts/chart35.xml"/><Relationship Id="rId2" Type="http://schemas.openxmlformats.org/officeDocument/2006/relationships/image" Target="../media/image4.png"/><Relationship Id="rId1" Type="http://schemas.openxmlformats.org/officeDocument/2006/relationships/hyperlink" Target="#HOME!A1"/><Relationship Id="rId6" Type="http://schemas.openxmlformats.org/officeDocument/2006/relationships/hyperlink" Target="#Contenido!A99"/><Relationship Id="rId5" Type="http://schemas.microsoft.com/office/2007/relationships/hdphoto" Target="../media/hdphoto2.wdp"/><Relationship Id="rId4" Type="http://schemas.openxmlformats.org/officeDocument/2006/relationships/image" Target="../media/image11.png"/></Relationships>
</file>

<file path=xl/drawings/_rels/drawing8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0"/><Relationship Id="rId1" Type="http://schemas.openxmlformats.org/officeDocument/2006/relationships/chart" Target="../charts/chart36.xml"/></Relationships>
</file>

<file path=xl/drawings/_rels/drawing86.xml.rels><?xml version="1.0" encoding="UTF-8" standalone="yes"?>
<Relationships xmlns="http://schemas.openxmlformats.org/package/2006/relationships"><Relationship Id="rId1" Type="http://schemas.openxmlformats.org/officeDocument/2006/relationships/image" Target="../media/image12.png"/></Relationships>
</file>

<file path=xl/drawings/_rels/drawing8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7"/><Relationship Id="rId1" Type="http://schemas.openxmlformats.org/officeDocument/2006/relationships/chart" Target="../charts/chart37.xml"/></Relationships>
</file>

<file path=xl/drawings/_rels/drawing89.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image" Target="../media/image6.png"/></Relationships>
</file>

<file path=xl/drawings/_rels/drawing90.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91.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92.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9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38.xml"/></Relationships>
</file>

<file path=xl/drawings/_rels/drawing9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39.xml"/></Relationships>
</file>

<file path=xl/drawings/_rels/drawing9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40.xml"/></Relationships>
</file>

<file path=xl/drawings/_rels/drawing9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41.xml"/></Relationships>
</file>

<file path=xl/drawings/_rels/drawing99.xml.rels><?xml version="1.0" encoding="UTF-8" standalone="yes"?>
<Relationships xmlns="http://schemas.openxmlformats.org/package/2006/relationships"><Relationship Id="rId3" Type="http://schemas.openxmlformats.org/officeDocument/2006/relationships/hyperlink" Target="#Contenido!A58"/><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1785937</xdr:colOff>
      <xdr:row>96</xdr:row>
      <xdr:rowOff>166687</xdr:rowOff>
    </xdr:to>
    <xdr:pic>
      <xdr:nvPicPr>
        <xdr:cNvPr id="2" name="1 Imagen">
          <a:extLst>
            <a:ext uri="{FF2B5EF4-FFF2-40B4-BE49-F238E27FC236}">
              <a16:creationId xmlns:a16="http://schemas.microsoft.com/office/drawing/2014/main" id="{00000000-0008-0000-0000-00000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404"/>
        <a:stretch/>
      </xdr:blipFill>
      <xdr:spPr>
        <a:xfrm>
          <a:off x="0" y="0"/>
          <a:ext cx="16525875" cy="18788062"/>
        </a:xfrm>
        <a:prstGeom prst="rect">
          <a:avLst/>
        </a:prstGeom>
      </xdr:spPr>
    </xdr:pic>
    <xdr:clientData/>
  </xdr:twoCellAnchor>
  <xdr:twoCellAnchor editAs="oneCell">
    <xdr:from>
      <xdr:col>6</xdr:col>
      <xdr:colOff>238124</xdr:colOff>
      <xdr:row>22</xdr:row>
      <xdr:rowOff>71441</xdr:rowOff>
    </xdr:from>
    <xdr:to>
      <xdr:col>12</xdr:col>
      <xdr:colOff>1262062</xdr:colOff>
      <xdr:row>71</xdr:row>
      <xdr:rowOff>166689</xdr:rowOff>
    </xdr:to>
    <xdr:pic>
      <xdr:nvPicPr>
        <xdr:cNvPr id="3" name="2 Imagen">
          <a:extLst>
            <a:ext uri="{FF2B5EF4-FFF2-40B4-BE49-F238E27FC236}">
              <a16:creationId xmlns:a16="http://schemas.microsoft.com/office/drawing/2014/main" id="{00000000-0008-0000-0000-000003000000}"/>
            </a:ext>
          </a:extLst>
        </xdr:cNvPr>
        <xdr:cNvPicPr/>
      </xdr:nvPicPr>
      <xdr:blipFill>
        <a:blip xmlns:r="http://schemas.openxmlformats.org/officeDocument/2006/relationships" r:embed="rId2">
          <a:lum bright="70000" contrast="-70000"/>
          <a:extLst>
            <a:ext uri="{BEBA8EAE-BF5A-486C-A8C5-ECC9F3942E4B}">
              <a14:imgProps xmlns:a14="http://schemas.microsoft.com/office/drawing/2010/main">
                <a14:imgLayer r:embed="rId3">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6857999" y="4595816"/>
          <a:ext cx="9144001" cy="9429748"/>
        </a:xfrm>
        <a:prstGeom prst="rect">
          <a:avLst/>
        </a:prstGeom>
        <a:noFill/>
        <a:ln>
          <a:noFill/>
        </a:ln>
      </xdr:spPr>
    </xdr:pic>
    <xdr:clientData/>
  </xdr:twoCellAnchor>
  <xdr:twoCellAnchor>
    <xdr:from>
      <xdr:col>6</xdr:col>
      <xdr:colOff>190499</xdr:colOff>
      <xdr:row>50</xdr:row>
      <xdr:rowOff>190495</xdr:rowOff>
    </xdr:from>
    <xdr:to>
      <xdr:col>12</xdr:col>
      <xdr:colOff>1285873</xdr:colOff>
      <xdr:row>65</xdr:row>
      <xdr:rowOff>71437</xdr:rowOff>
    </xdr:to>
    <xdr:sp macro="" textlink="">
      <xdr:nvSpPr>
        <xdr:cNvPr id="4" name="3 Rectángulo">
          <a:extLst>
            <a:ext uri="{FF2B5EF4-FFF2-40B4-BE49-F238E27FC236}">
              <a16:creationId xmlns:a16="http://schemas.microsoft.com/office/drawing/2014/main" id="{00000000-0008-0000-0000-000004000000}"/>
            </a:ext>
          </a:extLst>
        </xdr:cNvPr>
        <xdr:cNvSpPr/>
      </xdr:nvSpPr>
      <xdr:spPr>
        <a:xfrm>
          <a:off x="6810374" y="10048870"/>
          <a:ext cx="9215437" cy="273844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s-DO" sz="8800" b="1" i="0">
              <a:solidFill>
                <a:schemeClr val="accent3">
                  <a:lumMod val="50000"/>
                </a:schemeClr>
              </a:solidFill>
              <a:latin typeface="Baskerville Old Face" pitchFamily="18" charset="0"/>
            </a:rPr>
            <a:t>B</a:t>
          </a:r>
          <a:r>
            <a:rPr lang="es-DO" sz="7200" b="1" i="0">
              <a:solidFill>
                <a:schemeClr val="accent5">
                  <a:lumMod val="50000"/>
                </a:schemeClr>
              </a:solidFill>
              <a:latin typeface="Baskerville Old Face" pitchFamily="18" charset="0"/>
            </a:rPr>
            <a:t>oletín</a:t>
          </a:r>
          <a:r>
            <a:rPr lang="es-DO" sz="7200" b="1" i="0" baseline="0">
              <a:solidFill>
                <a:schemeClr val="accent5">
                  <a:lumMod val="50000"/>
                </a:schemeClr>
              </a:solidFill>
              <a:latin typeface="Baskerville Old Face" pitchFamily="18" charset="0"/>
            </a:rPr>
            <a:t> </a:t>
          </a:r>
          <a:r>
            <a:rPr lang="es-DO" sz="8800" b="1" i="0" baseline="0">
              <a:solidFill>
                <a:schemeClr val="accent3">
                  <a:lumMod val="50000"/>
                </a:schemeClr>
              </a:solidFill>
              <a:latin typeface="Baskerville Old Face" pitchFamily="18" charset="0"/>
              <a:ea typeface="+mn-ea"/>
              <a:cs typeface="+mn-cs"/>
            </a:rPr>
            <a:t>E</a:t>
          </a:r>
          <a:r>
            <a:rPr lang="es-DO" sz="7200" b="1" i="0">
              <a:solidFill>
                <a:schemeClr val="accent5">
                  <a:lumMod val="50000"/>
                </a:schemeClr>
              </a:solidFill>
              <a:latin typeface="Baskerville Old Face" pitchFamily="18" charset="0"/>
            </a:rPr>
            <a:t>stadístico</a:t>
          </a:r>
        </a:p>
        <a:p>
          <a:pPr lvl="1" algn="r"/>
          <a:r>
            <a:rPr lang="es-DO" sz="7200" b="1" i="0" baseline="0">
              <a:solidFill>
                <a:schemeClr val="accent3">
                  <a:lumMod val="50000"/>
                </a:schemeClr>
              </a:solidFill>
              <a:latin typeface="Baskerville Old Face" pitchFamily="18" charset="0"/>
              <a:ea typeface="+mn-ea"/>
              <a:cs typeface="+mn-cs"/>
            </a:rPr>
            <a:t>A</a:t>
          </a:r>
          <a:r>
            <a:rPr lang="es-DO" sz="7200" b="1" i="0" baseline="0">
              <a:solidFill>
                <a:schemeClr val="accent5">
                  <a:lumMod val="50000"/>
                </a:schemeClr>
              </a:solidFill>
              <a:latin typeface="Baskerville Old Face" pitchFamily="18" charset="0"/>
              <a:ea typeface="+mn-ea"/>
              <a:cs typeface="+mn-cs"/>
            </a:rPr>
            <a:t>bril </a:t>
          </a:r>
          <a:r>
            <a:rPr lang="es-DO" sz="7200" b="1" i="0">
              <a:solidFill>
                <a:schemeClr val="accent3">
                  <a:lumMod val="50000"/>
                </a:schemeClr>
              </a:solidFill>
              <a:latin typeface="Baskerville Old Face" pitchFamily="18" charset="0"/>
              <a:ea typeface="+mn-ea"/>
              <a:cs typeface="+mn-cs"/>
            </a:rPr>
            <a:t>2</a:t>
          </a:r>
          <a:r>
            <a:rPr lang="es-DO" sz="7200" b="1" i="0">
              <a:solidFill>
                <a:schemeClr val="accent5">
                  <a:lumMod val="50000"/>
                </a:schemeClr>
              </a:solidFill>
              <a:latin typeface="Baskerville Old Face" pitchFamily="18" charset="0"/>
              <a:ea typeface="+mn-ea"/>
              <a:cs typeface="+mn-cs"/>
            </a:rPr>
            <a:t>021</a:t>
          </a:r>
          <a:endParaRPr lang="es-DO" sz="7200" b="1" i="0">
            <a:solidFill>
              <a:schemeClr val="accent3">
                <a:lumMod val="50000"/>
              </a:schemeClr>
            </a:solidFill>
            <a:effectLst/>
            <a:latin typeface="Baskerville Old Face" panose="02020602080505020303" pitchFamily="18" charset="0"/>
            <a:ea typeface="+mn-ea"/>
            <a:cs typeface="+mn-cs"/>
          </a:endParaRPr>
        </a:p>
        <a:p>
          <a:pPr algn="r"/>
          <a:endParaRPr lang="es-DO" sz="1800" b="1" i="0">
            <a:solidFill>
              <a:sysClr val="windowText" lastClr="000000"/>
            </a:solidFill>
            <a:effectLst/>
            <a:latin typeface="+mn-lt"/>
            <a:ea typeface="+mn-ea"/>
            <a:cs typeface="+mn-cs"/>
          </a:endParaRPr>
        </a:p>
      </xdr:txBody>
    </xdr:sp>
    <xdr:clientData/>
  </xdr:twoCellAnchor>
  <xdr:twoCellAnchor>
    <xdr:from>
      <xdr:col>5</xdr:col>
      <xdr:colOff>619124</xdr:colOff>
      <xdr:row>24</xdr:row>
      <xdr:rowOff>23812</xdr:rowOff>
    </xdr:from>
    <xdr:to>
      <xdr:col>12</xdr:col>
      <xdr:colOff>1428751</xdr:colOff>
      <xdr:row>46</xdr:row>
      <xdr:rowOff>95250</xdr:rowOff>
    </xdr:to>
    <xdr:sp macro="" textlink="">
      <xdr:nvSpPr>
        <xdr:cNvPr id="5" name="3 Rectángulo">
          <a:extLst>
            <a:ext uri="{FF2B5EF4-FFF2-40B4-BE49-F238E27FC236}">
              <a16:creationId xmlns:a16="http://schemas.microsoft.com/office/drawing/2014/main" id="{00000000-0008-0000-0000-000005000000}"/>
            </a:ext>
          </a:extLst>
        </xdr:cNvPr>
        <xdr:cNvSpPr/>
      </xdr:nvSpPr>
      <xdr:spPr>
        <a:xfrm>
          <a:off x="5762624" y="4929187"/>
          <a:ext cx="10406065" cy="426243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r>
            <a:rPr lang="es-DO" sz="8000" b="1" i="0">
              <a:solidFill>
                <a:schemeClr val="accent3">
                  <a:lumMod val="50000"/>
                </a:schemeClr>
              </a:solidFill>
              <a:latin typeface="Baskerville Old Face" pitchFamily="18" charset="0"/>
              <a:ea typeface="+mn-ea"/>
              <a:cs typeface="+mn-cs"/>
            </a:rPr>
            <a:t>S</a:t>
          </a:r>
          <a:r>
            <a:rPr lang="es-DO" sz="8000" b="1" i="0">
              <a:solidFill>
                <a:schemeClr val="accent5">
                  <a:lumMod val="50000"/>
                </a:schemeClr>
              </a:solidFill>
              <a:latin typeface="Baskerville Old Face" pitchFamily="18" charset="0"/>
              <a:ea typeface="+mn-ea"/>
              <a:cs typeface="+mn-cs"/>
            </a:rPr>
            <a:t>istema</a:t>
          </a:r>
          <a:r>
            <a:rPr lang="es-DO" sz="8000" b="1" i="0">
              <a:solidFill>
                <a:schemeClr val="accent3">
                  <a:lumMod val="50000"/>
                </a:schemeClr>
              </a:solidFill>
              <a:latin typeface="Baskerville Old Face" pitchFamily="18" charset="0"/>
              <a:ea typeface="+mn-ea"/>
              <a:cs typeface="+mn-cs"/>
            </a:rPr>
            <a:t> D</a:t>
          </a:r>
          <a:r>
            <a:rPr lang="es-DO" sz="8000" b="1" i="0">
              <a:solidFill>
                <a:schemeClr val="accent5">
                  <a:lumMod val="50000"/>
                </a:schemeClr>
              </a:solidFill>
              <a:latin typeface="Baskerville Old Face" pitchFamily="18" charset="0"/>
              <a:ea typeface="+mn-ea"/>
              <a:cs typeface="+mn-cs"/>
            </a:rPr>
            <a:t>ominicano</a:t>
          </a:r>
          <a:r>
            <a:rPr lang="es-DO" sz="8000" b="1" i="0">
              <a:solidFill>
                <a:schemeClr val="accent3">
                  <a:lumMod val="50000"/>
                </a:schemeClr>
              </a:solidFill>
              <a:latin typeface="Baskerville Old Face" pitchFamily="18" charset="0"/>
              <a:ea typeface="+mn-ea"/>
              <a:cs typeface="+mn-cs"/>
            </a:rPr>
            <a:t> d</a:t>
          </a:r>
          <a:r>
            <a:rPr lang="es-DO" sz="8000" b="1" i="0">
              <a:solidFill>
                <a:schemeClr val="accent5">
                  <a:lumMod val="50000"/>
                </a:schemeClr>
              </a:solidFill>
              <a:latin typeface="Baskerville Old Face" pitchFamily="18" charset="0"/>
              <a:ea typeface="+mn-ea"/>
              <a:cs typeface="+mn-cs"/>
            </a:rPr>
            <a:t>e</a:t>
          </a:r>
          <a:r>
            <a:rPr lang="es-DO" sz="8000" b="1" i="0">
              <a:solidFill>
                <a:schemeClr val="accent3">
                  <a:lumMod val="50000"/>
                </a:schemeClr>
              </a:solidFill>
              <a:latin typeface="Baskerville Old Face" pitchFamily="18" charset="0"/>
              <a:ea typeface="+mn-ea"/>
              <a:cs typeface="+mn-cs"/>
            </a:rPr>
            <a:t> S</a:t>
          </a:r>
          <a:r>
            <a:rPr lang="es-DO" sz="8000" b="1" i="0">
              <a:solidFill>
                <a:schemeClr val="accent5">
                  <a:lumMod val="50000"/>
                </a:schemeClr>
              </a:solidFill>
              <a:latin typeface="Baskerville Old Face" pitchFamily="18" charset="0"/>
              <a:ea typeface="+mn-ea"/>
              <a:cs typeface="+mn-cs"/>
            </a:rPr>
            <a:t>eguridad</a:t>
          </a:r>
          <a:r>
            <a:rPr lang="es-DO" sz="8000" b="1" i="0">
              <a:solidFill>
                <a:schemeClr val="accent3">
                  <a:lumMod val="50000"/>
                </a:schemeClr>
              </a:solidFill>
              <a:latin typeface="Baskerville Old Face" pitchFamily="18" charset="0"/>
              <a:ea typeface="+mn-ea"/>
              <a:cs typeface="+mn-cs"/>
            </a:rPr>
            <a:t> S</a:t>
          </a:r>
          <a:r>
            <a:rPr lang="es-DO" sz="8000" b="1" i="0">
              <a:solidFill>
                <a:schemeClr val="accent5">
                  <a:lumMod val="50000"/>
                </a:schemeClr>
              </a:solidFill>
              <a:latin typeface="Baskerville Old Face" pitchFamily="18" charset="0"/>
              <a:ea typeface="+mn-ea"/>
              <a:cs typeface="+mn-cs"/>
            </a:rPr>
            <a:t>ocial </a:t>
          </a:r>
        </a:p>
        <a:p>
          <a:pPr algn="r"/>
          <a:r>
            <a:rPr lang="es-DO" sz="6600" b="1" i="0" baseline="0">
              <a:solidFill>
                <a:sysClr val="windowText" lastClr="000000"/>
              </a:solidFill>
              <a:latin typeface="Baskerville Old Face" pitchFamily="18" charset="0"/>
            </a:rPr>
            <a:t>(</a:t>
          </a:r>
          <a:r>
            <a:rPr lang="es-DO" sz="6000" b="1" i="0">
              <a:solidFill>
                <a:schemeClr val="accent5">
                  <a:lumMod val="50000"/>
                </a:schemeClr>
              </a:solidFill>
              <a:latin typeface="Baskerville Old Face" pitchFamily="18" charset="0"/>
              <a:ea typeface="+mn-ea"/>
              <a:cs typeface="+mn-cs"/>
            </a:rPr>
            <a:t>SDSS</a:t>
          </a:r>
          <a:r>
            <a:rPr lang="es-DO" sz="6600" b="1" i="0" baseline="0">
              <a:solidFill>
                <a:sysClr val="windowText" lastClr="000000"/>
              </a:solidFill>
              <a:latin typeface="Baskerville Old Face" pitchFamily="18" charset="0"/>
            </a:rPr>
            <a:t>)</a:t>
          </a:r>
        </a:p>
        <a:p>
          <a:pPr algn="r"/>
          <a:r>
            <a:rPr lang="es-DO" sz="4400" b="1" i="0" baseline="0">
              <a:solidFill>
                <a:sysClr val="windowText" lastClr="000000"/>
              </a:solidFill>
              <a:effectLst/>
              <a:latin typeface="Baskerville Old Face" pitchFamily="18" charset="0"/>
              <a:ea typeface="+mn-ea"/>
              <a:cs typeface="+mn-cs"/>
            </a:rPr>
            <a:t>Ley 87-01</a:t>
          </a:r>
          <a:endParaRPr lang="es-DO" sz="900" b="1" i="0">
            <a:solidFill>
              <a:sysClr val="windowText" lastClr="000000"/>
            </a:solidFill>
            <a:effectLst/>
            <a:latin typeface="+mn-lt"/>
            <a:ea typeface="+mn-ea"/>
            <a:cs typeface="+mn-cs"/>
          </a:endParaRP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449036</xdr:colOff>
      <xdr:row>5</xdr:row>
      <xdr:rowOff>102517</xdr:rowOff>
    </xdr:from>
    <xdr:to>
      <xdr:col>10</xdr:col>
      <xdr:colOff>693965</xdr:colOff>
      <xdr:row>43</xdr:row>
      <xdr:rowOff>160897</xdr:rowOff>
    </xdr:to>
    <xdr:pic>
      <xdr:nvPicPr>
        <xdr:cNvPr id="25" name="24 Imagen">
          <a:extLst>
            <a:ext uri="{FF2B5EF4-FFF2-40B4-BE49-F238E27FC236}">
              <a16:creationId xmlns:a16="http://schemas.microsoft.com/office/drawing/2014/main" id="{00000000-0008-0000-0500-000019000000}"/>
            </a:ext>
          </a:extLst>
        </xdr:cNvPr>
        <xdr:cNvPicPr>
          <a:picLocks noChangeAspect="1"/>
        </xdr:cNvPicPr>
      </xdr:nvPicPr>
      <xdr:blipFill>
        <a:blip xmlns:r="http://schemas.openxmlformats.org/officeDocument/2006/relationships" r:embed="rId1"/>
        <a:stretch>
          <a:fillRect/>
        </a:stretch>
      </xdr:blipFill>
      <xdr:spPr>
        <a:xfrm>
          <a:off x="1211036" y="1055017"/>
          <a:ext cx="7239000" cy="7297380"/>
        </a:xfrm>
        <a:prstGeom prst="rect">
          <a:avLst/>
        </a:prstGeom>
      </xdr:spPr>
    </xdr:pic>
    <xdr:clientData/>
  </xdr:twoCellAnchor>
  <xdr:twoCellAnchor>
    <xdr:from>
      <xdr:col>0</xdr:col>
      <xdr:colOff>2</xdr:colOff>
      <xdr:row>0</xdr:row>
      <xdr:rowOff>0</xdr:rowOff>
    </xdr:from>
    <xdr:to>
      <xdr:col>12</xdr:col>
      <xdr:colOff>666751</xdr:colOff>
      <xdr:row>44</xdr:row>
      <xdr:rowOff>108857</xdr:rowOff>
    </xdr:to>
    <xdr:sp macro="" textlink="">
      <xdr:nvSpPr>
        <xdr:cNvPr id="2" name="1 CuadroTexto">
          <a:extLst>
            <a:ext uri="{FF2B5EF4-FFF2-40B4-BE49-F238E27FC236}">
              <a16:creationId xmlns:a16="http://schemas.microsoft.com/office/drawing/2014/main" id="{00000000-0008-0000-0500-000002000000}"/>
            </a:ext>
          </a:extLst>
        </xdr:cNvPr>
        <xdr:cNvSpPr txBox="1"/>
      </xdr:nvSpPr>
      <xdr:spPr>
        <a:xfrm>
          <a:off x="2" y="0"/>
          <a:ext cx="9946820" cy="8490857"/>
        </a:xfrm>
        <a:prstGeom prst="rect">
          <a:avLst/>
        </a:prstGeom>
        <a:noFill/>
        <a:ln w="9525" cmpd="sng">
          <a:noFill/>
        </a:ln>
        <a:effectLst>
          <a:softEdge rad="1270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chemeClr val="accent3">
                <a:lumMod val="50000"/>
              </a:schemeClr>
            </a:solidFill>
          </a:endParaRPr>
        </a:p>
      </xdr:txBody>
    </xdr:sp>
    <xdr:clientData/>
  </xdr:twoCellAnchor>
  <xdr:twoCellAnchor>
    <xdr:from>
      <xdr:col>0</xdr:col>
      <xdr:colOff>1</xdr:colOff>
      <xdr:row>0</xdr:row>
      <xdr:rowOff>0</xdr:rowOff>
    </xdr:from>
    <xdr:to>
      <xdr:col>0</xdr:col>
      <xdr:colOff>403412</xdr:colOff>
      <xdr:row>0</xdr:row>
      <xdr:rowOff>6723</xdr:rowOff>
    </xdr:to>
    <xdr:cxnSp macro="">
      <xdr:nvCxnSpPr>
        <xdr:cNvPr id="24" name="23 Conector recto">
          <a:extLst>
            <a:ext uri="{FF2B5EF4-FFF2-40B4-BE49-F238E27FC236}">
              <a16:creationId xmlns:a16="http://schemas.microsoft.com/office/drawing/2014/main" id="{00000000-0008-0000-0500-000018000000}"/>
            </a:ext>
          </a:extLst>
        </xdr:cNvPr>
        <xdr:cNvCxnSpPr/>
      </xdr:nvCxnSpPr>
      <xdr:spPr>
        <a:xfrm>
          <a:off x="1" y="0"/>
          <a:ext cx="403411" cy="6723"/>
        </a:xfrm>
        <a:prstGeom prst="line">
          <a:avLst/>
        </a:prstGeom>
        <a:ln w="28575"/>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511866</xdr:colOff>
      <xdr:row>6</xdr:row>
      <xdr:rowOff>17760</xdr:rowOff>
    </xdr:from>
    <xdr:to>
      <xdr:col>12</xdr:col>
      <xdr:colOff>76374</xdr:colOff>
      <xdr:row>41</xdr:row>
      <xdr:rowOff>165333</xdr:rowOff>
    </xdr:to>
    <xdr:grpSp>
      <xdr:nvGrpSpPr>
        <xdr:cNvPr id="4" name="3 Grupo">
          <a:extLst>
            <a:ext uri="{FF2B5EF4-FFF2-40B4-BE49-F238E27FC236}">
              <a16:creationId xmlns:a16="http://schemas.microsoft.com/office/drawing/2014/main" id="{00000000-0008-0000-0500-000004000000}"/>
            </a:ext>
          </a:extLst>
        </xdr:cNvPr>
        <xdr:cNvGrpSpPr/>
      </xdr:nvGrpSpPr>
      <xdr:grpSpPr>
        <a:xfrm>
          <a:off x="511866" y="1160760"/>
          <a:ext cx="8842979" cy="6815073"/>
          <a:chOff x="792065" y="1634163"/>
          <a:chExt cx="8763860" cy="6815073"/>
        </a:xfrm>
      </xdr:grpSpPr>
      <xdr:sp macro="" textlink="">
        <xdr:nvSpPr>
          <xdr:cNvPr id="27" name="26 Hexágono">
            <a:extLst>
              <a:ext uri="{FF2B5EF4-FFF2-40B4-BE49-F238E27FC236}">
                <a16:creationId xmlns:a16="http://schemas.microsoft.com/office/drawing/2014/main" id="{00000000-0008-0000-0500-00001B000000}"/>
              </a:ext>
            </a:extLst>
          </xdr:cNvPr>
          <xdr:cNvSpPr/>
        </xdr:nvSpPr>
        <xdr:spPr>
          <a:xfrm>
            <a:off x="2848809" y="2185147"/>
            <a:ext cx="4299630" cy="3339354"/>
          </a:xfrm>
          <a:prstGeom prst="hexagon">
            <a:avLst/>
          </a:prstGeom>
          <a:ln>
            <a:noFill/>
          </a:ln>
          <a:effectLst/>
          <a:scene3d>
            <a:camera prst="orthographicFront">
              <a:rot lat="0" lon="0" rev="0"/>
            </a:camera>
            <a:lightRig rig="glow" dir="t">
              <a:rot lat="0" lon="0" rev="14100000"/>
            </a:lightRig>
          </a:scene3d>
          <a:sp3d prstMaterial="softEdge">
            <a:bevelT w="127000" prst="artDeco"/>
          </a:sp3d>
        </xdr:spPr>
        <xdr:style>
          <a:lnRef idx="3">
            <a:schemeClr val="lt1"/>
          </a:lnRef>
          <a:fillRef idx="1">
            <a:schemeClr val="accent6"/>
          </a:fillRef>
          <a:effectRef idx="1">
            <a:schemeClr val="accent6"/>
          </a:effectRef>
          <a:fontRef idx="minor">
            <a:schemeClr val="lt1"/>
          </a:fontRef>
        </xdr:style>
        <xdr:txBody>
          <a:bodyPr vertOverflow="clip" horzOverflow="clip" rtlCol="0" anchor="b"/>
          <a:lstStyle/>
          <a:p>
            <a:pPr algn="l"/>
            <a:r>
              <a:rPr lang="en-US" sz="2000" b="1">
                <a:solidFill>
                  <a:sysClr val="windowText" lastClr="000000"/>
                </a:solidFill>
              </a:rPr>
              <a:t>Seguro de Vejez,</a:t>
            </a:r>
            <a:r>
              <a:rPr lang="en-US" sz="2000" b="1" baseline="0">
                <a:solidFill>
                  <a:sysClr val="windowText" lastClr="000000"/>
                </a:solidFill>
              </a:rPr>
              <a:t> Discapacidad y Sobrevivencia (SVDS)</a:t>
            </a:r>
            <a:endParaRPr lang="en-US" sz="2000" b="1">
              <a:solidFill>
                <a:sysClr val="windowText" lastClr="000000"/>
              </a:solidFill>
            </a:endParaRPr>
          </a:p>
        </xdr:txBody>
      </xdr:sp>
      <xdr:sp macro="" textlink="">
        <xdr:nvSpPr>
          <xdr:cNvPr id="28" name="27 Hexágono">
            <a:extLst>
              <a:ext uri="{FF2B5EF4-FFF2-40B4-BE49-F238E27FC236}">
                <a16:creationId xmlns:a16="http://schemas.microsoft.com/office/drawing/2014/main" id="{00000000-0008-0000-0500-00001C000000}"/>
              </a:ext>
            </a:extLst>
          </xdr:cNvPr>
          <xdr:cNvSpPr/>
        </xdr:nvSpPr>
        <xdr:spPr>
          <a:xfrm>
            <a:off x="5222789" y="4953000"/>
            <a:ext cx="4101258" cy="3496236"/>
          </a:xfrm>
          <a:prstGeom prst="hexagon">
            <a:avLst/>
          </a:prstGeom>
          <a:ln>
            <a:noFill/>
          </a:ln>
          <a:effectLst/>
          <a:scene3d>
            <a:camera prst="orthographicFront">
              <a:rot lat="0" lon="0" rev="0"/>
            </a:camera>
            <a:lightRig rig="glow" dir="t">
              <a:rot lat="0" lon="0" rev="14100000"/>
            </a:lightRig>
          </a:scene3d>
          <a:sp3d prstMaterial="softEdge">
            <a:bevelT w="127000" prst="artDeco"/>
          </a:sp3d>
        </xdr:spPr>
        <xdr:style>
          <a:lnRef idx="3">
            <a:schemeClr val="lt1"/>
          </a:lnRef>
          <a:fillRef idx="1">
            <a:schemeClr val="accent1"/>
          </a:fillRef>
          <a:effectRef idx="1">
            <a:schemeClr val="accent1"/>
          </a:effectRef>
          <a:fontRef idx="minor">
            <a:schemeClr val="lt1"/>
          </a:fontRef>
        </xdr:style>
        <xdr:txBody>
          <a:bodyPr vertOverflow="clip" horzOverflow="clip" rtlCol="0" anchor="b"/>
          <a:lstStyle/>
          <a:p>
            <a:pPr algn="l"/>
            <a:r>
              <a:rPr lang="en-US" sz="2000" b="1">
                <a:solidFill>
                  <a:sysClr val="windowText" lastClr="000000"/>
                </a:solidFill>
              </a:rPr>
              <a:t>Seguro de Riesgos Laborales (SRL)</a:t>
            </a:r>
          </a:p>
        </xdr:txBody>
      </xdr:sp>
      <xdr:sp macro="" textlink="">
        <xdr:nvSpPr>
          <xdr:cNvPr id="29" name="28 Hexágono">
            <a:extLst>
              <a:ext uri="{FF2B5EF4-FFF2-40B4-BE49-F238E27FC236}">
                <a16:creationId xmlns:a16="http://schemas.microsoft.com/office/drawing/2014/main" id="{00000000-0008-0000-0500-00001D000000}"/>
              </a:ext>
            </a:extLst>
          </xdr:cNvPr>
          <xdr:cNvSpPr/>
        </xdr:nvSpPr>
        <xdr:spPr>
          <a:xfrm>
            <a:off x="1239896" y="5077866"/>
            <a:ext cx="4000500" cy="3260912"/>
          </a:xfrm>
          <a:prstGeom prst="hexagon">
            <a:avLst/>
          </a:prstGeom>
          <a:ln>
            <a:noFill/>
          </a:ln>
          <a:effectLst/>
          <a:scene3d>
            <a:camera prst="orthographicFront">
              <a:rot lat="0" lon="0" rev="0"/>
            </a:camera>
            <a:lightRig rig="glow" dir="t">
              <a:rot lat="0" lon="0" rev="14100000"/>
            </a:lightRig>
          </a:scene3d>
          <a:sp3d prstMaterial="softEdge">
            <a:bevelT w="127000" prst="artDeco"/>
          </a:sp3d>
        </xdr:spPr>
        <xdr:style>
          <a:lnRef idx="3">
            <a:schemeClr val="lt1"/>
          </a:lnRef>
          <a:fillRef idx="1">
            <a:schemeClr val="accent3"/>
          </a:fillRef>
          <a:effectRef idx="1">
            <a:schemeClr val="accent3"/>
          </a:effectRef>
          <a:fontRef idx="minor">
            <a:schemeClr val="lt1"/>
          </a:fontRef>
        </xdr:style>
        <xdr:txBody>
          <a:bodyPr vertOverflow="clip" horzOverflow="clip" rtlCol="0" anchor="b"/>
          <a:lstStyle/>
          <a:p>
            <a:pPr algn="r"/>
            <a:r>
              <a:rPr lang="en-US" sz="2000" b="1">
                <a:solidFill>
                  <a:sysClr val="windowText" lastClr="000000"/>
                </a:solidFill>
              </a:rPr>
              <a:t>Seguro Familiar de Salud (SFS)</a:t>
            </a:r>
          </a:p>
        </xdr:txBody>
      </xdr:sp>
      <xdr:sp macro="" textlink="">
        <xdr:nvSpPr>
          <xdr:cNvPr id="33" name="32 Elipse">
            <a:extLst>
              <a:ext uri="{FF2B5EF4-FFF2-40B4-BE49-F238E27FC236}">
                <a16:creationId xmlns:a16="http://schemas.microsoft.com/office/drawing/2014/main" id="{00000000-0008-0000-0500-000021000000}"/>
              </a:ext>
            </a:extLst>
          </xdr:cNvPr>
          <xdr:cNvSpPr/>
        </xdr:nvSpPr>
        <xdr:spPr>
          <a:xfrm>
            <a:off x="4882690" y="1999762"/>
            <a:ext cx="1904086" cy="914400"/>
          </a:xfrm>
          <a:prstGeom prst="ellipse">
            <a:avLst/>
          </a:prstGeom>
          <a:solidFill>
            <a:srgbClr val="92D05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200" b="1">
                <a:solidFill>
                  <a:sysClr val="windowText" lastClr="000000"/>
                </a:solidFill>
              </a:rPr>
              <a:t>Pensión por Vejez</a:t>
            </a:r>
          </a:p>
        </xdr:txBody>
      </xdr:sp>
      <xdr:sp macro="" textlink="">
        <xdr:nvSpPr>
          <xdr:cNvPr id="34" name="33 Elipse">
            <a:extLst>
              <a:ext uri="{FF2B5EF4-FFF2-40B4-BE49-F238E27FC236}">
                <a16:creationId xmlns:a16="http://schemas.microsoft.com/office/drawing/2014/main" id="{00000000-0008-0000-0500-000022000000}"/>
              </a:ext>
            </a:extLst>
          </xdr:cNvPr>
          <xdr:cNvSpPr/>
        </xdr:nvSpPr>
        <xdr:spPr>
          <a:xfrm>
            <a:off x="3386732" y="1634163"/>
            <a:ext cx="1921226" cy="829236"/>
          </a:xfrm>
          <a:prstGeom prst="ellipse">
            <a:avLst/>
          </a:prstGeom>
          <a:solidFill>
            <a:srgbClr val="92D05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n-US" sz="1200" b="1">
                <a:solidFill>
                  <a:sysClr val="windowText" lastClr="000000"/>
                </a:solidFill>
                <a:latin typeface="+mn-lt"/>
                <a:ea typeface="+mn-ea"/>
                <a:cs typeface="+mn-cs"/>
              </a:rPr>
              <a:t>Pensión por Discapacidad</a:t>
            </a:r>
          </a:p>
        </xdr:txBody>
      </xdr:sp>
      <xdr:sp macro="" textlink="">
        <xdr:nvSpPr>
          <xdr:cNvPr id="35" name="34 Elipse">
            <a:extLst>
              <a:ext uri="{FF2B5EF4-FFF2-40B4-BE49-F238E27FC236}">
                <a16:creationId xmlns:a16="http://schemas.microsoft.com/office/drawing/2014/main" id="{00000000-0008-0000-0500-000023000000}"/>
              </a:ext>
            </a:extLst>
          </xdr:cNvPr>
          <xdr:cNvSpPr/>
        </xdr:nvSpPr>
        <xdr:spPr>
          <a:xfrm>
            <a:off x="3309544" y="2244142"/>
            <a:ext cx="1938086" cy="914400"/>
          </a:xfrm>
          <a:prstGeom prst="ellipse">
            <a:avLst/>
          </a:prstGeom>
          <a:solidFill>
            <a:srgbClr val="92D05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200" b="1">
                <a:solidFill>
                  <a:sysClr val="windowText" lastClr="000000"/>
                </a:solidFill>
              </a:rPr>
              <a:t>Pensión por Sobrevivencia</a:t>
            </a:r>
          </a:p>
        </xdr:txBody>
      </xdr:sp>
      <xdr:sp macro="" textlink="">
        <xdr:nvSpPr>
          <xdr:cNvPr id="36" name="35 Elipse">
            <a:extLst>
              <a:ext uri="{FF2B5EF4-FFF2-40B4-BE49-F238E27FC236}">
                <a16:creationId xmlns:a16="http://schemas.microsoft.com/office/drawing/2014/main" id="{00000000-0008-0000-0500-000024000000}"/>
              </a:ext>
            </a:extLst>
          </xdr:cNvPr>
          <xdr:cNvSpPr/>
        </xdr:nvSpPr>
        <xdr:spPr>
          <a:xfrm>
            <a:off x="4739947" y="2540199"/>
            <a:ext cx="2005008" cy="954250"/>
          </a:xfrm>
          <a:prstGeom prst="ellipse">
            <a:avLst/>
          </a:prstGeom>
          <a:solidFill>
            <a:srgbClr val="92D05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200" b="1">
                <a:solidFill>
                  <a:sysClr val="windowText" lastClr="000000"/>
                </a:solidFill>
              </a:rPr>
              <a:t>Pensión por Cesantía por  Edad Avanzada</a:t>
            </a:r>
          </a:p>
        </xdr:txBody>
      </xdr:sp>
      <xdr:sp macro="" textlink="">
        <xdr:nvSpPr>
          <xdr:cNvPr id="37" name="36 Elipse">
            <a:extLst>
              <a:ext uri="{FF2B5EF4-FFF2-40B4-BE49-F238E27FC236}">
                <a16:creationId xmlns:a16="http://schemas.microsoft.com/office/drawing/2014/main" id="{00000000-0008-0000-0500-000025000000}"/>
              </a:ext>
            </a:extLst>
          </xdr:cNvPr>
          <xdr:cNvSpPr/>
        </xdr:nvSpPr>
        <xdr:spPr>
          <a:xfrm>
            <a:off x="7421527" y="6102766"/>
            <a:ext cx="2085896" cy="982747"/>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Atención Médica y Odontológica</a:t>
            </a:r>
          </a:p>
        </xdr:txBody>
      </xdr:sp>
      <xdr:sp macro="" textlink="">
        <xdr:nvSpPr>
          <xdr:cNvPr id="38" name="37 Elipse">
            <a:extLst>
              <a:ext uri="{FF2B5EF4-FFF2-40B4-BE49-F238E27FC236}">
                <a16:creationId xmlns:a16="http://schemas.microsoft.com/office/drawing/2014/main" id="{00000000-0008-0000-0500-000026000000}"/>
              </a:ext>
            </a:extLst>
          </xdr:cNvPr>
          <xdr:cNvSpPr/>
        </xdr:nvSpPr>
        <xdr:spPr>
          <a:xfrm>
            <a:off x="7392301" y="5329801"/>
            <a:ext cx="2163624" cy="982747"/>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Prótesis, Anteojos, Aparatos ortopédicos y su Reparación</a:t>
            </a:r>
          </a:p>
        </xdr:txBody>
      </xdr:sp>
      <xdr:sp macro="" textlink="">
        <xdr:nvSpPr>
          <xdr:cNvPr id="39" name="38 Elipse">
            <a:extLst>
              <a:ext uri="{FF2B5EF4-FFF2-40B4-BE49-F238E27FC236}">
                <a16:creationId xmlns:a16="http://schemas.microsoft.com/office/drawing/2014/main" id="{00000000-0008-0000-0500-000027000000}"/>
              </a:ext>
            </a:extLst>
          </xdr:cNvPr>
          <xdr:cNvSpPr/>
        </xdr:nvSpPr>
        <xdr:spPr>
          <a:xfrm>
            <a:off x="6335924" y="4647342"/>
            <a:ext cx="2109556" cy="982747"/>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Subsidio por Discapacidad Temporal</a:t>
            </a:r>
          </a:p>
        </xdr:txBody>
      </xdr:sp>
      <xdr:sp macro="" textlink="">
        <xdr:nvSpPr>
          <xdr:cNvPr id="40" name="39 Elipse">
            <a:extLst>
              <a:ext uri="{FF2B5EF4-FFF2-40B4-BE49-F238E27FC236}">
                <a16:creationId xmlns:a16="http://schemas.microsoft.com/office/drawing/2014/main" id="{00000000-0008-0000-0500-000028000000}"/>
              </a:ext>
            </a:extLst>
          </xdr:cNvPr>
          <xdr:cNvSpPr/>
        </xdr:nvSpPr>
        <xdr:spPr>
          <a:xfrm>
            <a:off x="5438900" y="5321470"/>
            <a:ext cx="2086136" cy="1079055"/>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Indemnización por Discapacidad</a:t>
            </a:r>
          </a:p>
        </xdr:txBody>
      </xdr:sp>
      <xdr:sp macro="" textlink="">
        <xdr:nvSpPr>
          <xdr:cNvPr id="41" name="40 Elipse">
            <a:extLst>
              <a:ext uri="{FF2B5EF4-FFF2-40B4-BE49-F238E27FC236}">
                <a16:creationId xmlns:a16="http://schemas.microsoft.com/office/drawing/2014/main" id="{00000000-0008-0000-0500-000029000000}"/>
              </a:ext>
            </a:extLst>
          </xdr:cNvPr>
          <xdr:cNvSpPr/>
        </xdr:nvSpPr>
        <xdr:spPr>
          <a:xfrm>
            <a:off x="5345770" y="6007489"/>
            <a:ext cx="2136696" cy="892113"/>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Pensión por Discapacidad</a:t>
            </a:r>
          </a:p>
        </xdr:txBody>
      </xdr:sp>
      <xdr:sp macro="" textlink="">
        <xdr:nvSpPr>
          <xdr:cNvPr id="42" name="41 Elipse">
            <a:extLst>
              <a:ext uri="{FF2B5EF4-FFF2-40B4-BE49-F238E27FC236}">
                <a16:creationId xmlns:a16="http://schemas.microsoft.com/office/drawing/2014/main" id="{00000000-0008-0000-0500-00002A000000}"/>
              </a:ext>
            </a:extLst>
          </xdr:cNvPr>
          <xdr:cNvSpPr/>
        </xdr:nvSpPr>
        <xdr:spPr>
          <a:xfrm>
            <a:off x="2636764" y="5242297"/>
            <a:ext cx="2382144" cy="982747"/>
          </a:xfrm>
          <a:prstGeom prst="ellipse">
            <a:avLst/>
          </a:prstGeom>
          <a:solidFill>
            <a:schemeClr val="accent5">
              <a:lumMod val="50000"/>
            </a:schemeClr>
          </a:solidFill>
          <a:ln>
            <a:noFill/>
          </a:ln>
          <a:effectLst/>
          <a:scene3d>
            <a:camera prst="orthographicFront">
              <a:rot lat="0" lon="0" rev="0"/>
            </a:camera>
            <a:lightRig rig="glow" dir="t">
              <a:rot lat="0" lon="0" rev="14100000"/>
            </a:lightRig>
          </a:scene3d>
          <a:sp3d prstMaterial="softEdge">
            <a:bevelT w="127000" prst="artDeco"/>
          </a:sp3d>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ctr"/>
            <a:r>
              <a:rPr lang="en-US" sz="1200" b="1">
                <a:solidFill>
                  <a:schemeClr val="bg1"/>
                </a:solidFill>
              </a:rPr>
              <a:t>Cuidado de la Salud de las Personas</a:t>
            </a:r>
          </a:p>
        </xdr:txBody>
      </xdr:sp>
      <xdr:sp macro="" textlink="">
        <xdr:nvSpPr>
          <xdr:cNvPr id="43" name="42 Elipse">
            <a:extLst>
              <a:ext uri="{FF2B5EF4-FFF2-40B4-BE49-F238E27FC236}">
                <a16:creationId xmlns:a16="http://schemas.microsoft.com/office/drawing/2014/main" id="{00000000-0008-0000-0500-00002B000000}"/>
              </a:ext>
            </a:extLst>
          </xdr:cNvPr>
          <xdr:cNvSpPr/>
        </xdr:nvSpPr>
        <xdr:spPr>
          <a:xfrm>
            <a:off x="792065" y="5219464"/>
            <a:ext cx="2355906" cy="1058806"/>
          </a:xfrm>
          <a:prstGeom prst="ellipse">
            <a:avLst/>
          </a:prstGeom>
          <a:solidFill>
            <a:schemeClr val="accent5">
              <a:lumMod val="50000"/>
            </a:schemeClr>
          </a:solidFill>
          <a:ln>
            <a:noFill/>
          </a:ln>
          <a:effectLst/>
          <a:scene3d>
            <a:camera prst="orthographicFront">
              <a:rot lat="0" lon="0" rev="0"/>
            </a:camera>
            <a:lightRig rig="glow" dir="t">
              <a:rot lat="0" lon="0" rev="14100000"/>
            </a:lightRig>
          </a:scene3d>
          <a:sp3d prstMaterial="softEdge">
            <a:bevelT w="127000" prst="artDeco"/>
          </a:sp3d>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ctr"/>
            <a:r>
              <a:rPr lang="en-US" sz="1200" b="1">
                <a:solidFill>
                  <a:schemeClr val="bg1"/>
                </a:solidFill>
              </a:rPr>
              <a:t>Subsidios por Maternidad</a:t>
            </a:r>
            <a:r>
              <a:rPr lang="en-US" sz="1200" b="1" baseline="0">
                <a:solidFill>
                  <a:schemeClr val="bg1"/>
                </a:solidFill>
              </a:rPr>
              <a:t>, Lactancia y Enfermedad común</a:t>
            </a:r>
            <a:endParaRPr lang="en-US" sz="1200" b="1">
              <a:solidFill>
                <a:schemeClr val="bg1"/>
              </a:solidFill>
            </a:endParaRPr>
          </a:p>
        </xdr:txBody>
      </xdr:sp>
    </xdr:grpSp>
    <xdr:clientData/>
  </xdr:twoCellAnchor>
  <xdr:twoCellAnchor>
    <xdr:from>
      <xdr:col>0</xdr:col>
      <xdr:colOff>0</xdr:colOff>
      <xdr:row>0</xdr:row>
      <xdr:rowOff>0</xdr:rowOff>
    </xdr:from>
    <xdr:to>
      <xdr:col>12</xdr:col>
      <xdr:colOff>748393</xdr:colOff>
      <xdr:row>5</xdr:row>
      <xdr:rowOff>38020</xdr:rowOff>
    </xdr:to>
    <xdr:sp macro="" textlink="">
      <xdr:nvSpPr>
        <xdr:cNvPr id="22" name="21 Rectángulo redondeado">
          <a:extLst>
            <a:ext uri="{FF2B5EF4-FFF2-40B4-BE49-F238E27FC236}">
              <a16:creationId xmlns:a16="http://schemas.microsoft.com/office/drawing/2014/main" id="{00000000-0008-0000-0500-000016000000}"/>
            </a:ext>
          </a:extLst>
        </xdr:cNvPr>
        <xdr:cNvSpPr/>
      </xdr:nvSpPr>
      <xdr:spPr>
        <a:xfrm>
          <a:off x="0" y="0"/>
          <a:ext cx="10028464" cy="99052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baseline="0">
              <a:solidFill>
                <a:schemeClr val="lt1"/>
              </a:solidFill>
              <a:effectLst/>
              <a:latin typeface="+mn-lt"/>
              <a:ea typeface="+mn-ea"/>
              <a:cs typeface="+mn-cs"/>
            </a:rPr>
            <a:t>Seguros y Beneficios del</a:t>
          </a:r>
        </a:p>
        <a:p>
          <a:pPr algn="ctr" eaLnBrk="1" fontAlgn="auto" latinLnBrk="0" hangingPunct="1"/>
          <a:r>
            <a:rPr lang="es-DO" sz="2400" b="1" baseline="0">
              <a:solidFill>
                <a:schemeClr val="lt1"/>
              </a:solidFill>
              <a:effectLst/>
              <a:latin typeface="+mn-lt"/>
              <a:ea typeface="+mn-ea"/>
              <a:cs typeface="+mn-cs"/>
            </a:rPr>
            <a:t>Sistema Dominicano Seguridad Social (SDSS)</a:t>
          </a:r>
          <a:endParaRPr lang="es-DO" sz="6600">
            <a:effectLst/>
          </a:endParaRPr>
        </a:p>
      </xdr:txBody>
    </xdr:sp>
    <xdr:clientData/>
  </xdr:twoCellAnchor>
  <xdr:twoCellAnchor editAs="oneCell">
    <xdr:from>
      <xdr:col>0</xdr:col>
      <xdr:colOff>326571</xdr:colOff>
      <xdr:row>0</xdr:row>
      <xdr:rowOff>81643</xdr:rowOff>
    </xdr:from>
    <xdr:to>
      <xdr:col>1</xdr:col>
      <xdr:colOff>545302</xdr:colOff>
      <xdr:row>4</xdr:row>
      <xdr:rowOff>13608</xdr:rowOff>
    </xdr:to>
    <xdr:pic>
      <xdr:nvPicPr>
        <xdr:cNvPr id="26" name="40 Imagen" descr="Logo_2x4.bmp">
          <a:hlinkClick xmlns:r="http://schemas.openxmlformats.org/officeDocument/2006/relationships" r:id="rId2"/>
          <a:extLst>
            <a:ext uri="{FF2B5EF4-FFF2-40B4-BE49-F238E27FC236}">
              <a16:creationId xmlns:a16="http://schemas.microsoft.com/office/drawing/2014/main" id="{00000000-0008-0000-0500-00001A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326571" y="81643"/>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0.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579292</xdr:colOff>
      <xdr:row>0</xdr:row>
      <xdr:rowOff>1238250</xdr:rowOff>
    </xdr:to>
    <xdr:sp macro="" textlink="">
      <xdr:nvSpPr>
        <xdr:cNvPr id="5" name="4 Rectángulo redondeado">
          <a:extLst>
            <a:ext uri="{FF2B5EF4-FFF2-40B4-BE49-F238E27FC236}">
              <a16:creationId xmlns:a16="http://schemas.microsoft.com/office/drawing/2014/main" id="{00000000-0008-0000-4700-000005000000}"/>
            </a:ext>
          </a:extLst>
        </xdr:cNvPr>
        <xdr:cNvSpPr/>
      </xdr:nvSpPr>
      <xdr:spPr>
        <a:xfrm>
          <a:off x="0" y="0"/>
          <a:ext cx="18704006" cy="123825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Contributivo (RC)</a:t>
          </a:r>
        </a:p>
        <a:p>
          <a:pPr algn="ctr" eaLnBrk="1" fontAlgn="auto" latinLnBrk="0" hangingPunct="1"/>
          <a:r>
            <a:rPr lang="es-DO" sz="2000" b="1">
              <a:solidFill>
                <a:schemeClr val="lt1"/>
              </a:solidFill>
              <a:effectLst/>
              <a:latin typeface="+mn-lt"/>
              <a:ea typeface="+mn-ea"/>
              <a:cs typeface="+mn-cs"/>
            </a:rPr>
            <a:t>Fondos Pagados Anualmente por Cuentas al SFS del RC</a:t>
          </a:r>
        </a:p>
        <a:p>
          <a:pPr algn="ctr" eaLnBrk="1" fontAlgn="auto" latinLnBrk="0" hangingPunct="1"/>
          <a:r>
            <a:rPr lang="es-DO" sz="2000" b="1">
              <a:solidFill>
                <a:schemeClr val="lt1"/>
              </a:solidFill>
              <a:effectLst/>
              <a:latin typeface="+mn-lt"/>
              <a:ea typeface="+mn-ea"/>
              <a:cs typeface="+mn-cs"/>
            </a:rPr>
            <a:t>Período: Septiembre 2007 -</a:t>
          </a:r>
          <a:r>
            <a:rPr lang="es-DO" sz="2000" b="1" baseline="0">
              <a:solidFill>
                <a:schemeClr val="lt1"/>
              </a:solidFill>
              <a:effectLst/>
              <a:latin typeface="+mn-lt"/>
              <a:ea typeface="+mn-ea"/>
              <a:cs typeface="+mn-cs"/>
            </a:rPr>
            <a:t> Abril 2021</a:t>
          </a:r>
          <a:endParaRPr lang="es-DO" sz="3200">
            <a:effectLst/>
          </a:endParaRPr>
        </a:p>
      </xdr:txBody>
    </xdr:sp>
    <xdr:clientData/>
  </xdr:twoCellAnchor>
  <xdr:twoCellAnchor editAs="oneCell">
    <xdr:from>
      <xdr:col>0</xdr:col>
      <xdr:colOff>774370</xdr:colOff>
      <xdr:row>0</xdr:row>
      <xdr:rowOff>176893</xdr:rowOff>
    </xdr:from>
    <xdr:to>
      <xdr:col>0</xdr:col>
      <xdr:colOff>1887052</xdr:colOff>
      <xdr:row>0</xdr:row>
      <xdr:rowOff>979714</xdr:rowOff>
    </xdr:to>
    <xdr:pic>
      <xdr:nvPicPr>
        <xdr:cNvPr id="7" name="6 Imagen" descr="logo_2x4.bmp">
          <a:hlinkClick xmlns:r="http://schemas.openxmlformats.org/officeDocument/2006/relationships" r:id="rId1"/>
          <a:extLst>
            <a:ext uri="{FF2B5EF4-FFF2-40B4-BE49-F238E27FC236}">
              <a16:creationId xmlns:a16="http://schemas.microsoft.com/office/drawing/2014/main" id="{00000000-0008-0000-4700-000007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74370" y="176893"/>
          <a:ext cx="1112682" cy="8028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40821</xdr:colOff>
      <xdr:row>10</xdr:row>
      <xdr:rowOff>13608</xdr:rowOff>
    </xdr:from>
    <xdr:to>
      <xdr:col>11</xdr:col>
      <xdr:colOff>244928</xdr:colOff>
      <xdr:row>55</xdr:row>
      <xdr:rowOff>176892</xdr:rowOff>
    </xdr:to>
    <xdr:graphicFrame macro="">
      <xdr:nvGraphicFramePr>
        <xdr:cNvPr id="3" name="Gráfico 2">
          <a:extLst>
            <a:ext uri="{FF2B5EF4-FFF2-40B4-BE49-F238E27FC236}">
              <a16:creationId xmlns:a16="http://schemas.microsoft.com/office/drawing/2014/main" id="{00000000-0008-0000-47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01.xml><?xml version="1.0" encoding="utf-8"?>
<xdr:wsDr xmlns:xdr="http://schemas.openxmlformats.org/drawingml/2006/spreadsheetDrawing" xmlns:a="http://schemas.openxmlformats.org/drawingml/2006/main">
  <xdr:twoCellAnchor>
    <xdr:from>
      <xdr:col>0</xdr:col>
      <xdr:colOff>0</xdr:colOff>
      <xdr:row>16</xdr:row>
      <xdr:rowOff>81645</xdr:rowOff>
    </xdr:from>
    <xdr:to>
      <xdr:col>8</xdr:col>
      <xdr:colOff>1850572</xdr:colOff>
      <xdr:row>53</xdr:row>
      <xdr:rowOff>81642</xdr:rowOff>
    </xdr:to>
    <xdr:graphicFrame macro="">
      <xdr:nvGraphicFramePr>
        <xdr:cNvPr id="146546" name="1 Gráfico">
          <a:extLst>
            <a:ext uri="{FF2B5EF4-FFF2-40B4-BE49-F238E27FC236}">
              <a16:creationId xmlns:a16="http://schemas.microsoft.com/office/drawing/2014/main" id="{00000000-0008-0000-4800-0000723C0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1</xdr:rowOff>
    </xdr:from>
    <xdr:to>
      <xdr:col>9</xdr:col>
      <xdr:colOff>13606</xdr:colOff>
      <xdr:row>0</xdr:row>
      <xdr:rowOff>1088571</xdr:rowOff>
    </xdr:to>
    <xdr:sp macro="" textlink="">
      <xdr:nvSpPr>
        <xdr:cNvPr id="4" name="3 Rectángulo redondeado">
          <a:extLst>
            <a:ext uri="{FF2B5EF4-FFF2-40B4-BE49-F238E27FC236}">
              <a16:creationId xmlns:a16="http://schemas.microsoft.com/office/drawing/2014/main" id="{00000000-0008-0000-4800-000004000000}"/>
            </a:ext>
          </a:extLst>
        </xdr:cNvPr>
        <xdr:cNvSpPr/>
      </xdr:nvSpPr>
      <xdr:spPr>
        <a:xfrm>
          <a:off x="0" y="1"/>
          <a:ext cx="15348856" cy="108857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Familiar de Salud (SFS) del Régimen Contributivo (RC)</a:t>
          </a:r>
        </a:p>
        <a:p>
          <a:pPr algn="ctr" eaLnBrk="1" fontAlgn="auto" latinLnBrk="0" hangingPunct="1"/>
          <a:r>
            <a:rPr lang="es-DO" sz="1800" b="1">
              <a:solidFill>
                <a:schemeClr val="lt1"/>
              </a:solidFill>
              <a:effectLst/>
              <a:latin typeface="+mn-lt"/>
              <a:ea typeface="+mn-ea"/>
              <a:cs typeface="+mn-cs"/>
            </a:rPr>
            <a:t>Fondos Pagados Mensualmente por Cuentas al SFS del RC</a:t>
          </a:r>
        </a:p>
        <a:p>
          <a:pPr algn="ctr" eaLnBrk="1" fontAlgn="auto" latinLnBrk="0" hangingPunct="1"/>
          <a:r>
            <a:rPr lang="es-DO" sz="1800" b="1">
              <a:solidFill>
                <a:schemeClr val="lt1"/>
              </a:solidFill>
              <a:effectLst/>
              <a:latin typeface="+mn-lt"/>
              <a:ea typeface="+mn-ea"/>
              <a:cs typeface="+mn-cs"/>
            </a:rPr>
            <a:t>Período:</a:t>
          </a:r>
          <a:r>
            <a:rPr lang="es-DO" sz="1800" b="1" baseline="0">
              <a:solidFill>
                <a:schemeClr val="lt1"/>
              </a:solidFill>
              <a:effectLst/>
              <a:latin typeface="+mn-lt"/>
              <a:ea typeface="+mn-ea"/>
              <a:cs typeface="+mn-cs"/>
            </a:rPr>
            <a:t> Abril 2020 - Abril 2021</a:t>
          </a:r>
          <a:endParaRPr lang="es-DO" sz="2800">
            <a:effectLst/>
          </a:endParaRPr>
        </a:p>
      </xdr:txBody>
    </xdr:sp>
    <xdr:clientData/>
  </xdr:twoCellAnchor>
  <xdr:twoCellAnchor editAs="oneCell">
    <xdr:from>
      <xdr:col>0</xdr:col>
      <xdr:colOff>352547</xdr:colOff>
      <xdr:row>0</xdr:row>
      <xdr:rowOff>204107</xdr:rowOff>
    </xdr:from>
    <xdr:to>
      <xdr:col>1</xdr:col>
      <xdr:colOff>393539</xdr:colOff>
      <xdr:row>0</xdr:row>
      <xdr:rowOff>816429</xdr:rowOff>
    </xdr:to>
    <xdr:pic>
      <xdr:nvPicPr>
        <xdr:cNvPr id="5" name="4 Imagen" descr="logo_2x4.bmp">
          <a:hlinkClick xmlns:r="http://schemas.openxmlformats.org/officeDocument/2006/relationships" r:id="rId2"/>
          <a:extLst>
            <a:ext uri="{FF2B5EF4-FFF2-40B4-BE49-F238E27FC236}">
              <a16:creationId xmlns:a16="http://schemas.microsoft.com/office/drawing/2014/main" id="{00000000-0008-0000-48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52547" y="204107"/>
          <a:ext cx="925456" cy="6123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2.xml><?xml version="1.0" encoding="utf-8"?>
<c:userShapes xmlns:c="http://schemas.openxmlformats.org/drawingml/2006/chart">
  <cdr:relSizeAnchor xmlns:cdr="http://schemas.openxmlformats.org/drawingml/2006/chartDrawing">
    <cdr:from>
      <cdr:x>0.0395</cdr:x>
      <cdr:y>0.91277</cdr:y>
    </cdr:from>
    <cdr:to>
      <cdr:x>0.35278</cdr:x>
      <cdr:y>0.97447</cdr:y>
    </cdr:to>
    <cdr:sp macro="" textlink="">
      <cdr:nvSpPr>
        <cdr:cNvPr id="2" name="CuadroTexto 1"/>
        <cdr:cNvSpPr txBox="1"/>
      </cdr:nvSpPr>
      <cdr:spPr>
        <a:xfrm xmlns:a="http://schemas.openxmlformats.org/drawingml/2006/main">
          <a:off x="598714" y="5837465"/>
          <a:ext cx="4748893" cy="394608"/>
        </a:xfrm>
        <a:prstGeom xmlns:a="http://schemas.openxmlformats.org/drawingml/2006/main" prst="rect">
          <a:avLst/>
        </a:prstGeom>
        <a:ln xmlns:a="http://schemas.openxmlformats.org/drawingml/2006/main">
          <a:noFill/>
        </a:ln>
      </cdr:spPr>
      <cdr:txBody>
        <a:bodyPr xmlns:a="http://schemas.openxmlformats.org/drawingml/2006/main" vertOverflow="clip" wrap="square" rtlCol="0"/>
        <a:lstStyle xmlns:a="http://schemas.openxmlformats.org/drawingml/2006/main"/>
        <a:p xmlns:a="http://schemas.openxmlformats.org/drawingml/2006/main">
          <a:endParaRPr lang="es-ES" sz="1100"/>
        </a:p>
      </cdr:txBody>
    </cdr:sp>
  </cdr:relSizeAnchor>
  <cdr:relSizeAnchor xmlns:cdr="http://schemas.openxmlformats.org/drawingml/2006/chartDrawing">
    <cdr:from>
      <cdr:x>0.0512</cdr:x>
      <cdr:y>0.9616</cdr:y>
    </cdr:from>
    <cdr:to>
      <cdr:x>0.44078</cdr:x>
      <cdr:y>1</cdr:y>
    </cdr:to>
    <cdr:sp macro="" textlink="">
      <cdr:nvSpPr>
        <cdr:cNvPr id="3" name="CuadroTexto 2"/>
        <cdr:cNvSpPr txBox="1"/>
      </cdr:nvSpPr>
      <cdr:spPr>
        <a:xfrm xmlns:a="http://schemas.openxmlformats.org/drawingml/2006/main">
          <a:off x="957626" y="8177891"/>
          <a:ext cx="7286563" cy="32657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600"/>
            <a:t>Fuente: TSS</a:t>
          </a:r>
        </a:p>
      </cdr:txBody>
    </cdr:sp>
  </cdr:relSizeAnchor>
</c:userShapes>
</file>

<file path=xl/drawings/drawing103.xml><?xml version="1.0" encoding="utf-8"?>
<xdr:wsDr xmlns:xdr="http://schemas.openxmlformats.org/drawingml/2006/spreadsheetDrawing" xmlns:a="http://schemas.openxmlformats.org/drawingml/2006/main">
  <xdr:twoCellAnchor>
    <xdr:from>
      <xdr:col>0</xdr:col>
      <xdr:colOff>56029</xdr:colOff>
      <xdr:row>34</xdr:row>
      <xdr:rowOff>28013</xdr:rowOff>
    </xdr:from>
    <xdr:to>
      <xdr:col>10</xdr:col>
      <xdr:colOff>1050149</xdr:colOff>
      <xdr:row>81</xdr:row>
      <xdr:rowOff>44823</xdr:rowOff>
    </xdr:to>
    <xdr:graphicFrame macro="">
      <xdr:nvGraphicFramePr>
        <xdr:cNvPr id="2" name="6 Gráfico">
          <a:extLst>
            <a:ext uri="{FF2B5EF4-FFF2-40B4-BE49-F238E27FC236}">
              <a16:creationId xmlns:a16="http://schemas.microsoft.com/office/drawing/2014/main" id="{00000000-0008-0000-4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0</xdr:colOff>
      <xdr:row>0</xdr:row>
      <xdr:rowOff>1030941</xdr:rowOff>
    </xdr:to>
    <xdr:sp macro="" textlink="">
      <xdr:nvSpPr>
        <xdr:cNvPr id="3" name="3 Rectángulo redondeado">
          <a:extLst>
            <a:ext uri="{FF2B5EF4-FFF2-40B4-BE49-F238E27FC236}">
              <a16:creationId xmlns:a16="http://schemas.microsoft.com/office/drawing/2014/main" id="{00000000-0008-0000-4900-000003000000}"/>
            </a:ext>
          </a:extLst>
        </xdr:cNvPr>
        <xdr:cNvSpPr/>
      </xdr:nvSpPr>
      <xdr:spPr>
        <a:xfrm>
          <a:off x="0" y="0"/>
          <a:ext cx="13593536" cy="103094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Familiar de Salud (SFS) del Régimen Contributivo (RC)</a:t>
          </a:r>
        </a:p>
        <a:p>
          <a:pPr algn="ctr" eaLnBrk="1" fontAlgn="auto" latinLnBrk="0" hangingPunct="1"/>
          <a:r>
            <a:rPr lang="es-DO" sz="1600" b="1">
              <a:solidFill>
                <a:schemeClr val="lt1"/>
              </a:solidFill>
              <a:effectLst/>
              <a:latin typeface="+mn-lt"/>
              <a:ea typeface="+mn-ea"/>
              <a:cs typeface="+mn-cs"/>
            </a:rPr>
            <a:t>Fondos Pagados a las Administradora de Riesgos de Salud (ARS) del SFS del RC</a:t>
          </a:r>
        </a:p>
        <a:p>
          <a:pPr algn="ctr" eaLnBrk="1" fontAlgn="auto" latinLnBrk="0" hangingPunct="1"/>
          <a:r>
            <a:rPr lang="es-DO" sz="1600" b="1">
              <a:solidFill>
                <a:schemeClr val="lt1"/>
              </a:solidFill>
              <a:effectLst/>
              <a:latin typeface="+mn-lt"/>
              <a:ea typeface="+mn-ea"/>
              <a:cs typeface="+mn-cs"/>
            </a:rPr>
            <a:t>Período:  Septiembre 2007 - </a:t>
          </a:r>
          <a:r>
            <a:rPr lang="es-DO" sz="1600" b="1" baseline="0">
              <a:solidFill>
                <a:schemeClr val="lt1"/>
              </a:solidFill>
              <a:effectLst/>
              <a:latin typeface="+mn-lt"/>
              <a:ea typeface="+mn-ea"/>
              <a:cs typeface="+mn-cs"/>
            </a:rPr>
            <a:t> Abril 2021</a:t>
          </a:r>
          <a:endParaRPr lang="es-DO" sz="2400">
            <a:effectLst/>
          </a:endParaRPr>
        </a:p>
      </xdr:txBody>
    </xdr:sp>
    <xdr:clientData/>
  </xdr:twoCellAnchor>
  <xdr:twoCellAnchor editAs="oneCell">
    <xdr:from>
      <xdr:col>1</xdr:col>
      <xdr:colOff>22413</xdr:colOff>
      <xdr:row>0</xdr:row>
      <xdr:rowOff>145677</xdr:rowOff>
    </xdr:from>
    <xdr:to>
      <xdr:col>1</xdr:col>
      <xdr:colOff>907677</xdr:colOff>
      <xdr:row>0</xdr:row>
      <xdr:rowOff>750795</xdr:rowOff>
    </xdr:to>
    <xdr:pic>
      <xdr:nvPicPr>
        <xdr:cNvPr id="4" name="5 Imagen" descr="logo_2x4.bmp">
          <a:hlinkClick xmlns:r="http://schemas.openxmlformats.org/officeDocument/2006/relationships" r:id="rId2"/>
          <a:extLst>
            <a:ext uri="{FF2B5EF4-FFF2-40B4-BE49-F238E27FC236}">
              <a16:creationId xmlns:a16="http://schemas.microsoft.com/office/drawing/2014/main" id="{00000000-0008-0000-49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81001" y="145677"/>
          <a:ext cx="885264" cy="605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4.xml><?xml version="1.0" encoding="utf-8"?>
<c:userShapes xmlns:c="http://schemas.openxmlformats.org/drawingml/2006/chart">
  <cdr:relSizeAnchor xmlns:cdr="http://schemas.openxmlformats.org/drawingml/2006/chartDrawing">
    <cdr:from>
      <cdr:x>0</cdr:x>
      <cdr:y>0</cdr:y>
    </cdr:from>
    <cdr:to>
      <cdr:x>0.0026</cdr:x>
      <cdr:y>0.00388</cdr:y>
    </cdr:to>
    <cdr:pic>
      <cdr:nvPicPr>
        <cdr:cNvPr id="2" name="chart">
          <a:extLst xmlns:a="http://schemas.openxmlformats.org/drawingml/2006/main">
            <a:ext uri="{FF2B5EF4-FFF2-40B4-BE49-F238E27FC236}">
              <a16:creationId xmlns:a16="http://schemas.microsoft.com/office/drawing/2014/main" id="{A3204D38-AEEB-496D-8600-BF3477532CFF}"/>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0.0026</cdr:x>
      <cdr:y>0.00388</cdr:y>
    </cdr:to>
    <cdr:pic>
      <cdr:nvPicPr>
        <cdr:cNvPr id="3" name="chart">
          <a:extLst xmlns:a="http://schemas.openxmlformats.org/drawingml/2006/main">
            <a:ext uri="{FF2B5EF4-FFF2-40B4-BE49-F238E27FC236}">
              <a16:creationId xmlns:a16="http://schemas.microsoft.com/office/drawing/2014/main" id="{0BC2BE0B-07A3-4A6D-9CAF-3CF814C76D68}"/>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0.0026</cdr:x>
      <cdr:y>0.00388</cdr:y>
    </cdr:to>
    <cdr:pic>
      <cdr:nvPicPr>
        <cdr:cNvPr id="4" name="chart">
          <a:extLst xmlns:a="http://schemas.openxmlformats.org/drawingml/2006/main">
            <a:ext uri="{FF2B5EF4-FFF2-40B4-BE49-F238E27FC236}">
              <a16:creationId xmlns:a16="http://schemas.microsoft.com/office/drawing/2014/main" id="{BC57ADF5-EB5A-416A-BCF3-0A8372801079}"/>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0.0026</cdr:x>
      <cdr:y>0.00388</cdr:y>
    </cdr:to>
    <cdr:pic>
      <cdr:nvPicPr>
        <cdr:cNvPr id="5" name="chart">
          <a:extLst xmlns:a="http://schemas.openxmlformats.org/drawingml/2006/main">
            <a:ext uri="{FF2B5EF4-FFF2-40B4-BE49-F238E27FC236}">
              <a16:creationId xmlns:a16="http://schemas.microsoft.com/office/drawing/2014/main" id="{B7C4DFDD-1FAD-4BAA-A7C1-16650B821612}"/>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0.1111</cdr:x>
      <cdr:y>0.94856</cdr:y>
    </cdr:from>
    <cdr:to>
      <cdr:x>0.18407</cdr:x>
      <cdr:y>0.97053</cdr:y>
    </cdr:to>
    <cdr:pic>
      <cdr:nvPicPr>
        <cdr:cNvPr id="6" name="chart">
          <a:extLst xmlns:a="http://schemas.openxmlformats.org/drawingml/2006/main">
            <a:ext uri="{FF2B5EF4-FFF2-40B4-BE49-F238E27FC236}">
              <a16:creationId xmlns:a16="http://schemas.microsoft.com/office/drawing/2014/main" id="{7275B6F9-3471-4A06-9173-0BF42C18DB93}"/>
            </a:ext>
          </a:extLst>
        </cdr:cNvPr>
        <cdr:cNvPicPr>
          <a:picLocks xmlns:a="http://schemas.openxmlformats.org/drawingml/2006/main" noChangeAspect="1"/>
        </cdr:cNvPicPr>
      </cdr:nvPicPr>
      <cdr:blipFill rotWithShape="1">
        <a:blip xmlns:a="http://schemas.openxmlformats.org/drawingml/2006/main" xmlns:r="http://schemas.openxmlformats.org/officeDocument/2006/relationships" r:embed="rId2"/>
        <a:srcRect xmlns:a="http://schemas.openxmlformats.org/drawingml/2006/main" t="22637"/>
        <a:stretch xmlns:a="http://schemas.openxmlformats.org/drawingml/2006/main"/>
      </cdr:blipFill>
      <cdr:spPr>
        <a:xfrm xmlns:a="http://schemas.openxmlformats.org/drawingml/2006/main">
          <a:off x="1580364" y="8517868"/>
          <a:ext cx="1037950" cy="197287"/>
        </a:xfrm>
        <a:prstGeom xmlns:a="http://schemas.openxmlformats.org/drawingml/2006/main" prst="rect">
          <a:avLst/>
        </a:prstGeom>
      </cdr:spPr>
    </cdr:pic>
  </cdr:relSizeAnchor>
  <cdr:relSizeAnchor xmlns:cdr="http://schemas.openxmlformats.org/drawingml/2006/chartDrawing">
    <cdr:from>
      <cdr:x>0.54234</cdr:x>
      <cdr:y>0.96159</cdr:y>
    </cdr:from>
    <cdr:to>
      <cdr:x>0.81884</cdr:x>
      <cdr:y>1</cdr:y>
    </cdr:to>
    <cdr:sp macro="" textlink="">
      <cdr:nvSpPr>
        <cdr:cNvPr id="7" name="6 CuadroTexto"/>
        <cdr:cNvSpPr txBox="1"/>
      </cdr:nvSpPr>
      <cdr:spPr>
        <a:xfrm xmlns:a="http://schemas.openxmlformats.org/drawingml/2006/main">
          <a:off x="4629978" y="6070233"/>
          <a:ext cx="2360544" cy="24019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dr:relSizeAnchor xmlns:cdr="http://schemas.openxmlformats.org/drawingml/2006/chartDrawing">
    <cdr:from>
      <cdr:x>0.20458</cdr:x>
      <cdr:y>0.07217</cdr:y>
    </cdr:from>
    <cdr:to>
      <cdr:x>0.22693</cdr:x>
      <cdr:y>0.08577</cdr:y>
    </cdr:to>
    <cdr:sp macro="" textlink="">
      <cdr:nvSpPr>
        <cdr:cNvPr id="8" name="7 Rectángulo"/>
        <cdr:cNvSpPr/>
      </cdr:nvSpPr>
      <cdr:spPr>
        <a:xfrm xmlns:a="http://schemas.openxmlformats.org/drawingml/2006/main">
          <a:off x="2903972" y="648196"/>
          <a:ext cx="317251" cy="122149"/>
        </a:xfrm>
        <a:prstGeom xmlns:a="http://schemas.openxmlformats.org/drawingml/2006/main" prst="rect">
          <a:avLst/>
        </a:prstGeom>
        <a:solidFill xmlns:a="http://schemas.openxmlformats.org/drawingml/2006/main">
          <a:srgbClr val="00B050"/>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s-DO"/>
        </a:p>
      </cdr:txBody>
    </cdr:sp>
  </cdr:relSizeAnchor>
  <cdr:relSizeAnchor xmlns:cdr="http://schemas.openxmlformats.org/drawingml/2006/chartDrawing">
    <cdr:from>
      <cdr:x>0.22842</cdr:x>
      <cdr:y>0.0596</cdr:y>
    </cdr:from>
    <cdr:to>
      <cdr:x>0.85099</cdr:x>
      <cdr:y>0.0942</cdr:y>
    </cdr:to>
    <cdr:sp macro="" textlink="">
      <cdr:nvSpPr>
        <cdr:cNvPr id="9" name="8 CuadroTexto"/>
        <cdr:cNvSpPr txBox="1"/>
      </cdr:nvSpPr>
      <cdr:spPr>
        <a:xfrm xmlns:a="http://schemas.openxmlformats.org/drawingml/2006/main">
          <a:off x="3585301" y="535320"/>
          <a:ext cx="9772111" cy="310726"/>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200"/>
            <a:t>ARS de Autogestión </a:t>
          </a:r>
          <a:r>
            <a:rPr lang="en-US" sz="1200" baseline="0"/>
            <a:t> </a:t>
          </a:r>
          <a:r>
            <a:rPr lang="en-US" sz="1200"/>
            <a:t>                                  </a:t>
          </a:r>
          <a:r>
            <a:rPr lang="en-US" sz="1200" baseline="0"/>
            <a:t> </a:t>
          </a:r>
          <a:r>
            <a:rPr lang="en-US" sz="1200"/>
            <a:t> </a:t>
          </a:r>
          <a:r>
            <a:rPr lang="en-US" sz="1200">
              <a:effectLst/>
              <a:latin typeface="+mn-lt"/>
              <a:ea typeface="+mn-ea"/>
              <a:cs typeface="+mn-cs"/>
            </a:rPr>
            <a:t>ARS</a:t>
          </a:r>
          <a:r>
            <a:rPr lang="en-US" sz="1200" baseline="0">
              <a:effectLst/>
              <a:latin typeface="+mn-lt"/>
              <a:ea typeface="+mn-ea"/>
              <a:cs typeface="+mn-cs"/>
            </a:rPr>
            <a:t> </a:t>
          </a:r>
          <a:r>
            <a:rPr lang="en-US" sz="1400" baseline="0">
              <a:effectLst/>
              <a:latin typeface="+mn-lt"/>
              <a:ea typeface="+mn-ea"/>
              <a:cs typeface="+mn-cs"/>
            </a:rPr>
            <a:t>Privadas</a:t>
          </a:r>
          <a:r>
            <a:rPr lang="en-US" sz="1200" baseline="0">
              <a:effectLst/>
              <a:latin typeface="+mn-lt"/>
              <a:ea typeface="+mn-ea"/>
              <a:cs typeface="+mn-cs"/>
            </a:rPr>
            <a:t>                                      </a:t>
          </a:r>
          <a:r>
            <a:rPr lang="en-US" sz="1200">
              <a:effectLst/>
              <a:latin typeface="+mn-lt"/>
              <a:ea typeface="+mn-ea"/>
              <a:cs typeface="+mn-cs"/>
            </a:rPr>
            <a:t>ARS Pública                                     </a:t>
          </a:r>
          <a:r>
            <a:rPr lang="en-US" sz="1200"/>
            <a:t>No existen                      </a:t>
          </a:r>
        </a:p>
      </cdr:txBody>
    </cdr:sp>
  </cdr:relSizeAnchor>
  <cdr:relSizeAnchor xmlns:cdr="http://schemas.openxmlformats.org/drawingml/2006/chartDrawing">
    <cdr:from>
      <cdr:x>0.67466</cdr:x>
      <cdr:y>0.07051</cdr:y>
    </cdr:from>
    <cdr:to>
      <cdr:x>0.69606</cdr:x>
      <cdr:y>0.08374</cdr:y>
    </cdr:to>
    <cdr:sp macro="" textlink="">
      <cdr:nvSpPr>
        <cdr:cNvPr id="10" name="9 Rectángulo"/>
        <cdr:cNvSpPr/>
      </cdr:nvSpPr>
      <cdr:spPr>
        <a:xfrm xmlns:a="http://schemas.openxmlformats.org/drawingml/2006/main" flipH="1" flipV="1">
          <a:off x="9576601" y="633280"/>
          <a:ext cx="303765" cy="118826"/>
        </a:xfrm>
        <a:prstGeom xmlns:a="http://schemas.openxmlformats.org/drawingml/2006/main" prst="rect">
          <a:avLst/>
        </a:prstGeom>
        <a:solidFill xmlns:a="http://schemas.openxmlformats.org/drawingml/2006/main">
          <a:srgbClr val="FF0000"/>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a:t>  </a:t>
          </a:r>
        </a:p>
      </cdr:txBody>
    </cdr:sp>
  </cdr:relSizeAnchor>
  <cdr:relSizeAnchor xmlns:cdr="http://schemas.openxmlformats.org/drawingml/2006/chartDrawing">
    <cdr:from>
      <cdr:x>0.38382</cdr:x>
      <cdr:y>0.07138</cdr:y>
    </cdr:from>
    <cdr:to>
      <cdr:x>0.40522</cdr:x>
      <cdr:y>0.08461</cdr:y>
    </cdr:to>
    <cdr:sp macro="" textlink="">
      <cdr:nvSpPr>
        <cdr:cNvPr id="12" name="9 Rectángulo"/>
        <cdr:cNvSpPr/>
      </cdr:nvSpPr>
      <cdr:spPr>
        <a:xfrm xmlns:a="http://schemas.openxmlformats.org/drawingml/2006/main" flipH="1" flipV="1">
          <a:off x="5448150" y="641143"/>
          <a:ext cx="303766" cy="118826"/>
        </a:xfrm>
        <a:prstGeom xmlns:a="http://schemas.openxmlformats.org/drawingml/2006/main" prst="rect">
          <a:avLst/>
        </a:prstGeom>
        <a:solidFill xmlns:a="http://schemas.openxmlformats.org/drawingml/2006/main">
          <a:srgbClr val="2AB2E2"/>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n-US"/>
            <a:t>  </a:t>
          </a:r>
        </a:p>
      </cdr:txBody>
    </cdr:sp>
  </cdr:relSizeAnchor>
  <cdr:relSizeAnchor xmlns:cdr="http://schemas.openxmlformats.org/drawingml/2006/chartDrawing">
    <cdr:from>
      <cdr:x>0.53464</cdr:x>
      <cdr:y>0.06988</cdr:y>
    </cdr:from>
    <cdr:to>
      <cdr:x>0.55604</cdr:x>
      <cdr:y>0.08311</cdr:y>
    </cdr:to>
    <cdr:sp macro="" textlink="">
      <cdr:nvSpPr>
        <cdr:cNvPr id="13" name="9 Rectángulo"/>
        <cdr:cNvSpPr/>
      </cdr:nvSpPr>
      <cdr:spPr>
        <a:xfrm xmlns:a="http://schemas.openxmlformats.org/drawingml/2006/main" flipH="1" flipV="1">
          <a:off x="7589012" y="627670"/>
          <a:ext cx="303765" cy="118826"/>
        </a:xfrm>
        <a:prstGeom xmlns:a="http://schemas.openxmlformats.org/drawingml/2006/main" prst="rect">
          <a:avLst/>
        </a:prstGeom>
        <a:solidFill xmlns:a="http://schemas.openxmlformats.org/drawingml/2006/main">
          <a:schemeClr val="accent5">
            <a:lumMod val="5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n-US"/>
            <a:t>   </a:t>
          </a:r>
        </a:p>
      </cdr:txBody>
    </cdr:sp>
  </cdr:relSizeAnchor>
</c:userShapes>
</file>

<file path=xl/drawings/drawing105.xml><?xml version="1.0" encoding="utf-8"?>
<xdr:wsDr xmlns:xdr="http://schemas.openxmlformats.org/drawingml/2006/spreadsheetDrawing" xmlns:a="http://schemas.openxmlformats.org/drawingml/2006/main">
  <xdr:twoCellAnchor>
    <xdr:from>
      <xdr:col>0</xdr:col>
      <xdr:colOff>0</xdr:colOff>
      <xdr:row>2</xdr:row>
      <xdr:rowOff>81642</xdr:rowOff>
    </xdr:from>
    <xdr:to>
      <xdr:col>11</xdr:col>
      <xdr:colOff>938893</xdr:colOff>
      <xdr:row>58</xdr:row>
      <xdr:rowOff>68036</xdr:rowOff>
    </xdr:to>
    <xdr:graphicFrame macro="">
      <xdr:nvGraphicFramePr>
        <xdr:cNvPr id="2" name="2 Gráfico">
          <a:extLst>
            <a:ext uri="{FF2B5EF4-FFF2-40B4-BE49-F238E27FC236}">
              <a16:creationId xmlns:a16="http://schemas.microsoft.com/office/drawing/2014/main" id="{00000000-0008-0000-4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1</xdr:row>
      <xdr:rowOff>13607</xdr:rowOff>
    </xdr:to>
    <xdr:sp macro="" textlink="">
      <xdr:nvSpPr>
        <xdr:cNvPr id="3" name="3 Rectángulo redondeado">
          <a:extLst>
            <a:ext uri="{FF2B5EF4-FFF2-40B4-BE49-F238E27FC236}">
              <a16:creationId xmlns:a16="http://schemas.microsoft.com/office/drawing/2014/main" id="{00000000-0008-0000-4A00-000003000000}"/>
            </a:ext>
          </a:extLst>
        </xdr:cNvPr>
        <xdr:cNvSpPr/>
      </xdr:nvSpPr>
      <xdr:spPr>
        <a:xfrm>
          <a:off x="0" y="0"/>
          <a:ext cx="19689536" cy="111578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Familiar de Salud (SFS) del Régimen Contributivo (RC)</a:t>
          </a:r>
        </a:p>
        <a:p>
          <a:pPr algn="ctr" eaLnBrk="1" fontAlgn="auto" latinLnBrk="0" hangingPunct="1"/>
          <a:r>
            <a:rPr lang="es-DO" sz="1800" b="1">
              <a:solidFill>
                <a:schemeClr val="lt1"/>
              </a:solidFill>
              <a:effectLst/>
              <a:latin typeface="+mn-lt"/>
              <a:ea typeface="+mn-ea"/>
              <a:cs typeface="+mn-cs"/>
            </a:rPr>
            <a:t>Fondos Pagados del RC a las ARS del SFS</a:t>
          </a:r>
        </a:p>
        <a:p>
          <a:pPr algn="ctr" eaLnBrk="1" fontAlgn="auto" latinLnBrk="0" hangingPunct="1"/>
          <a:r>
            <a:rPr lang="es-DO" sz="1800" b="1" baseline="0">
              <a:solidFill>
                <a:schemeClr val="lt1"/>
              </a:solidFill>
              <a:effectLst/>
              <a:latin typeface="+mn-lt"/>
              <a:ea typeface="+mn-ea"/>
              <a:cs typeface="+mn-cs"/>
            </a:rPr>
            <a:t>Abril 2021</a:t>
          </a:r>
          <a:endParaRPr lang="es-DO" sz="2800">
            <a:effectLst/>
          </a:endParaRPr>
        </a:p>
      </xdr:txBody>
    </xdr:sp>
    <xdr:clientData/>
  </xdr:twoCellAnchor>
  <xdr:twoCellAnchor editAs="oneCell">
    <xdr:from>
      <xdr:col>0</xdr:col>
      <xdr:colOff>625930</xdr:colOff>
      <xdr:row>0</xdr:row>
      <xdr:rowOff>163284</xdr:rowOff>
    </xdr:from>
    <xdr:to>
      <xdr:col>0</xdr:col>
      <xdr:colOff>1510393</xdr:colOff>
      <xdr:row>0</xdr:row>
      <xdr:rowOff>856809</xdr:rowOff>
    </xdr:to>
    <xdr:pic>
      <xdr:nvPicPr>
        <xdr:cNvPr id="4" name="5 Imagen" descr="logo_2x4.bmp">
          <a:hlinkClick xmlns:r="http://schemas.openxmlformats.org/officeDocument/2006/relationships" r:id="rId2"/>
          <a:extLst>
            <a:ext uri="{FF2B5EF4-FFF2-40B4-BE49-F238E27FC236}">
              <a16:creationId xmlns:a16="http://schemas.microsoft.com/office/drawing/2014/main" id="{00000000-0008-0000-4A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5930" y="163284"/>
          <a:ext cx="884463" cy="693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6.xml><?xml version="1.0" encoding="utf-8"?>
<c:userShapes xmlns:c="http://schemas.openxmlformats.org/drawingml/2006/chart">
  <cdr:relSizeAnchor xmlns:cdr="http://schemas.openxmlformats.org/drawingml/2006/chartDrawing">
    <cdr:from>
      <cdr:x>0</cdr:x>
      <cdr:y>0.96604</cdr:y>
    </cdr:from>
    <cdr:to>
      <cdr:x>0.20635</cdr:x>
      <cdr:y>1</cdr:y>
    </cdr:to>
    <cdr:sp macro="" textlink="">
      <cdr:nvSpPr>
        <cdr:cNvPr id="2" name="1 CuadroTexto"/>
        <cdr:cNvSpPr txBox="1"/>
      </cdr:nvSpPr>
      <cdr:spPr>
        <a:xfrm xmlns:a="http://schemas.openxmlformats.org/drawingml/2006/main">
          <a:off x="0" y="10082249"/>
          <a:ext cx="3897273" cy="35443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600" b="1"/>
            <a:t>Fuente: TSS</a:t>
          </a:r>
        </a:p>
      </cdr:txBody>
    </cdr:sp>
  </cdr:relSizeAnchor>
  <cdr:relSizeAnchor xmlns:cdr="http://schemas.openxmlformats.org/drawingml/2006/chartDrawing">
    <cdr:from>
      <cdr:x>0.02113</cdr:x>
      <cdr:y>0.01168</cdr:y>
    </cdr:from>
    <cdr:to>
      <cdr:x>0.04823</cdr:x>
      <cdr:y>0.02469</cdr:y>
    </cdr:to>
    <cdr:sp macro="" textlink="">
      <cdr:nvSpPr>
        <cdr:cNvPr id="4" name="7 Rectángulo"/>
        <cdr:cNvSpPr/>
      </cdr:nvSpPr>
      <cdr:spPr>
        <a:xfrm xmlns:a="http://schemas.openxmlformats.org/drawingml/2006/main">
          <a:off x="387817" y="147309"/>
          <a:ext cx="497448" cy="164017"/>
        </a:xfrm>
        <a:prstGeom xmlns:a="http://schemas.openxmlformats.org/drawingml/2006/main" prst="rect">
          <a:avLst/>
        </a:prstGeom>
        <a:solidFill xmlns:a="http://schemas.openxmlformats.org/drawingml/2006/main">
          <a:srgbClr val="00B050"/>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s-DO"/>
        </a:p>
      </cdr:txBody>
    </cdr:sp>
  </cdr:relSizeAnchor>
  <cdr:relSizeAnchor xmlns:cdr="http://schemas.openxmlformats.org/drawingml/2006/chartDrawing">
    <cdr:from>
      <cdr:x>0</cdr:x>
      <cdr:y>0.00247</cdr:y>
    </cdr:from>
    <cdr:to>
      <cdr:x>0.59095</cdr:x>
      <cdr:y>0.03519</cdr:y>
    </cdr:to>
    <cdr:sp macro="" textlink="">
      <cdr:nvSpPr>
        <cdr:cNvPr id="5" name="8 CuadroTexto"/>
        <cdr:cNvSpPr txBox="1"/>
      </cdr:nvSpPr>
      <cdr:spPr>
        <a:xfrm xmlns:a="http://schemas.openxmlformats.org/drawingml/2006/main">
          <a:off x="0" y="27680"/>
          <a:ext cx="10123715" cy="36692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400"/>
            <a:t>                           ARS de Autogestión                                                            </a:t>
          </a:r>
          <a:r>
            <a:rPr lang="en-US" sz="1400">
              <a:effectLst/>
              <a:latin typeface="+mn-lt"/>
              <a:ea typeface="+mn-ea"/>
              <a:cs typeface="+mn-cs"/>
            </a:rPr>
            <a:t>ARS</a:t>
          </a:r>
          <a:r>
            <a:rPr lang="en-US" sz="1400" baseline="0">
              <a:effectLst/>
              <a:latin typeface="+mn-lt"/>
              <a:ea typeface="+mn-ea"/>
              <a:cs typeface="+mn-cs"/>
            </a:rPr>
            <a:t> Privadas                                                                      </a:t>
          </a:r>
          <a:r>
            <a:rPr lang="en-US" sz="1400">
              <a:effectLst/>
              <a:latin typeface="+mn-lt"/>
              <a:ea typeface="+mn-ea"/>
              <a:cs typeface="+mn-cs"/>
            </a:rPr>
            <a:t>ARS Pública   </a:t>
          </a:r>
          <a:r>
            <a:rPr lang="en-US" sz="1400"/>
            <a:t>                     </a:t>
          </a:r>
        </a:p>
      </cdr:txBody>
    </cdr:sp>
  </cdr:relSizeAnchor>
  <cdr:relSizeAnchor xmlns:cdr="http://schemas.openxmlformats.org/drawingml/2006/chartDrawing">
    <cdr:from>
      <cdr:x>0.49638</cdr:x>
      <cdr:y>0.01022</cdr:y>
    </cdr:from>
    <cdr:to>
      <cdr:x>0.52348</cdr:x>
      <cdr:y>0.02598</cdr:y>
    </cdr:to>
    <cdr:sp macro="" textlink="">
      <cdr:nvSpPr>
        <cdr:cNvPr id="6" name="7 Rectángulo"/>
        <cdr:cNvSpPr/>
      </cdr:nvSpPr>
      <cdr:spPr>
        <a:xfrm xmlns:a="http://schemas.openxmlformats.org/drawingml/2006/main">
          <a:off x="8172725" y="117510"/>
          <a:ext cx="446192" cy="181209"/>
        </a:xfrm>
        <a:prstGeom xmlns:a="http://schemas.openxmlformats.org/drawingml/2006/main" prst="rect">
          <a:avLst/>
        </a:prstGeom>
        <a:solidFill xmlns:a="http://schemas.openxmlformats.org/drawingml/2006/main">
          <a:schemeClr val="accent5">
            <a:lumMod val="5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s-DO"/>
        </a:p>
      </cdr:txBody>
    </cdr:sp>
  </cdr:relSizeAnchor>
  <cdr:relSizeAnchor xmlns:cdr="http://schemas.openxmlformats.org/drawingml/2006/chartDrawing">
    <cdr:from>
      <cdr:x>0.26797</cdr:x>
      <cdr:y>0.01011</cdr:y>
    </cdr:from>
    <cdr:to>
      <cdr:x>0.29714</cdr:x>
      <cdr:y>0.0253</cdr:y>
    </cdr:to>
    <cdr:sp macro="" textlink="">
      <cdr:nvSpPr>
        <cdr:cNvPr id="7" name="7 Rectángulo"/>
        <cdr:cNvSpPr/>
      </cdr:nvSpPr>
      <cdr:spPr>
        <a:xfrm xmlns:a="http://schemas.openxmlformats.org/drawingml/2006/main">
          <a:off x="4412047" y="116281"/>
          <a:ext cx="480273" cy="174656"/>
        </a:xfrm>
        <a:prstGeom xmlns:a="http://schemas.openxmlformats.org/drawingml/2006/main" prst="rect">
          <a:avLst/>
        </a:prstGeom>
        <a:solidFill xmlns:a="http://schemas.openxmlformats.org/drawingml/2006/main">
          <a:schemeClr val="tx2">
            <a:lumMod val="60000"/>
            <a:lumOff val="4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s-DO"/>
            <a:t>      </a:t>
          </a:r>
        </a:p>
      </cdr:txBody>
    </cdr:sp>
  </cdr:relSizeAnchor>
</c:userShapes>
</file>

<file path=xl/drawings/drawing107.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0</xdr:colOff>
      <xdr:row>1</xdr:row>
      <xdr:rowOff>13607</xdr:rowOff>
    </xdr:to>
    <xdr:sp macro="" textlink="">
      <xdr:nvSpPr>
        <xdr:cNvPr id="4" name="3 Rectángulo redondeado">
          <a:extLst>
            <a:ext uri="{FF2B5EF4-FFF2-40B4-BE49-F238E27FC236}">
              <a16:creationId xmlns:a16="http://schemas.microsoft.com/office/drawing/2014/main" id="{00000000-0008-0000-4B00-000004000000}"/>
            </a:ext>
          </a:extLst>
        </xdr:cNvPr>
        <xdr:cNvSpPr/>
      </xdr:nvSpPr>
      <xdr:spPr>
        <a:xfrm>
          <a:off x="0" y="0"/>
          <a:ext cx="15607393" cy="123825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Gestión de Fondos</a:t>
          </a:r>
        </a:p>
        <a:p>
          <a:pPr algn="ctr" eaLnBrk="1" fontAlgn="auto" latinLnBrk="0" hangingPunct="1"/>
          <a:r>
            <a:rPr lang="es-DO" sz="2000" b="1">
              <a:solidFill>
                <a:schemeClr val="lt1"/>
              </a:solidFill>
              <a:effectLst/>
              <a:latin typeface="+mn-lt"/>
              <a:ea typeface="+mn-ea"/>
              <a:cs typeface="+mn-cs"/>
            </a:rPr>
            <a:t>Distribución de las Inversiones de la  Cuenta Cuidado de la Salud por Instrumento</a:t>
          </a:r>
        </a:p>
        <a:p>
          <a:pPr algn="ctr" eaLnBrk="1" fontAlgn="auto" latinLnBrk="0" hangingPunct="1"/>
          <a:r>
            <a:rPr lang="es-DO" sz="2000" b="1">
              <a:solidFill>
                <a:schemeClr val="lt1"/>
              </a:solidFill>
              <a:effectLst/>
              <a:latin typeface="+mn-lt"/>
              <a:ea typeface="+mn-ea"/>
              <a:cs typeface="+mn-cs"/>
            </a:rPr>
            <a:t>Abril 2021</a:t>
          </a:r>
          <a:endParaRPr lang="es-DO" sz="3200">
            <a:effectLst/>
          </a:endParaRPr>
        </a:p>
      </xdr:txBody>
    </xdr:sp>
    <xdr:clientData/>
  </xdr:twoCellAnchor>
  <xdr:twoCellAnchor editAs="oneCell">
    <xdr:from>
      <xdr:col>0</xdr:col>
      <xdr:colOff>657144</xdr:colOff>
      <xdr:row>0</xdr:row>
      <xdr:rowOff>153679</xdr:rowOff>
    </xdr:from>
    <xdr:to>
      <xdr:col>0</xdr:col>
      <xdr:colOff>1568823</xdr:colOff>
      <xdr:row>0</xdr:row>
      <xdr:rowOff>843642</xdr:rowOff>
    </xdr:to>
    <xdr:pic>
      <xdr:nvPicPr>
        <xdr:cNvPr id="7" name="6 Imagen" descr="Logo_2x4.bmp">
          <a:hlinkClick xmlns:r="http://schemas.openxmlformats.org/officeDocument/2006/relationships" r:id="rId1"/>
          <a:extLst>
            <a:ext uri="{FF2B5EF4-FFF2-40B4-BE49-F238E27FC236}">
              <a16:creationId xmlns:a16="http://schemas.microsoft.com/office/drawing/2014/main" id="{00000000-0008-0000-4B00-000007000000}"/>
            </a:ext>
          </a:extLst>
        </xdr:cNvPr>
        <xdr:cNvPicPr>
          <a:picLocks noChangeAspect="1"/>
        </xdr:cNvPicPr>
      </xdr:nvPicPr>
      <xdr:blipFill>
        <a:blip xmlns:r="http://schemas.openxmlformats.org/officeDocument/2006/relationships" r:embed="rId2"/>
        <a:stretch>
          <a:fillRect/>
        </a:stretch>
      </xdr:blipFill>
      <xdr:spPr>
        <a:xfrm>
          <a:off x="657144" y="153679"/>
          <a:ext cx="911679" cy="689963"/>
        </a:xfrm>
        <a:prstGeom prst="rect">
          <a:avLst/>
        </a:prstGeom>
        <a:ln>
          <a:noFill/>
        </a:ln>
        <a:effectLst>
          <a:outerShdw blurRad="190500" algn="tl" rotWithShape="0">
            <a:srgbClr val="000000">
              <a:alpha val="70000"/>
            </a:srgbClr>
          </a:outerShdw>
        </a:effectLst>
      </xdr:spPr>
    </xdr:pic>
    <xdr:clientData/>
  </xdr:twoCellAnchor>
  <xdr:twoCellAnchor>
    <xdr:from>
      <xdr:col>0</xdr:col>
      <xdr:colOff>13608</xdr:colOff>
      <xdr:row>8</xdr:row>
      <xdr:rowOff>95250</xdr:rowOff>
    </xdr:from>
    <xdr:to>
      <xdr:col>7</xdr:col>
      <xdr:colOff>898072</xdr:colOff>
      <xdr:row>48</xdr:row>
      <xdr:rowOff>68036</xdr:rowOff>
    </xdr:to>
    <xdr:graphicFrame macro="">
      <xdr:nvGraphicFramePr>
        <xdr:cNvPr id="2" name="Gráfico 1">
          <a:extLst>
            <a:ext uri="{FF2B5EF4-FFF2-40B4-BE49-F238E27FC236}">
              <a16:creationId xmlns:a16="http://schemas.microsoft.com/office/drawing/2014/main" id="{00000000-0008-0000-4B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08.xml><?xml version="1.0" encoding="utf-8"?>
<xdr:wsDr xmlns:xdr="http://schemas.openxmlformats.org/drawingml/2006/spreadsheetDrawing" xmlns:a="http://schemas.openxmlformats.org/drawingml/2006/main">
  <xdr:twoCellAnchor>
    <xdr:from>
      <xdr:col>0</xdr:col>
      <xdr:colOff>54431</xdr:colOff>
      <xdr:row>7</xdr:row>
      <xdr:rowOff>95250</xdr:rowOff>
    </xdr:from>
    <xdr:to>
      <xdr:col>6</xdr:col>
      <xdr:colOff>1387928</xdr:colOff>
      <xdr:row>42</xdr:row>
      <xdr:rowOff>176895</xdr:rowOff>
    </xdr:to>
    <xdr:graphicFrame macro="">
      <xdr:nvGraphicFramePr>
        <xdr:cNvPr id="3" name="2 Gráfico">
          <a:extLst>
            <a:ext uri="{FF2B5EF4-FFF2-40B4-BE49-F238E27FC236}">
              <a16:creationId xmlns:a16="http://schemas.microsoft.com/office/drawing/2014/main" id="{00000000-0008-0000-4C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7</xdr:col>
      <xdr:colOff>0</xdr:colOff>
      <xdr:row>0</xdr:row>
      <xdr:rowOff>1020536</xdr:rowOff>
    </xdr:to>
    <xdr:sp macro="" textlink="">
      <xdr:nvSpPr>
        <xdr:cNvPr id="4" name="3 Rectángulo redondeado">
          <a:extLst>
            <a:ext uri="{FF2B5EF4-FFF2-40B4-BE49-F238E27FC236}">
              <a16:creationId xmlns:a16="http://schemas.microsoft.com/office/drawing/2014/main" id="{00000000-0008-0000-4C00-000004000000}"/>
            </a:ext>
          </a:extLst>
        </xdr:cNvPr>
        <xdr:cNvSpPr/>
      </xdr:nvSpPr>
      <xdr:spPr>
        <a:xfrm>
          <a:off x="0" y="0"/>
          <a:ext cx="11797393" cy="102053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Gestión de Fondos</a:t>
          </a:r>
        </a:p>
        <a:p>
          <a:pPr algn="ctr" eaLnBrk="1" fontAlgn="auto" latinLnBrk="0" hangingPunct="1"/>
          <a:r>
            <a:rPr lang="es-DO" sz="1800" b="1">
              <a:solidFill>
                <a:schemeClr val="lt1"/>
              </a:solidFill>
              <a:effectLst/>
              <a:latin typeface="+mn-lt"/>
              <a:ea typeface="+mn-ea"/>
              <a:cs typeface="+mn-cs"/>
            </a:rPr>
            <a:t>Distribución de las Inversiones del SFS</a:t>
          </a:r>
          <a:r>
            <a:rPr lang="es-DO" sz="1800" b="1" baseline="0">
              <a:solidFill>
                <a:schemeClr val="lt1"/>
              </a:solidFill>
              <a:effectLst/>
              <a:latin typeface="+mn-lt"/>
              <a:ea typeface="+mn-ea"/>
              <a:cs typeface="+mn-cs"/>
            </a:rPr>
            <a:t> </a:t>
          </a:r>
          <a:r>
            <a:rPr lang="es-DO" sz="1800" b="1">
              <a:solidFill>
                <a:schemeClr val="lt1"/>
              </a:solidFill>
              <a:effectLst/>
              <a:latin typeface="+mn-lt"/>
              <a:ea typeface="+mn-ea"/>
              <a:cs typeface="+mn-cs"/>
            </a:rPr>
            <a:t> y  SVDS del RC </a:t>
          </a:r>
        </a:p>
        <a:p>
          <a:pPr algn="ctr" eaLnBrk="1" fontAlgn="auto" latinLnBrk="0" hangingPunct="1"/>
          <a:r>
            <a:rPr lang="es-DO" sz="1800" b="1">
              <a:solidFill>
                <a:schemeClr val="lt1"/>
              </a:solidFill>
              <a:effectLst/>
              <a:latin typeface="+mn-lt"/>
              <a:ea typeface="+mn-ea"/>
              <a:cs typeface="+mn-cs"/>
            </a:rPr>
            <a:t>Marzo 2021</a:t>
          </a:r>
          <a:endParaRPr lang="es-DO" sz="2800">
            <a:effectLst/>
          </a:endParaRPr>
        </a:p>
      </xdr:txBody>
    </xdr:sp>
    <xdr:clientData/>
  </xdr:twoCellAnchor>
  <xdr:twoCellAnchor editAs="oneCell">
    <xdr:from>
      <xdr:col>0</xdr:col>
      <xdr:colOff>408215</xdr:colOff>
      <xdr:row>0</xdr:row>
      <xdr:rowOff>175289</xdr:rowOff>
    </xdr:from>
    <xdr:to>
      <xdr:col>0</xdr:col>
      <xdr:colOff>1265465</xdr:colOff>
      <xdr:row>0</xdr:row>
      <xdr:rowOff>816429</xdr:rowOff>
    </xdr:to>
    <xdr:pic>
      <xdr:nvPicPr>
        <xdr:cNvPr id="5" name="3 Imagen" descr="logo_2x4.bmp">
          <a:hlinkClick xmlns:r="http://schemas.openxmlformats.org/officeDocument/2006/relationships" r:id="rId2"/>
          <a:extLst>
            <a:ext uri="{FF2B5EF4-FFF2-40B4-BE49-F238E27FC236}">
              <a16:creationId xmlns:a16="http://schemas.microsoft.com/office/drawing/2014/main" id="{00000000-0008-0000-4C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08215" y="175289"/>
          <a:ext cx="857250" cy="6411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802821</xdr:colOff>
      <xdr:row>40</xdr:row>
      <xdr:rowOff>163286</xdr:rowOff>
    </xdr:from>
    <xdr:to>
      <xdr:col>1</xdr:col>
      <xdr:colOff>1660071</xdr:colOff>
      <xdr:row>42</xdr:row>
      <xdr:rowOff>163286</xdr:rowOff>
    </xdr:to>
    <xdr:sp macro="" textlink="">
      <xdr:nvSpPr>
        <xdr:cNvPr id="2" name="CuadroTexto 1">
          <a:extLst>
            <a:ext uri="{FF2B5EF4-FFF2-40B4-BE49-F238E27FC236}">
              <a16:creationId xmlns:a16="http://schemas.microsoft.com/office/drawing/2014/main" id="{00000000-0008-0000-4C00-000002000000}"/>
            </a:ext>
          </a:extLst>
        </xdr:cNvPr>
        <xdr:cNvSpPr txBox="1"/>
      </xdr:nvSpPr>
      <xdr:spPr>
        <a:xfrm>
          <a:off x="802821" y="8831036"/>
          <a:ext cx="2830286" cy="381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800" b="1"/>
            <a:t>Fuente:</a:t>
          </a:r>
          <a:r>
            <a:rPr lang="es-ES" sz="1800" b="1" baseline="0"/>
            <a:t> </a:t>
          </a:r>
          <a:r>
            <a:rPr lang="es-ES" sz="1800" baseline="0"/>
            <a:t>TSS</a:t>
          </a:r>
          <a:endParaRPr lang="es-ES" sz="1800"/>
        </a:p>
      </xdr:txBody>
    </xdr:sp>
    <xdr:clientData/>
  </xdr:twoCellAnchor>
</xdr:wsDr>
</file>

<file path=xl/drawings/drawing109.xml><?xml version="1.0" encoding="utf-8"?>
<xdr:wsDr xmlns:xdr="http://schemas.openxmlformats.org/drawingml/2006/spreadsheetDrawing" xmlns:a="http://schemas.openxmlformats.org/drawingml/2006/main">
  <xdr:twoCellAnchor>
    <xdr:from>
      <xdr:col>0</xdr:col>
      <xdr:colOff>1</xdr:colOff>
      <xdr:row>19</xdr:row>
      <xdr:rowOff>86590</xdr:rowOff>
    </xdr:from>
    <xdr:to>
      <xdr:col>11</xdr:col>
      <xdr:colOff>883228</xdr:colOff>
      <xdr:row>70</xdr:row>
      <xdr:rowOff>190499</xdr:rowOff>
    </xdr:to>
    <xdr:graphicFrame macro="">
      <xdr:nvGraphicFramePr>
        <xdr:cNvPr id="158833" name="4 Gráfico">
          <a:extLst>
            <a:ext uri="{FF2B5EF4-FFF2-40B4-BE49-F238E27FC236}">
              <a16:creationId xmlns:a16="http://schemas.microsoft.com/office/drawing/2014/main" id="{00000000-0008-0000-4D00-0000716C0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51955</xdr:colOff>
      <xdr:row>0</xdr:row>
      <xdr:rowOff>0</xdr:rowOff>
    </xdr:from>
    <xdr:to>
      <xdr:col>12</xdr:col>
      <xdr:colOff>51955</xdr:colOff>
      <xdr:row>1</xdr:row>
      <xdr:rowOff>27214</xdr:rowOff>
    </xdr:to>
    <xdr:sp macro="" textlink="">
      <xdr:nvSpPr>
        <xdr:cNvPr id="4" name="3 Rectángulo redondeado">
          <a:extLst>
            <a:ext uri="{FF2B5EF4-FFF2-40B4-BE49-F238E27FC236}">
              <a16:creationId xmlns:a16="http://schemas.microsoft.com/office/drawing/2014/main" id="{00000000-0008-0000-4D00-000004000000}"/>
            </a:ext>
          </a:extLst>
        </xdr:cNvPr>
        <xdr:cNvSpPr/>
      </xdr:nvSpPr>
      <xdr:spPr>
        <a:xfrm>
          <a:off x="51955" y="0"/>
          <a:ext cx="19465636" cy="1274123"/>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Seguro Familiar de Salud (SFS) del Régimen Subsidiado (RS)</a:t>
          </a:r>
        </a:p>
        <a:p>
          <a:pPr algn="ctr" eaLnBrk="1" fontAlgn="auto" latinLnBrk="0" hangingPunct="1"/>
          <a:r>
            <a:rPr lang="es-DO" sz="2400" b="1">
              <a:solidFill>
                <a:schemeClr val="lt1"/>
              </a:solidFill>
              <a:effectLst/>
              <a:latin typeface="+mn-lt"/>
              <a:ea typeface="+mn-ea"/>
              <a:cs typeface="+mn-cs"/>
            </a:rPr>
            <a:t>Aporte  del Gobierno Central y Pago a SENASA</a:t>
          </a:r>
        </a:p>
        <a:p>
          <a:pPr algn="ctr" eaLnBrk="1" fontAlgn="auto" latinLnBrk="0" hangingPunct="1"/>
          <a:r>
            <a:rPr lang="es-DO" sz="2400" b="1">
              <a:solidFill>
                <a:schemeClr val="lt1"/>
              </a:solidFill>
              <a:effectLst/>
              <a:latin typeface="+mn-lt"/>
              <a:ea typeface="+mn-ea"/>
              <a:cs typeface="+mn-cs"/>
            </a:rPr>
            <a:t>Período: Diciembre 2007 -  Abril 2021</a:t>
          </a:r>
          <a:endParaRPr lang="es-DO" sz="3600">
            <a:effectLst/>
          </a:endParaRPr>
        </a:p>
      </xdr:txBody>
    </xdr:sp>
    <xdr:clientData/>
  </xdr:twoCellAnchor>
  <xdr:twoCellAnchor editAs="oneCell">
    <xdr:from>
      <xdr:col>0</xdr:col>
      <xdr:colOff>562841</xdr:colOff>
      <xdr:row>0</xdr:row>
      <xdr:rowOff>258535</xdr:rowOff>
    </xdr:from>
    <xdr:to>
      <xdr:col>0</xdr:col>
      <xdr:colOff>1692667</xdr:colOff>
      <xdr:row>0</xdr:row>
      <xdr:rowOff>1073726</xdr:rowOff>
    </xdr:to>
    <xdr:pic>
      <xdr:nvPicPr>
        <xdr:cNvPr id="6" name="6 Imagen" descr="logo_2x4.bmp">
          <a:hlinkClick xmlns:r="http://schemas.openxmlformats.org/officeDocument/2006/relationships" r:id="rId2"/>
          <a:extLst>
            <a:ext uri="{FF2B5EF4-FFF2-40B4-BE49-F238E27FC236}">
              <a16:creationId xmlns:a16="http://schemas.microsoft.com/office/drawing/2014/main" id="{00000000-0008-0000-4D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62841" y="258535"/>
          <a:ext cx="1129826" cy="8151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3</xdr:col>
      <xdr:colOff>68035</xdr:colOff>
      <xdr:row>7</xdr:row>
      <xdr:rowOff>108857</xdr:rowOff>
    </xdr:from>
    <xdr:to>
      <xdr:col>9</xdr:col>
      <xdr:colOff>666749</xdr:colOff>
      <xdr:row>36</xdr:row>
      <xdr:rowOff>163287</xdr:rowOff>
    </xdr:to>
    <xdr:pic>
      <xdr:nvPicPr>
        <xdr:cNvPr id="5" name="4 Imagen">
          <a:extLst>
            <a:ext uri="{FF2B5EF4-FFF2-40B4-BE49-F238E27FC236}">
              <a16:creationId xmlns:a16="http://schemas.microsoft.com/office/drawing/2014/main" id="{00000000-0008-0000-0600-000005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354035" y="1442357"/>
          <a:ext cx="5306785" cy="5578930"/>
        </a:xfrm>
        <a:prstGeom prst="rect">
          <a:avLst/>
        </a:prstGeom>
        <a:noFill/>
        <a:ln>
          <a:noFill/>
        </a:ln>
      </xdr:spPr>
    </xdr:pic>
    <xdr:clientData/>
  </xdr:twoCellAnchor>
  <xdr:twoCellAnchor>
    <xdr:from>
      <xdr:col>1</xdr:col>
      <xdr:colOff>308159</xdr:colOff>
      <xdr:row>9</xdr:row>
      <xdr:rowOff>164888</xdr:rowOff>
    </xdr:from>
    <xdr:to>
      <xdr:col>11</xdr:col>
      <xdr:colOff>67235</xdr:colOff>
      <xdr:row>33</xdr:row>
      <xdr:rowOff>33618</xdr:rowOff>
    </xdr:to>
    <xdr:sp macro="" textlink="">
      <xdr:nvSpPr>
        <xdr:cNvPr id="3" name="2 CuadroTexto">
          <a:extLst>
            <a:ext uri="{FF2B5EF4-FFF2-40B4-BE49-F238E27FC236}">
              <a16:creationId xmlns:a16="http://schemas.microsoft.com/office/drawing/2014/main" id="{00000000-0008-0000-0600-000003000000}"/>
            </a:ext>
          </a:extLst>
        </xdr:cNvPr>
        <xdr:cNvSpPr txBox="1"/>
      </xdr:nvSpPr>
      <xdr:spPr>
        <a:xfrm>
          <a:off x="1070159" y="1879388"/>
          <a:ext cx="7513547" cy="44407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800" b="1">
              <a:solidFill>
                <a:schemeClr val="accent3">
                  <a:lumMod val="50000"/>
                </a:schemeClr>
              </a:solidFill>
              <a:latin typeface="+mn-lt"/>
              <a:ea typeface="+mn-ea"/>
              <a:cs typeface="+mn-cs"/>
            </a:rPr>
            <a:t>E</a:t>
          </a:r>
          <a:r>
            <a:rPr lang="es-DO" sz="4400" b="1">
              <a:solidFill>
                <a:schemeClr val="accent5">
                  <a:lumMod val="50000"/>
                </a:schemeClr>
              </a:solidFill>
              <a:latin typeface="+mn-lt"/>
              <a:ea typeface="+mn-ea"/>
              <a:cs typeface="+mn-cs"/>
            </a:rPr>
            <a:t>stadísticas</a:t>
          </a:r>
          <a:r>
            <a:rPr lang="es-DO" sz="4800" b="1">
              <a:solidFill>
                <a:schemeClr val="accent3">
                  <a:lumMod val="50000"/>
                </a:schemeClr>
              </a:solidFill>
              <a:latin typeface="+mn-lt"/>
              <a:ea typeface="+mn-ea"/>
              <a:cs typeface="+mn-cs"/>
            </a:rPr>
            <a:t> d</a:t>
          </a:r>
          <a:r>
            <a:rPr lang="es-DO" sz="4400" b="1">
              <a:solidFill>
                <a:schemeClr val="accent5">
                  <a:lumMod val="50000"/>
                </a:schemeClr>
              </a:solidFill>
              <a:latin typeface="+mn-lt"/>
              <a:ea typeface="+mn-ea"/>
              <a:cs typeface="+mn-cs"/>
            </a:rPr>
            <a:t>el</a:t>
          </a:r>
          <a:r>
            <a:rPr lang="es-DO" sz="4800" b="1">
              <a:solidFill>
                <a:schemeClr val="accent3">
                  <a:lumMod val="50000"/>
                </a:schemeClr>
              </a:solidFill>
              <a:latin typeface="+mn-lt"/>
              <a:ea typeface="+mn-ea"/>
              <a:cs typeface="+mn-cs"/>
            </a:rPr>
            <a:t> S</a:t>
          </a:r>
          <a:r>
            <a:rPr lang="es-DO" sz="4400" b="1">
              <a:solidFill>
                <a:schemeClr val="accent5">
                  <a:lumMod val="50000"/>
                </a:schemeClr>
              </a:solidFill>
              <a:latin typeface="+mn-lt"/>
              <a:ea typeface="+mn-ea"/>
              <a:cs typeface="+mn-cs"/>
            </a:rPr>
            <a:t>istema</a:t>
          </a:r>
          <a:r>
            <a:rPr lang="es-DO" sz="4800" b="1">
              <a:solidFill>
                <a:schemeClr val="accent3">
                  <a:lumMod val="50000"/>
                </a:schemeClr>
              </a:solidFill>
              <a:latin typeface="+mn-lt"/>
              <a:ea typeface="+mn-ea"/>
              <a:cs typeface="+mn-cs"/>
            </a:rPr>
            <a:t> D</a:t>
          </a:r>
          <a:r>
            <a:rPr lang="es-DO" sz="4400" b="1">
              <a:solidFill>
                <a:schemeClr val="accent5">
                  <a:lumMod val="50000"/>
                </a:schemeClr>
              </a:solidFill>
              <a:latin typeface="+mn-lt"/>
              <a:ea typeface="+mn-ea"/>
              <a:cs typeface="+mn-cs"/>
            </a:rPr>
            <a:t>ominicano </a:t>
          </a:r>
          <a:r>
            <a:rPr lang="es-DO" sz="4800" b="1">
              <a:solidFill>
                <a:schemeClr val="accent3">
                  <a:lumMod val="50000"/>
                </a:schemeClr>
              </a:solidFill>
              <a:latin typeface="+mn-lt"/>
              <a:ea typeface="+mn-ea"/>
              <a:cs typeface="+mn-cs"/>
            </a:rPr>
            <a:t>d</a:t>
          </a:r>
          <a:r>
            <a:rPr lang="es-DO" sz="4400" b="1">
              <a:solidFill>
                <a:schemeClr val="accent5">
                  <a:lumMod val="50000"/>
                </a:schemeClr>
              </a:solidFill>
              <a:latin typeface="+mn-lt"/>
              <a:ea typeface="+mn-ea"/>
              <a:cs typeface="+mn-cs"/>
            </a:rPr>
            <a:t>e</a:t>
          </a:r>
          <a:r>
            <a:rPr lang="es-DO" sz="4800" b="1">
              <a:solidFill>
                <a:schemeClr val="accent3">
                  <a:lumMod val="50000"/>
                </a:schemeClr>
              </a:solidFill>
              <a:latin typeface="+mn-lt"/>
              <a:ea typeface="+mn-ea"/>
              <a:cs typeface="+mn-cs"/>
            </a:rPr>
            <a:t> l</a:t>
          </a:r>
          <a:r>
            <a:rPr lang="es-DO" sz="4400" b="1">
              <a:solidFill>
                <a:schemeClr val="accent5">
                  <a:lumMod val="50000"/>
                </a:schemeClr>
              </a:solidFill>
              <a:latin typeface="+mn-lt"/>
              <a:ea typeface="+mn-ea"/>
              <a:cs typeface="+mn-cs"/>
            </a:rPr>
            <a:t>a</a:t>
          </a:r>
          <a:r>
            <a:rPr lang="es-DO" sz="4800" b="1">
              <a:solidFill>
                <a:schemeClr val="accent3">
                  <a:lumMod val="50000"/>
                </a:schemeClr>
              </a:solidFill>
              <a:latin typeface="+mn-lt"/>
              <a:ea typeface="+mn-ea"/>
              <a:cs typeface="+mn-cs"/>
            </a:rPr>
            <a:t> S</a:t>
          </a:r>
          <a:r>
            <a:rPr lang="es-DO" sz="4400" b="1">
              <a:solidFill>
                <a:schemeClr val="accent5">
                  <a:lumMod val="50000"/>
                </a:schemeClr>
              </a:solidFill>
              <a:latin typeface="+mn-lt"/>
              <a:ea typeface="+mn-ea"/>
              <a:cs typeface="+mn-cs"/>
            </a:rPr>
            <a:t>eguridad </a:t>
          </a:r>
          <a:r>
            <a:rPr lang="es-DO" sz="4800" b="1">
              <a:solidFill>
                <a:schemeClr val="accent3">
                  <a:lumMod val="50000"/>
                </a:schemeClr>
              </a:solidFill>
              <a:latin typeface="+mn-lt"/>
              <a:ea typeface="+mn-ea"/>
              <a:cs typeface="+mn-cs"/>
            </a:rPr>
            <a:t>S</a:t>
          </a:r>
          <a:r>
            <a:rPr lang="es-DO" sz="4400" b="1">
              <a:solidFill>
                <a:schemeClr val="accent5">
                  <a:lumMod val="50000"/>
                </a:schemeClr>
              </a:solidFill>
              <a:latin typeface="+mn-lt"/>
              <a:ea typeface="+mn-ea"/>
              <a:cs typeface="+mn-cs"/>
            </a:rPr>
            <a:t>ocial</a:t>
          </a:r>
          <a:r>
            <a:rPr lang="es-DO" sz="4800" b="1">
              <a:solidFill>
                <a:schemeClr val="accent3">
                  <a:lumMod val="50000"/>
                </a:schemeClr>
              </a:solidFill>
              <a:latin typeface="+mn-lt"/>
              <a:ea typeface="+mn-ea"/>
              <a:cs typeface="+mn-cs"/>
            </a:rPr>
            <a:t> (</a:t>
          </a:r>
          <a:r>
            <a:rPr lang="es-DO" sz="4400" b="1">
              <a:solidFill>
                <a:schemeClr val="accent5">
                  <a:lumMod val="50000"/>
                </a:schemeClr>
              </a:solidFill>
              <a:latin typeface="+mn-lt"/>
              <a:ea typeface="+mn-ea"/>
              <a:cs typeface="+mn-cs"/>
            </a:rPr>
            <a:t>SDSS</a:t>
          </a:r>
          <a:r>
            <a:rPr lang="es-DO" sz="4800" b="1">
              <a:solidFill>
                <a:schemeClr val="accent3">
                  <a:lumMod val="50000"/>
                </a:schemeClr>
              </a:solidFill>
              <a:latin typeface="+mn-lt"/>
              <a:ea typeface="+mn-ea"/>
              <a:cs typeface="+mn-cs"/>
            </a:rPr>
            <a:t>)</a:t>
          </a:r>
        </a:p>
      </xdr:txBody>
    </xdr:sp>
    <xdr:clientData/>
  </xdr:twoCellAnchor>
  <xdr:twoCellAnchor editAs="oneCell">
    <xdr:from>
      <xdr:col>0</xdr:col>
      <xdr:colOff>401732</xdr:colOff>
      <xdr:row>2</xdr:row>
      <xdr:rowOff>145118</xdr:rowOff>
    </xdr:from>
    <xdr:to>
      <xdr:col>2</xdr:col>
      <xdr:colOff>340299</xdr:colOff>
      <xdr:row>6</xdr:row>
      <xdr:rowOff>67236</xdr:rowOff>
    </xdr:to>
    <xdr:pic>
      <xdr:nvPicPr>
        <xdr:cNvPr id="4" name="1 Imagen" descr="Logo_2x4.bmp">
          <a:extLst>
            <a:ext uri="{FF2B5EF4-FFF2-40B4-BE49-F238E27FC236}">
              <a16:creationId xmlns:a16="http://schemas.microsoft.com/office/drawing/2014/main" id="{00000000-0008-0000-0600-000004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4752" b="26507"/>
        <a:stretch/>
      </xdr:blipFill>
      <xdr:spPr bwMode="auto">
        <a:xfrm>
          <a:off x="401732" y="526118"/>
          <a:ext cx="1462567" cy="684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0.xml><?xml version="1.0" encoding="utf-8"?>
<c:userShapes xmlns:c="http://schemas.openxmlformats.org/drawingml/2006/chart">
  <cdr:relSizeAnchor xmlns:cdr="http://schemas.openxmlformats.org/drawingml/2006/chartDrawing">
    <cdr:from>
      <cdr:x>0.0472</cdr:x>
      <cdr:y>0.92089</cdr:y>
    </cdr:from>
    <cdr:to>
      <cdr:x>0.12737</cdr:x>
      <cdr:y>0.9675</cdr:y>
    </cdr:to>
    <cdr:pic>
      <cdr:nvPicPr>
        <cdr:cNvPr id="2" name="chart">
          <a:extLst xmlns:a="http://schemas.openxmlformats.org/drawingml/2006/main">
            <a:ext uri="{FF2B5EF4-FFF2-40B4-BE49-F238E27FC236}">
              <a16:creationId xmlns:a16="http://schemas.microsoft.com/office/drawing/2014/main" id="{6EDBDD4D-82BD-447C-A0C1-87FE2B2483A4}"/>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601352" y="5087472"/>
          <a:ext cx="1021498" cy="257472"/>
        </a:xfrm>
        <a:prstGeom xmlns:a="http://schemas.openxmlformats.org/drawingml/2006/main" prst="rect">
          <a:avLst/>
        </a:prstGeom>
      </cdr:spPr>
    </cdr:pic>
  </cdr:relSizeAnchor>
</c:userShapes>
</file>

<file path=xl/drawings/drawing111.xml><?xml version="1.0" encoding="utf-8"?>
<xdr:wsDr xmlns:xdr="http://schemas.openxmlformats.org/drawingml/2006/spreadsheetDrawing" xmlns:a="http://schemas.openxmlformats.org/drawingml/2006/main">
  <xdr:twoCellAnchor editAs="oneCell">
    <xdr:from>
      <xdr:col>1</xdr:col>
      <xdr:colOff>400050</xdr:colOff>
      <xdr:row>0</xdr:row>
      <xdr:rowOff>38100</xdr:rowOff>
    </xdr:from>
    <xdr:to>
      <xdr:col>1</xdr:col>
      <xdr:colOff>1587448</xdr:colOff>
      <xdr:row>0</xdr:row>
      <xdr:rowOff>186012</xdr:rowOff>
    </xdr:to>
    <xdr:pic>
      <xdr:nvPicPr>
        <xdr:cNvPr id="3" name="2 Imagen" descr="Logo_2x4.bmp">
          <a:hlinkClick xmlns:r="http://schemas.openxmlformats.org/officeDocument/2006/relationships" r:id="rId1"/>
          <a:extLst>
            <a:ext uri="{FF2B5EF4-FFF2-40B4-BE49-F238E27FC236}">
              <a16:creationId xmlns:a16="http://schemas.microsoft.com/office/drawing/2014/main" id="{00000000-0008-0000-4E00-000003000000}"/>
            </a:ext>
          </a:extLst>
        </xdr:cNvPr>
        <xdr:cNvPicPr>
          <a:picLocks noChangeAspect="1"/>
        </xdr:cNvPicPr>
      </xdr:nvPicPr>
      <xdr:blipFill>
        <a:blip xmlns:r="http://schemas.openxmlformats.org/officeDocument/2006/relationships" r:embed="rId2" cstate="print"/>
        <a:stretch>
          <a:fillRect/>
        </a:stretch>
      </xdr:blipFill>
      <xdr:spPr>
        <a:xfrm>
          <a:off x="1162050" y="419100"/>
          <a:ext cx="1123950" cy="735824"/>
        </a:xfrm>
        <a:prstGeom prst="rect">
          <a:avLst/>
        </a:prstGeom>
        <a:ln>
          <a:noFill/>
        </a:ln>
        <a:effectLst>
          <a:softEdge rad="112500"/>
        </a:effectLst>
      </xdr:spPr>
    </xdr:pic>
    <xdr:clientData/>
  </xdr:twoCellAnchor>
  <xdr:twoCellAnchor>
    <xdr:from>
      <xdr:col>0</xdr:col>
      <xdr:colOff>173182</xdr:colOff>
      <xdr:row>15</xdr:row>
      <xdr:rowOff>173182</xdr:rowOff>
    </xdr:from>
    <xdr:to>
      <xdr:col>11</xdr:col>
      <xdr:colOff>1281546</xdr:colOff>
      <xdr:row>67</xdr:row>
      <xdr:rowOff>86591</xdr:rowOff>
    </xdr:to>
    <xdr:graphicFrame macro="">
      <xdr:nvGraphicFramePr>
        <xdr:cNvPr id="159970" name="3 Gráfico">
          <a:extLst>
            <a:ext uri="{FF2B5EF4-FFF2-40B4-BE49-F238E27FC236}">
              <a16:creationId xmlns:a16="http://schemas.microsoft.com/office/drawing/2014/main" id="{00000000-0008-0000-4E00-0000E2700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400050</xdr:colOff>
      <xdr:row>0</xdr:row>
      <xdr:rowOff>38100</xdr:rowOff>
    </xdr:from>
    <xdr:to>
      <xdr:col>1</xdr:col>
      <xdr:colOff>1587448</xdr:colOff>
      <xdr:row>0</xdr:row>
      <xdr:rowOff>186012</xdr:rowOff>
    </xdr:to>
    <xdr:pic>
      <xdr:nvPicPr>
        <xdr:cNvPr id="5" name="4 Imagen" descr="Logo_2x4.bmp">
          <a:hlinkClick xmlns:r="http://schemas.openxmlformats.org/officeDocument/2006/relationships" r:id="rId1"/>
          <a:extLst>
            <a:ext uri="{FF2B5EF4-FFF2-40B4-BE49-F238E27FC236}">
              <a16:creationId xmlns:a16="http://schemas.microsoft.com/office/drawing/2014/main" id="{00000000-0008-0000-4E00-000005000000}"/>
            </a:ext>
          </a:extLst>
        </xdr:cNvPr>
        <xdr:cNvPicPr>
          <a:picLocks noChangeAspect="1"/>
        </xdr:cNvPicPr>
      </xdr:nvPicPr>
      <xdr:blipFill>
        <a:blip xmlns:r="http://schemas.openxmlformats.org/officeDocument/2006/relationships" r:embed="rId2" cstate="print"/>
        <a:stretch>
          <a:fillRect/>
        </a:stretch>
      </xdr:blipFill>
      <xdr:spPr>
        <a:xfrm>
          <a:off x="1162050" y="38100"/>
          <a:ext cx="1186718" cy="147912"/>
        </a:xfrm>
        <a:prstGeom prst="rect">
          <a:avLst/>
        </a:prstGeom>
        <a:ln>
          <a:noFill/>
        </a:ln>
        <a:effectLst>
          <a:softEdge rad="112500"/>
        </a:effectLst>
      </xdr:spPr>
    </xdr:pic>
    <xdr:clientData/>
  </xdr:twoCellAnchor>
  <xdr:twoCellAnchor>
    <xdr:from>
      <xdr:col>0</xdr:col>
      <xdr:colOff>0</xdr:colOff>
      <xdr:row>0</xdr:row>
      <xdr:rowOff>0</xdr:rowOff>
    </xdr:from>
    <xdr:to>
      <xdr:col>11</xdr:col>
      <xdr:colOff>1488281</xdr:colOff>
      <xdr:row>0</xdr:row>
      <xdr:rowOff>1489364</xdr:rowOff>
    </xdr:to>
    <xdr:sp macro="" textlink="">
      <xdr:nvSpPr>
        <xdr:cNvPr id="7" name="6 Rectángulo redondeado">
          <a:extLst>
            <a:ext uri="{FF2B5EF4-FFF2-40B4-BE49-F238E27FC236}">
              <a16:creationId xmlns:a16="http://schemas.microsoft.com/office/drawing/2014/main" id="{00000000-0008-0000-4E00-000007000000}"/>
            </a:ext>
          </a:extLst>
        </xdr:cNvPr>
        <xdr:cNvSpPr/>
      </xdr:nvSpPr>
      <xdr:spPr>
        <a:xfrm>
          <a:off x="0" y="0"/>
          <a:ext cx="19707008" cy="148936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3200" b="1">
              <a:solidFill>
                <a:schemeClr val="lt1"/>
              </a:solidFill>
              <a:effectLst/>
              <a:latin typeface="+mn-lt"/>
              <a:ea typeface="+mn-ea"/>
              <a:cs typeface="+mn-cs"/>
            </a:rPr>
            <a:t>Seguro Familiar de Salud (SFS) del Régimen Subsidiado (RS)</a:t>
          </a:r>
        </a:p>
        <a:p>
          <a:pPr algn="ctr" eaLnBrk="1" fontAlgn="auto" latinLnBrk="0" hangingPunct="1"/>
          <a:r>
            <a:rPr lang="es-DO" sz="3200" b="1">
              <a:solidFill>
                <a:schemeClr val="lt1"/>
              </a:solidFill>
              <a:effectLst/>
              <a:latin typeface="+mn-lt"/>
              <a:ea typeface="+mn-ea"/>
              <a:cs typeface="+mn-cs"/>
            </a:rPr>
            <a:t>Período:</a:t>
          </a:r>
          <a:r>
            <a:rPr lang="es-DO" sz="3200" b="1" baseline="0">
              <a:solidFill>
                <a:schemeClr val="lt1"/>
              </a:solidFill>
              <a:effectLst/>
              <a:latin typeface="+mn-lt"/>
              <a:ea typeface="+mn-ea"/>
              <a:cs typeface="+mn-cs"/>
            </a:rPr>
            <a:t>  Abril 2020 - Abril 2021</a:t>
          </a:r>
          <a:endParaRPr lang="es-DO" sz="3200">
            <a:effectLst/>
          </a:endParaRPr>
        </a:p>
      </xdr:txBody>
    </xdr:sp>
    <xdr:clientData/>
  </xdr:twoCellAnchor>
  <xdr:twoCellAnchor editAs="oneCell">
    <xdr:from>
      <xdr:col>0</xdr:col>
      <xdr:colOff>694893</xdr:colOff>
      <xdr:row>0</xdr:row>
      <xdr:rowOff>321522</xdr:rowOff>
    </xdr:from>
    <xdr:to>
      <xdr:col>1</xdr:col>
      <xdr:colOff>484908</xdr:colOff>
      <xdr:row>0</xdr:row>
      <xdr:rowOff>1298864</xdr:rowOff>
    </xdr:to>
    <xdr:pic>
      <xdr:nvPicPr>
        <xdr:cNvPr id="8" name="6 Imagen" descr="logo_2x4.bmp">
          <a:hlinkClick xmlns:r="http://schemas.openxmlformats.org/officeDocument/2006/relationships" r:id="rId4"/>
          <a:extLst>
            <a:ext uri="{FF2B5EF4-FFF2-40B4-BE49-F238E27FC236}">
              <a16:creationId xmlns:a16="http://schemas.microsoft.com/office/drawing/2014/main" id="{00000000-0008-0000-4E00-000008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94893" y="321522"/>
          <a:ext cx="1348651" cy="9773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2.xml><?xml version="1.0" encoding="utf-8"?>
<c:userShapes xmlns:c="http://schemas.openxmlformats.org/drawingml/2006/chart">
  <cdr:relSizeAnchor xmlns:cdr="http://schemas.openxmlformats.org/drawingml/2006/chartDrawing">
    <cdr:from>
      <cdr:x>0.01967</cdr:x>
      <cdr:y>0.92989</cdr:y>
    </cdr:from>
    <cdr:to>
      <cdr:x>0.13485</cdr:x>
      <cdr:y>0.97913</cdr:y>
    </cdr:to>
    <cdr:sp macro="" textlink="">
      <cdr:nvSpPr>
        <cdr:cNvPr id="2" name="1 CuadroTexto"/>
        <cdr:cNvSpPr txBox="1"/>
      </cdr:nvSpPr>
      <cdr:spPr>
        <a:xfrm xmlns:a="http://schemas.openxmlformats.org/drawingml/2006/main">
          <a:off x="348806" y="7826554"/>
          <a:ext cx="2042582" cy="41443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800" b="1"/>
            <a:t>Fuente: </a:t>
          </a:r>
          <a:r>
            <a:rPr lang="es-ES" sz="1800"/>
            <a:t>TSS</a:t>
          </a:r>
        </a:p>
      </cdr:txBody>
    </cdr:sp>
  </cdr:relSizeAnchor>
</c:userShapes>
</file>

<file path=xl/drawings/drawing113.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752475</xdr:colOff>
      <xdr:row>3</xdr:row>
      <xdr:rowOff>302559</xdr:rowOff>
    </xdr:to>
    <xdr:sp macro="" textlink="">
      <xdr:nvSpPr>
        <xdr:cNvPr id="2" name="3 Rectángulo redondeado">
          <a:extLst>
            <a:ext uri="{FF2B5EF4-FFF2-40B4-BE49-F238E27FC236}">
              <a16:creationId xmlns:a16="http://schemas.microsoft.com/office/drawing/2014/main" id="{00000000-0008-0000-4F00-000002000000}"/>
            </a:ext>
          </a:extLst>
        </xdr:cNvPr>
        <xdr:cNvSpPr/>
      </xdr:nvSpPr>
      <xdr:spPr>
        <a:xfrm>
          <a:off x="0" y="0"/>
          <a:ext cx="11084299" cy="87405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lang="es-DO" sz="1600" b="1">
              <a:solidFill>
                <a:schemeClr val="lt1"/>
              </a:solidFill>
              <a:effectLst/>
              <a:latin typeface="+mn-lt"/>
              <a:ea typeface="+mn-ea"/>
              <a:cs typeface="+mn-cs"/>
            </a:rPr>
            <a:t>Pagos Anuales del  Seguro Familiar de Salud de los Pensionados </a:t>
          </a:r>
        </a:p>
        <a:p>
          <a:pPr algn="ctr" eaLnBrk="1" fontAlgn="auto" latinLnBrk="0" hangingPunct="1"/>
          <a:r>
            <a:rPr lang="es-DO" sz="1600" b="1">
              <a:solidFill>
                <a:schemeClr val="lt1"/>
              </a:solidFill>
              <a:effectLst/>
              <a:latin typeface="+mn-lt"/>
              <a:ea typeface="+mn-ea"/>
              <a:cs typeface="+mn-cs"/>
            </a:rPr>
            <a:t>De</a:t>
          </a:r>
          <a:r>
            <a:rPr lang="es-DO" sz="1600" b="1" baseline="0">
              <a:solidFill>
                <a:schemeClr val="lt1"/>
              </a:solidFill>
              <a:effectLst/>
              <a:latin typeface="+mn-lt"/>
              <a:ea typeface="+mn-ea"/>
              <a:cs typeface="+mn-cs"/>
            </a:rPr>
            <a:t> los Regímenes Especiales Transitorios</a:t>
          </a:r>
        </a:p>
        <a:p>
          <a:pPr algn="ctr" eaLnBrk="1" fontAlgn="auto" latinLnBrk="0" hangingPunct="1"/>
          <a:r>
            <a:rPr lang="es-DO" sz="1600" b="1">
              <a:solidFill>
                <a:schemeClr val="lt1"/>
              </a:solidFill>
              <a:effectLst/>
              <a:latin typeface="+mn-lt"/>
              <a:ea typeface="+mn-ea"/>
              <a:cs typeface="+mn-cs"/>
            </a:rPr>
            <a:t>Período: Julio 2010 -</a:t>
          </a:r>
          <a:r>
            <a:rPr lang="es-DO" sz="1600" b="1" baseline="0">
              <a:solidFill>
                <a:schemeClr val="lt1"/>
              </a:solidFill>
              <a:effectLst/>
              <a:latin typeface="+mn-lt"/>
              <a:ea typeface="+mn-ea"/>
              <a:cs typeface="+mn-cs"/>
            </a:rPr>
            <a:t> </a:t>
          </a:r>
          <a:r>
            <a:rPr lang="en-US" sz="1600" b="1" baseline="0">
              <a:solidFill>
                <a:schemeClr val="lt1"/>
              </a:solidFill>
              <a:effectLst/>
              <a:latin typeface="+mn-lt"/>
              <a:ea typeface="+mn-ea"/>
              <a:cs typeface="+mn-cs"/>
            </a:rPr>
            <a:t>Abril 2021</a:t>
          </a:r>
          <a:endParaRPr lang="es-DO" sz="2400">
            <a:effectLst/>
          </a:endParaRPr>
        </a:p>
      </xdr:txBody>
    </xdr:sp>
    <xdr:clientData/>
  </xdr:twoCellAnchor>
  <xdr:twoCellAnchor>
    <xdr:from>
      <xdr:col>0</xdr:col>
      <xdr:colOff>22412</xdr:colOff>
      <xdr:row>19</xdr:row>
      <xdr:rowOff>78441</xdr:rowOff>
    </xdr:from>
    <xdr:to>
      <xdr:col>9</xdr:col>
      <xdr:colOff>649941</xdr:colOff>
      <xdr:row>57</xdr:row>
      <xdr:rowOff>44823</xdr:rowOff>
    </xdr:to>
    <xdr:graphicFrame macro="">
      <xdr:nvGraphicFramePr>
        <xdr:cNvPr id="3" name="Gráfico 2">
          <a:extLst>
            <a:ext uri="{FF2B5EF4-FFF2-40B4-BE49-F238E27FC236}">
              <a16:creationId xmlns:a16="http://schemas.microsoft.com/office/drawing/2014/main" id="{00000000-0008-0000-4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280147</xdr:colOff>
      <xdr:row>0</xdr:row>
      <xdr:rowOff>134471</xdr:rowOff>
    </xdr:from>
    <xdr:to>
      <xdr:col>0</xdr:col>
      <xdr:colOff>1032622</xdr:colOff>
      <xdr:row>3</xdr:row>
      <xdr:rowOff>105896</xdr:rowOff>
    </xdr:to>
    <xdr:pic>
      <xdr:nvPicPr>
        <xdr:cNvPr id="5" name="6 Imagen" descr="logo_2x4.bmp">
          <a:hlinkClick xmlns:r="http://schemas.openxmlformats.org/officeDocument/2006/relationships" r:id="rId2"/>
          <a:extLst>
            <a:ext uri="{FF2B5EF4-FFF2-40B4-BE49-F238E27FC236}">
              <a16:creationId xmlns:a16="http://schemas.microsoft.com/office/drawing/2014/main" id="{00000000-0008-0000-4F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80147" y="134471"/>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4.xml><?xml version="1.0" encoding="utf-8"?>
<c:userShapes xmlns:c="http://schemas.openxmlformats.org/drawingml/2006/chart">
  <cdr:relSizeAnchor xmlns:cdr="http://schemas.openxmlformats.org/drawingml/2006/chartDrawing">
    <cdr:from>
      <cdr:x>0.06099</cdr:x>
      <cdr:y>0.95172</cdr:y>
    </cdr:from>
    <cdr:to>
      <cdr:x>0.19799</cdr:x>
      <cdr:y>0.99524</cdr:y>
    </cdr:to>
    <cdr:sp macro="" textlink="">
      <cdr:nvSpPr>
        <cdr:cNvPr id="2" name="1 CuadroTexto"/>
        <cdr:cNvSpPr txBox="1"/>
      </cdr:nvSpPr>
      <cdr:spPr>
        <a:xfrm xmlns:a="http://schemas.openxmlformats.org/drawingml/2006/main">
          <a:off x="667086" y="6729520"/>
          <a:ext cx="1498360" cy="30772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400" b="1"/>
            <a:t>Fuente: </a:t>
          </a:r>
          <a:r>
            <a:rPr lang="es-ES" sz="1400"/>
            <a:t>TSS</a:t>
          </a:r>
        </a:p>
      </cdr:txBody>
    </cdr:sp>
  </cdr:relSizeAnchor>
</c:userShapes>
</file>

<file path=xl/drawings/drawing115.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0</xdr:colOff>
      <xdr:row>4</xdr:row>
      <xdr:rowOff>95250</xdr:rowOff>
    </xdr:to>
    <xdr:sp macro="" textlink="">
      <xdr:nvSpPr>
        <xdr:cNvPr id="2" name="3 Rectángulo redondeado">
          <a:extLst>
            <a:ext uri="{FF2B5EF4-FFF2-40B4-BE49-F238E27FC236}">
              <a16:creationId xmlns:a16="http://schemas.microsoft.com/office/drawing/2014/main" id="{00000000-0008-0000-5000-000002000000}"/>
            </a:ext>
          </a:extLst>
        </xdr:cNvPr>
        <xdr:cNvSpPr/>
      </xdr:nvSpPr>
      <xdr:spPr>
        <a:xfrm>
          <a:off x="0" y="0"/>
          <a:ext cx="16070036" cy="107496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Régimen Especial Transitorio para la Salud de Pensionados Ley 1896 - 379</a:t>
          </a:r>
        </a:p>
        <a:p>
          <a:pPr algn="ctr" eaLnBrk="1" fontAlgn="auto" latinLnBrk="0" hangingPunct="1"/>
          <a:r>
            <a:rPr lang="es-DO" sz="1800" b="1">
              <a:solidFill>
                <a:schemeClr val="lt1"/>
              </a:solidFill>
              <a:effectLst/>
              <a:latin typeface="+mn-lt"/>
              <a:ea typeface="+mn-ea"/>
              <a:cs typeface="+mn-cs"/>
            </a:rPr>
            <a:t>Pagos Mensuales  del  SFSP por  ARS</a:t>
          </a:r>
        </a:p>
        <a:p>
          <a:pPr algn="ctr" eaLnBrk="1" fontAlgn="auto" latinLnBrk="0" hangingPunct="1"/>
          <a:r>
            <a:rPr lang="es-DO" sz="1800" b="1">
              <a:solidFill>
                <a:schemeClr val="lt1"/>
              </a:solidFill>
              <a:effectLst/>
              <a:latin typeface="+mn-lt"/>
              <a:ea typeface="+mn-ea"/>
              <a:cs typeface="+mn-cs"/>
            </a:rPr>
            <a:t>Período: Abril</a:t>
          </a:r>
          <a:r>
            <a:rPr lang="es-DO" sz="1800" b="1" baseline="0">
              <a:solidFill>
                <a:schemeClr val="lt1"/>
              </a:solidFill>
              <a:effectLst/>
              <a:latin typeface="+mn-lt"/>
              <a:ea typeface="+mn-ea"/>
              <a:cs typeface="+mn-cs"/>
            </a:rPr>
            <a:t> </a:t>
          </a:r>
          <a:r>
            <a:rPr lang="es-DO" sz="1800" b="1">
              <a:solidFill>
                <a:schemeClr val="lt1"/>
              </a:solidFill>
              <a:effectLst/>
              <a:latin typeface="+mn-lt"/>
              <a:ea typeface="+mn-ea"/>
              <a:cs typeface="+mn-cs"/>
            </a:rPr>
            <a:t>2020 - Abril 2021</a:t>
          </a:r>
          <a:endParaRPr lang="es-DO" sz="2800">
            <a:effectLst/>
          </a:endParaRPr>
        </a:p>
      </xdr:txBody>
    </xdr:sp>
    <xdr:clientData/>
  </xdr:twoCellAnchor>
  <xdr:twoCellAnchor editAs="oneCell">
    <xdr:from>
      <xdr:col>0</xdr:col>
      <xdr:colOff>446633</xdr:colOff>
      <xdr:row>0</xdr:row>
      <xdr:rowOff>174476</xdr:rowOff>
    </xdr:from>
    <xdr:to>
      <xdr:col>1</xdr:col>
      <xdr:colOff>380999</xdr:colOff>
      <xdr:row>3</xdr:row>
      <xdr:rowOff>260377</xdr:rowOff>
    </xdr:to>
    <xdr:pic>
      <xdr:nvPicPr>
        <xdr:cNvPr id="4" name="6 Imagen" descr="logo_2x4.bmp">
          <a:hlinkClick xmlns:r="http://schemas.openxmlformats.org/officeDocument/2006/relationships" r:id="rId1"/>
          <a:extLst>
            <a:ext uri="{FF2B5EF4-FFF2-40B4-BE49-F238E27FC236}">
              <a16:creationId xmlns:a16="http://schemas.microsoft.com/office/drawing/2014/main" id="{00000000-0008-0000-50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6633" y="174476"/>
          <a:ext cx="900473" cy="6574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20</xdr:row>
      <xdr:rowOff>95250</xdr:rowOff>
    </xdr:from>
    <xdr:to>
      <xdr:col>12</xdr:col>
      <xdr:colOff>1115785</xdr:colOff>
      <xdr:row>57</xdr:row>
      <xdr:rowOff>190499</xdr:rowOff>
    </xdr:to>
    <xdr:graphicFrame macro="">
      <xdr:nvGraphicFramePr>
        <xdr:cNvPr id="5" name="Gráfico 4">
          <a:extLst>
            <a:ext uri="{FF2B5EF4-FFF2-40B4-BE49-F238E27FC236}">
              <a16:creationId xmlns:a16="http://schemas.microsoft.com/office/drawing/2014/main" id="{00000000-0008-0000-50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6.xml><?xml version="1.0" encoding="utf-8"?>
<xdr:wsDr xmlns:xdr="http://schemas.openxmlformats.org/drawingml/2006/spreadsheetDrawing" xmlns:a="http://schemas.openxmlformats.org/drawingml/2006/main">
  <xdr:twoCellAnchor editAs="oneCell">
    <xdr:from>
      <xdr:col>4</xdr:col>
      <xdr:colOff>89648</xdr:colOff>
      <xdr:row>11</xdr:row>
      <xdr:rowOff>112059</xdr:rowOff>
    </xdr:from>
    <xdr:to>
      <xdr:col>7</xdr:col>
      <xdr:colOff>1442813</xdr:colOff>
      <xdr:row>33</xdr:row>
      <xdr:rowOff>32481</xdr:rowOff>
    </xdr:to>
    <xdr:pic>
      <xdr:nvPicPr>
        <xdr:cNvPr id="7" name="1 Imagen">
          <a:extLst>
            <a:ext uri="{FF2B5EF4-FFF2-40B4-BE49-F238E27FC236}">
              <a16:creationId xmlns:a16="http://schemas.microsoft.com/office/drawing/2014/main" id="{00000000-0008-0000-5100-000007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137648" y="2286000"/>
          <a:ext cx="4423577" cy="5081137"/>
        </a:xfrm>
        <a:prstGeom prst="rect">
          <a:avLst/>
        </a:prstGeom>
        <a:noFill/>
        <a:ln>
          <a:noFill/>
        </a:ln>
      </xdr:spPr>
    </xdr:pic>
    <xdr:clientData/>
  </xdr:twoCellAnchor>
  <xdr:twoCellAnchor>
    <xdr:from>
      <xdr:col>0</xdr:col>
      <xdr:colOff>55217</xdr:colOff>
      <xdr:row>5</xdr:row>
      <xdr:rowOff>27609</xdr:rowOff>
    </xdr:from>
    <xdr:to>
      <xdr:col>11</xdr:col>
      <xdr:colOff>1394240</xdr:colOff>
      <xdr:row>48</xdr:row>
      <xdr:rowOff>165652</xdr:rowOff>
    </xdr:to>
    <xdr:sp macro="" textlink="">
      <xdr:nvSpPr>
        <xdr:cNvPr id="3" name="CuadroTexto 2">
          <a:extLst>
            <a:ext uri="{FF2B5EF4-FFF2-40B4-BE49-F238E27FC236}">
              <a16:creationId xmlns:a16="http://schemas.microsoft.com/office/drawing/2014/main" id="{00000000-0008-0000-5100-000003000000}"/>
            </a:ext>
          </a:extLst>
        </xdr:cNvPr>
        <xdr:cNvSpPr txBox="1"/>
      </xdr:nvSpPr>
      <xdr:spPr>
        <a:xfrm>
          <a:off x="55217" y="1228587"/>
          <a:ext cx="14177066" cy="10298043"/>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800">
              <a:solidFill>
                <a:sysClr val="windowText" lastClr="000000"/>
              </a:solidFill>
              <a:effectLst/>
              <a:latin typeface="+mn-lt"/>
              <a:ea typeface="+mn-ea"/>
              <a:cs typeface="+mn-cs"/>
            </a:rPr>
            <a:t>La dispersión de los fondos correspondientes a las aportes de los trabajadores asalariados y empleadores al Seguro de Vejez, Discapacidad y Sobrevivencia se distribuye a través de las cinco cuentas que pertenecen a dicho  seguro: a) Cuenta de Capitalización Individual, la cual es  un registro individual unificado de los aportes que de conformidad con el artículo 59 de la Ley 87-01, son propiedad exclusiva de cada afiliado. Este registro se efectúa en el fondo de pensiones  de elección del trabajador y comprende todos los aportes voluntarios y obligatorios, el monto que corresponda al bono de reconocimiento  cuando se haga efectivo, si aplica, pago de prestaciones y  la rentabilidad que le genere el fondo administrado;  o al Cuenta de Reparto en caso de que el trabajador esté afiliado a un</a:t>
          </a:r>
          <a:r>
            <a:rPr lang="es-DO" sz="1800" baseline="0">
              <a:solidFill>
                <a:sysClr val="windowText" lastClr="000000"/>
              </a:solidFill>
              <a:effectLst/>
              <a:latin typeface="+mn-lt"/>
              <a:ea typeface="+mn-ea"/>
              <a:cs typeface="+mn-cs"/>
            </a:rPr>
            <a:t>  </a:t>
          </a:r>
          <a:r>
            <a:rPr lang="es-DO" sz="1800">
              <a:solidFill>
                <a:sysClr val="windowText" lastClr="000000"/>
              </a:solidFill>
              <a:effectLst/>
              <a:latin typeface="+mn-lt"/>
              <a:ea typeface="+mn-ea"/>
              <a:cs typeface="+mn-cs"/>
            </a:rPr>
            <a:t>fondo de esta naturaleza y no a una AFP; b) Cuenta Seguro de Vida, corresponde al 1% del salario cotizable, el cual es pagado a las compañías de seguro autorizadas, y sirve para proteger al afiliado en caso de discapacidad y sobrevivencia; c) Cuenta Comisión AFP, comisión mensual  por administración del fondo personal, la cual no puede ser mayor del 0.5% del salario cotizable; d) Cuenta Comisión Superintendencia de Pensiones (SIPEN), comisión destinada para los  gastos operativos de  SIPE</a:t>
          </a:r>
          <a:r>
            <a:rPr lang="es-DO" sz="1800" b="0">
              <a:solidFill>
                <a:sysClr val="windowText" lastClr="000000"/>
              </a:solidFill>
              <a:effectLst/>
              <a:latin typeface="+mn-lt"/>
              <a:ea typeface="+mn-ea"/>
              <a:cs typeface="+mn-cs"/>
            </a:rPr>
            <a:t>N</a:t>
          </a:r>
          <a:r>
            <a:rPr lang="es-DO" sz="1800">
              <a:solidFill>
                <a:sysClr val="windowText" lastClr="000000"/>
              </a:solidFill>
              <a:effectLst/>
              <a:latin typeface="+mn-lt"/>
              <a:ea typeface="+mn-ea"/>
              <a:cs typeface="+mn-cs"/>
            </a:rPr>
            <a:t>,  corresponde al 0.07% del salario cotizable y e) Cuenta Fondo de Solidaridad Social (FSS), fondo constituido para favorecer a los afiliados de bajos ingresos mayores de 65 años de edad, que hayan cotizado durante por lo menos 300 meses en cualquiera de los sistemas de pensión vigentes y cuya cuenta personal no  acumula</a:t>
          </a:r>
          <a:r>
            <a:rPr lang="es-DO" sz="1800" baseline="0">
              <a:solidFill>
                <a:sysClr val="windowText" lastClr="000000"/>
              </a:solidFill>
              <a:effectLst/>
              <a:latin typeface="+mn-lt"/>
              <a:ea typeface="+mn-ea"/>
              <a:cs typeface="+mn-cs"/>
            </a:rPr>
            <a:t> lo</a:t>
          </a:r>
          <a:r>
            <a:rPr lang="es-DO" sz="1800">
              <a:solidFill>
                <a:sysClr val="windowText" lastClr="000000"/>
              </a:solidFill>
              <a:effectLst/>
              <a:latin typeface="+mn-lt"/>
              <a:ea typeface="+mn-ea"/>
              <a:cs typeface="+mn-cs"/>
            </a:rPr>
            <a:t> suficiente para cubrir una pensión mínima.</a:t>
          </a:r>
        </a:p>
        <a:p>
          <a:endParaRPr lang="es-DO" sz="1800">
            <a:solidFill>
              <a:sysClr val="windowText" lastClr="000000"/>
            </a:solidFill>
            <a:effectLst/>
            <a:latin typeface="+mn-lt"/>
            <a:ea typeface="+mn-ea"/>
            <a:cs typeface="+mn-cs"/>
          </a:endParaRPr>
        </a:p>
        <a:p>
          <a:r>
            <a:rPr lang="es-DO" sz="1800">
              <a:solidFill>
                <a:sysClr val="windowText" lastClr="000000"/>
              </a:solidFill>
              <a:effectLst/>
              <a:latin typeface="+mn-lt"/>
              <a:ea typeface="+mn-ea"/>
              <a:cs typeface="+mn-cs"/>
            </a:rPr>
            <a:t>Los fondos desembolsado al Seguro de Vejez, Discapacidad y Sobrevivencia (SVDS) por cuentas, durante el período julio 2003,  fecha en que inició el recaudo para el SVDS del RC, hasta abril 2021 ascienden a un monto total de RD$526,007,737,025.60, </a:t>
          </a:r>
          <a:r>
            <a:rPr lang="es-DO" sz="1800" baseline="0">
              <a:solidFill>
                <a:sysClr val="windowText" lastClr="000000"/>
              </a:solidFill>
              <a:effectLst/>
              <a:latin typeface="+mn-lt"/>
              <a:ea typeface="+mn-ea"/>
              <a:cs typeface="+mn-cs"/>
            </a:rPr>
            <a:t> </a:t>
          </a:r>
          <a:r>
            <a:rPr lang="es-DO" sz="1800">
              <a:solidFill>
                <a:sysClr val="windowText" lastClr="000000"/>
              </a:solidFill>
              <a:effectLst/>
              <a:latin typeface="+mn-lt"/>
              <a:ea typeface="+mn-ea"/>
              <a:cs typeface="+mn-cs"/>
            </a:rPr>
            <a:t>de los cuales </a:t>
          </a:r>
          <a:r>
            <a:rPr lang="es-DO" sz="1800" baseline="0">
              <a:solidFill>
                <a:sysClr val="windowText" lastClr="000000"/>
              </a:solidFill>
              <a:effectLst/>
              <a:latin typeface="+mn-lt"/>
              <a:ea typeface="+mn-ea"/>
              <a:cs typeface="+mn-cs"/>
            </a:rPr>
            <a:t> </a:t>
          </a:r>
          <a:r>
            <a:rPr lang="es-DO" sz="1800">
              <a:solidFill>
                <a:sysClr val="windowText" lastClr="000000"/>
              </a:solidFill>
              <a:effectLst/>
              <a:latin typeface="+mn-lt"/>
              <a:ea typeface="+mn-ea"/>
              <a:cs typeface="+mn-cs"/>
            </a:rPr>
            <a:t>RD</a:t>
          </a:r>
          <a:r>
            <a:rPr lang="en-US" sz="1800">
              <a:solidFill>
                <a:sysClr val="windowText" lastClr="000000"/>
              </a:solidFill>
              <a:effectLst/>
              <a:latin typeface="+mn-lt"/>
              <a:ea typeface="+mn-ea"/>
              <a:cs typeface="+mn-cs"/>
            </a:rPr>
            <a:t>452,845,721,653.8 </a:t>
          </a:r>
          <a:r>
            <a:rPr lang="es-DO" sz="1800">
              <a:solidFill>
                <a:sysClr val="windowText" lastClr="000000"/>
              </a:solidFill>
              <a:effectLst/>
              <a:latin typeface="+mn-lt"/>
              <a:ea typeface="+mn-ea"/>
              <a:cs typeface="+mn-cs"/>
            </a:rPr>
            <a:t>(77.79%)  Capitalizacion Individual;  Reparto RD$ 21,918,189,588.1 (3.76%); Comisión AFP RD$23,008,363,790.2 (3.95%);  Comisión SIPEN  RD$4,149,021,172.6 (0.71%);</a:t>
          </a:r>
          <a:r>
            <a:rPr lang="es-DO" sz="1800" baseline="0">
              <a:solidFill>
                <a:sysClr val="windowText" lastClr="000000"/>
              </a:solidFill>
              <a:effectLst/>
              <a:latin typeface="+mn-lt"/>
              <a:ea typeface="+mn-ea"/>
              <a:cs typeface="+mn-cs"/>
            </a:rPr>
            <a:t> el Seguro de Vida RD$ 50,759,365,284.7 (8.72%) </a:t>
          </a:r>
          <a:r>
            <a:rPr lang="es-DO" sz="1800">
              <a:solidFill>
                <a:sysClr val="windowText" lastClr="000000"/>
              </a:solidFill>
              <a:effectLst/>
              <a:latin typeface="+mn-lt"/>
              <a:ea typeface="+mn-ea"/>
              <a:cs typeface="+mn-cs"/>
            </a:rPr>
            <a:t> y por último RD$22,550,995,608.7 desembolsado al Fondo de Solidaridad Social </a:t>
          </a:r>
          <a:r>
            <a:rPr lang="es-DO" sz="1800" baseline="0">
              <a:solidFill>
                <a:sysClr val="windowText" lastClr="000000"/>
              </a:solidFill>
              <a:effectLst/>
              <a:latin typeface="+mn-lt"/>
              <a:ea typeface="+mn-ea"/>
              <a:cs typeface="+mn-cs"/>
            </a:rPr>
            <a:t> </a:t>
          </a:r>
          <a:r>
            <a:rPr lang="es-DO" sz="1800">
              <a:solidFill>
                <a:sysClr val="windowText" lastClr="000000"/>
              </a:solidFill>
              <a:effectLst/>
              <a:latin typeface="+mn-lt"/>
              <a:ea typeface="+mn-ea"/>
              <a:cs typeface="+mn-cs"/>
            </a:rPr>
            <a:t>(FSS), equivalente al 3.95% del total de la recaudación individualizada, FSS</a:t>
          </a:r>
          <a:r>
            <a:rPr lang="es-DO" sz="1800" baseline="0">
              <a:solidFill>
                <a:sysClr val="windowText" lastClr="000000"/>
              </a:solidFill>
              <a:effectLst/>
              <a:latin typeface="+mn-lt"/>
              <a:ea typeface="+mn-ea"/>
              <a:cs typeface="+mn-cs"/>
            </a:rPr>
            <a:t> </a:t>
          </a:r>
          <a:r>
            <a:rPr lang="es-DO" sz="1800">
              <a:solidFill>
                <a:sysClr val="windowText" lastClr="000000"/>
              </a:solidFill>
              <a:effectLst/>
              <a:latin typeface="+mn-lt"/>
              <a:ea typeface="+mn-ea"/>
              <a:cs typeface="+mn-cs"/>
            </a:rPr>
            <a:t>representa el 3.87% del patrimonio total del Sistema</a:t>
          </a:r>
          <a:r>
            <a:rPr lang="es-DO" sz="1800" baseline="0">
              <a:solidFill>
                <a:sysClr val="windowText" lastClr="000000"/>
              </a:solidFill>
              <a:effectLst/>
              <a:latin typeface="+mn-lt"/>
              <a:ea typeface="+mn-ea"/>
              <a:cs typeface="+mn-cs"/>
            </a:rPr>
            <a:t> </a:t>
          </a:r>
          <a:r>
            <a:rPr lang="es-DO" sz="1800">
              <a:solidFill>
                <a:sysClr val="windowText" lastClr="000000"/>
              </a:solidFill>
              <a:effectLst/>
              <a:latin typeface="+mn-lt"/>
              <a:ea typeface="+mn-ea"/>
              <a:cs typeface="+mn-cs"/>
            </a:rPr>
            <a:t>Dominicano de Pensiones y el restante pertenecen a la comision de TSS y DIDA, que comenzaron </a:t>
          </a:r>
          <a:r>
            <a:rPr lang="es-DO" sz="1800" baseline="0">
              <a:solidFill>
                <a:sysClr val="windowText" lastClr="000000"/>
              </a:solidFill>
              <a:effectLst/>
              <a:latin typeface="+mn-lt"/>
              <a:ea typeface="+mn-ea"/>
              <a:cs typeface="+mn-cs"/>
            </a:rPr>
            <a:t> a dispersarse desde junio 2020.</a:t>
          </a:r>
          <a:endParaRPr lang="es-DO" sz="1800">
            <a:solidFill>
              <a:sysClr val="windowText" lastClr="000000"/>
            </a:solidFill>
            <a:effectLst/>
            <a:latin typeface="+mn-lt"/>
            <a:ea typeface="+mn-ea"/>
            <a:cs typeface="+mn-cs"/>
          </a:endParaRPr>
        </a:p>
        <a:p>
          <a:endParaRPr lang="es-DO" sz="1800">
            <a:solidFill>
              <a:srgbClr val="FF0000"/>
            </a:solidFill>
            <a:effectLst/>
            <a:latin typeface="+mn-lt"/>
            <a:ea typeface="+mn-ea"/>
            <a:cs typeface="+mn-cs"/>
          </a:endParaRPr>
        </a:p>
        <a:p>
          <a:r>
            <a:rPr lang="es-DO" sz="1800">
              <a:solidFill>
                <a:sysClr val="windowText" lastClr="000000"/>
              </a:solidFill>
              <a:effectLst/>
              <a:latin typeface="+mn-lt"/>
              <a:ea typeface="+mn-ea"/>
              <a:cs typeface="+mn-cs"/>
            </a:rPr>
            <a:t>El patrimonio de los fondos de pensiones está constituido por cinco tipos de fondos: Capitalización Individual (CCI), Planes  Complementarios, fondo de Solidaridad Social, Planes de reparto Individualizado y por último, el Fondo  del Instituto Nacional de Bienestar Magisterial  (INABIMA). </a:t>
          </a:r>
        </a:p>
        <a:p>
          <a:endParaRPr lang="es-DO" sz="1800">
            <a:solidFill>
              <a:srgbClr val="FF0000"/>
            </a:solidFill>
            <a:effectLst/>
            <a:latin typeface="+mn-lt"/>
            <a:ea typeface="+mn-ea"/>
            <a:cs typeface="+mn-cs"/>
          </a:endParaRPr>
        </a:p>
        <a:p>
          <a:r>
            <a:rPr lang="es-DO" sz="1800">
              <a:solidFill>
                <a:sysClr val="windowText" lastClr="000000"/>
              </a:solidFill>
              <a:effectLst/>
              <a:latin typeface="+mn-lt"/>
              <a:ea typeface="+mn-ea"/>
              <a:cs typeface="+mn-cs"/>
            </a:rPr>
            <a:t>En el período julio 2003 al mes de</a:t>
          </a:r>
          <a:r>
            <a:rPr lang="es-DO" sz="1800" baseline="0">
              <a:solidFill>
                <a:sysClr val="windowText" lastClr="000000"/>
              </a:solidFill>
              <a:effectLst/>
              <a:latin typeface="+mn-lt"/>
              <a:ea typeface="+mn-ea"/>
              <a:cs typeface="+mn-cs"/>
            </a:rPr>
            <a:t> abril 2020 </a:t>
          </a:r>
          <a:r>
            <a:rPr lang="es-DO" sz="1800">
              <a:solidFill>
                <a:sysClr val="windowText" lastClr="000000"/>
              </a:solidFill>
              <a:effectLst/>
              <a:latin typeface="+mn-lt"/>
              <a:ea typeface="+mn-ea"/>
              <a:cs typeface="+mn-cs"/>
            </a:rPr>
            <a:t>el patrimonio de los fondos de pensiones ha alcanzó un monto acumulado de RD$864,049.50 </a:t>
          </a:r>
          <a:r>
            <a:rPr lang="es-DO" sz="1800" baseline="0">
              <a:solidFill>
                <a:sysClr val="windowText" lastClr="000000"/>
              </a:solidFill>
              <a:effectLst/>
              <a:latin typeface="+mn-lt"/>
              <a:ea typeface="+mn-ea"/>
              <a:cs typeface="+mn-cs"/>
            </a:rPr>
            <a:t>m</a:t>
          </a:r>
          <a:r>
            <a:rPr lang="es-DO" sz="1800">
              <a:solidFill>
                <a:sysClr val="windowText" lastClr="000000"/>
              </a:solidFill>
              <a:effectLst/>
              <a:latin typeface="+mn-lt"/>
              <a:ea typeface="+mn-ea"/>
              <a:cs typeface="+mn-cs"/>
            </a:rPr>
            <a:t>illones, representando el un 19.4% del Producto Interno Bruto (PIB) y en diciembre de 2003 se contaba con un patrimonio de RD$686,162.00 </a:t>
          </a:r>
          <a:r>
            <a:rPr lang="es-DO" sz="1800" baseline="0">
              <a:solidFill>
                <a:sysClr val="windowText" lastClr="000000"/>
              </a:solidFill>
              <a:effectLst/>
              <a:latin typeface="+mn-lt"/>
              <a:ea typeface="+mn-ea"/>
              <a:cs typeface="+mn-cs"/>
            </a:rPr>
            <a:t> </a:t>
          </a:r>
          <a:r>
            <a:rPr lang="es-DO" sz="1800">
              <a:solidFill>
                <a:sysClr val="windowText" lastClr="000000"/>
              </a:solidFill>
              <a:effectLst/>
              <a:latin typeface="+mn-lt"/>
              <a:ea typeface="+mn-ea"/>
              <a:cs typeface="+mn-cs"/>
            </a:rPr>
            <a:t>millones, lo que al mes  de</a:t>
          </a:r>
          <a:r>
            <a:rPr lang="es-DO" sz="1800" baseline="0">
              <a:solidFill>
                <a:sysClr val="windowText" lastClr="000000"/>
              </a:solidFill>
              <a:effectLst/>
              <a:latin typeface="+mn-lt"/>
              <a:ea typeface="+mn-ea"/>
              <a:cs typeface="+mn-cs"/>
            </a:rPr>
            <a:t> diciembre </a:t>
          </a:r>
          <a:r>
            <a:rPr lang="es-DO" sz="1800">
              <a:solidFill>
                <a:sysClr val="windowText" lastClr="000000"/>
              </a:solidFill>
              <a:effectLst/>
              <a:latin typeface="+mn-lt"/>
              <a:ea typeface="+mn-ea"/>
              <a:cs typeface="+mn-cs"/>
            </a:rPr>
            <a:t>2019 se ha multiplicado más de 100 veces.  </a:t>
          </a:r>
        </a:p>
        <a:p>
          <a:endParaRPr lang="es-DO" sz="1800">
            <a:solidFill>
              <a:sysClr val="windowText" lastClr="000000"/>
            </a:solidFill>
            <a:effectLst/>
            <a:latin typeface="+mn-lt"/>
            <a:ea typeface="+mn-ea"/>
            <a:cs typeface="+mn-cs"/>
          </a:endParaRPr>
        </a:p>
        <a:p>
          <a:r>
            <a:rPr lang="es-DO" sz="1800">
              <a:solidFill>
                <a:sysClr val="windowText" lastClr="000000"/>
              </a:solidFill>
              <a:effectLst/>
              <a:latin typeface="+mn-lt"/>
              <a:ea typeface="+mn-ea"/>
              <a:cs typeface="+mn-cs"/>
            </a:rPr>
            <a:t>La Cartera total de Inversión de los fondos de pensiones </a:t>
          </a:r>
          <a:r>
            <a:rPr lang="es-DO" sz="1800" baseline="0">
              <a:solidFill>
                <a:sysClr val="windowText" lastClr="000000"/>
              </a:solidFill>
              <a:effectLst/>
              <a:latin typeface="+mn-lt"/>
              <a:ea typeface="+mn-ea"/>
              <a:cs typeface="+mn-cs"/>
            </a:rPr>
            <a:t> al mes de enero - marzo  2021,  RD$764,558.29. </a:t>
          </a:r>
          <a:r>
            <a:rPr lang="es-DO" sz="1800">
              <a:solidFill>
                <a:sysClr val="windowText" lastClr="000000"/>
              </a:solidFill>
              <a:effectLst/>
              <a:latin typeface="+mn-lt"/>
              <a:ea typeface="+mn-ea"/>
              <a:cs typeface="+mn-cs"/>
            </a:rPr>
            <a:t>  La composición por tipo de emisor de instrumento de inversión, se observa que el 87.0% está colocada en tres tipos de emisores  principales: Banco </a:t>
          </a:r>
          <a:r>
            <a:rPr lang="es-DO" sz="1800" baseline="0">
              <a:solidFill>
                <a:sysClr val="windowText" lastClr="000000"/>
              </a:solidFill>
              <a:effectLst/>
              <a:latin typeface="+mn-lt"/>
              <a:ea typeface="+mn-ea"/>
              <a:cs typeface="+mn-cs"/>
            </a:rPr>
            <a:t> </a:t>
          </a:r>
          <a:r>
            <a:rPr lang="es-DO" sz="1800">
              <a:solidFill>
                <a:sysClr val="windowText" lastClr="000000"/>
              </a:solidFill>
              <a:effectLst/>
              <a:latin typeface="+mn-lt"/>
              <a:ea typeface="+mn-ea"/>
              <a:cs typeface="+mn-cs"/>
            </a:rPr>
            <a:t>Central contiene el</a:t>
          </a:r>
          <a:r>
            <a:rPr lang="es-DO" sz="1800" baseline="0">
              <a:solidFill>
                <a:sysClr val="windowText" lastClr="000000"/>
              </a:solidFill>
              <a:effectLst/>
              <a:latin typeface="+mn-lt"/>
              <a:ea typeface="+mn-ea"/>
              <a:cs typeface="+mn-cs"/>
            </a:rPr>
            <a:t> 32.4</a:t>
          </a:r>
          <a:r>
            <a:rPr lang="es-DO" sz="1800">
              <a:solidFill>
                <a:sysClr val="windowText" lastClr="000000"/>
              </a:solidFill>
              <a:effectLst/>
              <a:latin typeface="+mn-lt"/>
              <a:ea typeface="+mn-ea"/>
              <a:cs typeface="+mn-cs"/>
            </a:rPr>
            <a:t>%;  el</a:t>
          </a:r>
          <a:r>
            <a:rPr lang="es-DO" sz="1800" baseline="0">
              <a:solidFill>
                <a:sysClr val="windowText" lastClr="000000"/>
              </a:solidFill>
              <a:effectLst/>
              <a:latin typeface="+mn-lt"/>
              <a:ea typeface="+mn-ea"/>
              <a:cs typeface="+mn-cs"/>
            </a:rPr>
            <a:t> 5.8</a:t>
          </a:r>
          <a:r>
            <a:rPr lang="es-DO" sz="1800">
              <a:solidFill>
                <a:sysClr val="windowText" lastClr="000000"/>
              </a:solidFill>
              <a:effectLst/>
              <a:latin typeface="+mn-lt"/>
              <a:ea typeface="+mn-ea"/>
              <a:cs typeface="+mn-cs"/>
            </a:rPr>
            <a:t>%  en Banco Comerciales y  Múltiples y el 48.8%  en la cartera del Ministerio de Hacienda.   </a:t>
          </a:r>
        </a:p>
        <a:p>
          <a:endParaRPr lang="es-DO" sz="1800">
            <a:solidFill>
              <a:sysClr val="windowText" lastClr="000000"/>
            </a:solidFill>
            <a:effectLst/>
            <a:latin typeface="+mn-lt"/>
            <a:ea typeface="+mn-ea"/>
            <a:cs typeface="+mn-cs"/>
          </a:endParaRPr>
        </a:p>
        <a:p>
          <a:r>
            <a:rPr lang="es-DO" sz="1800">
              <a:solidFill>
                <a:sysClr val="windowText" lastClr="000000"/>
              </a:solidFill>
              <a:effectLst/>
              <a:latin typeface="+mn-lt"/>
              <a:ea typeface="+mn-ea"/>
              <a:cs typeface="+mn-cs"/>
            </a:rPr>
            <a:t>Desde diciembre 2003 hasta</a:t>
          </a:r>
          <a:r>
            <a:rPr lang="es-DO" sz="1800" baseline="0">
              <a:solidFill>
                <a:sysClr val="windowText" lastClr="000000"/>
              </a:solidFill>
              <a:effectLst/>
              <a:latin typeface="+mn-lt"/>
              <a:ea typeface="+mn-ea"/>
              <a:cs typeface="+mn-cs"/>
            </a:rPr>
            <a:t> abril 2021</a:t>
          </a:r>
          <a:r>
            <a:rPr lang="es-DO" sz="1800">
              <a:solidFill>
                <a:sysClr val="windowText" lastClr="000000"/>
              </a:solidFill>
              <a:effectLst/>
              <a:latin typeface="+mn-lt"/>
              <a:ea typeface="+mn-ea"/>
              <a:cs typeface="+mn-cs"/>
            </a:rPr>
            <a:t>, la rentabilidad nominal promedio de los fondos de pensiones tanto de la Cuenta de Capitalización Individual como del sistema en general, ha tenido un comportamiento similar, acorde a los cambios de las tasas  de interés en la  economía .   Para  el mes del abril 2021 la tasa promedio del sistema es de 11.19% y la tasa promedio de la CCI es de</a:t>
          </a:r>
          <a:r>
            <a:rPr lang="es-DO" sz="1800" baseline="0">
              <a:solidFill>
                <a:sysClr val="windowText" lastClr="000000"/>
              </a:solidFill>
              <a:effectLst/>
              <a:latin typeface="+mn-lt"/>
              <a:ea typeface="+mn-ea"/>
              <a:cs typeface="+mn-cs"/>
            </a:rPr>
            <a:t> </a:t>
          </a:r>
          <a:r>
            <a:rPr lang="es-DO" sz="1800">
              <a:solidFill>
                <a:sysClr val="windowText" lastClr="000000"/>
              </a:solidFill>
              <a:effectLst/>
              <a:latin typeface="+mn-lt"/>
              <a:ea typeface="+mn-ea"/>
              <a:cs typeface="+mn-cs"/>
            </a:rPr>
            <a:t> 11.41%.  Utilizando la </a:t>
          </a:r>
          <a:r>
            <a:rPr lang="es-DO" sz="1800" baseline="0">
              <a:solidFill>
                <a:sysClr val="windowText" lastClr="000000"/>
              </a:solidFill>
              <a:effectLst/>
              <a:latin typeface="+mn-lt"/>
              <a:ea typeface="+mn-ea"/>
              <a:cs typeface="+mn-cs"/>
            </a:rPr>
            <a:t> </a:t>
          </a:r>
          <a:r>
            <a:rPr lang="es-DO" sz="1800">
              <a:solidFill>
                <a:sysClr val="windowText" lastClr="000000"/>
              </a:solidFill>
              <a:effectLst/>
              <a:latin typeface="+mn-lt"/>
              <a:ea typeface="+mn-ea"/>
              <a:cs typeface="+mn-cs"/>
            </a:rPr>
            <a:t>inflación acumulada disponible en el Banco Central de la República Dominicana, se estima una rentabilidad real es de un 1.76%  al mes </a:t>
          </a:r>
          <a:r>
            <a:rPr lang="es-DO" sz="1800" baseline="0">
              <a:solidFill>
                <a:sysClr val="windowText" lastClr="000000"/>
              </a:solidFill>
              <a:effectLst/>
              <a:latin typeface="+mn-lt"/>
              <a:ea typeface="+mn-ea"/>
              <a:cs typeface="+mn-cs"/>
            </a:rPr>
            <a:t> </a:t>
          </a:r>
          <a:r>
            <a:rPr lang="es-DO" sz="1800">
              <a:solidFill>
                <a:sysClr val="windowText" lastClr="000000"/>
              </a:solidFill>
              <a:effectLst/>
              <a:latin typeface="+mn-lt"/>
              <a:ea typeface="+mn-ea"/>
              <a:cs typeface="+mn-cs"/>
            </a:rPr>
            <a:t>de abril 2021.  </a:t>
          </a:r>
        </a:p>
        <a:p>
          <a:endParaRPr lang="es-DO" sz="1600">
            <a:solidFill>
              <a:sysClr val="windowText" lastClr="000000"/>
            </a:solidFill>
            <a:effectLst/>
            <a:latin typeface="+mn-lt"/>
            <a:ea typeface="+mn-ea"/>
            <a:cs typeface="+mn-cs"/>
          </a:endParaRPr>
        </a:p>
      </xdr:txBody>
    </xdr:sp>
    <xdr:clientData/>
  </xdr:twoCellAnchor>
  <xdr:twoCellAnchor>
    <xdr:from>
      <xdr:col>0</xdr:col>
      <xdr:colOff>0</xdr:colOff>
      <xdr:row>0</xdr:row>
      <xdr:rowOff>0</xdr:rowOff>
    </xdr:from>
    <xdr:to>
      <xdr:col>12</xdr:col>
      <xdr:colOff>0</xdr:colOff>
      <xdr:row>4</xdr:row>
      <xdr:rowOff>193261</xdr:rowOff>
    </xdr:to>
    <xdr:sp macro="" textlink="">
      <xdr:nvSpPr>
        <xdr:cNvPr id="4" name="3 Rectángulo redondeado">
          <a:extLst>
            <a:ext uri="{FF2B5EF4-FFF2-40B4-BE49-F238E27FC236}">
              <a16:creationId xmlns:a16="http://schemas.microsoft.com/office/drawing/2014/main" id="{00000000-0008-0000-5100-000004000000}"/>
            </a:ext>
          </a:extLst>
        </xdr:cNvPr>
        <xdr:cNvSpPr/>
      </xdr:nvSpPr>
      <xdr:spPr>
        <a:xfrm>
          <a:off x="0" y="0"/>
          <a:ext cx="13431630" cy="96630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Sistema Dominicano de Seguridad Social (SDSS)</a:t>
          </a:r>
          <a:endParaRPr lang="es-ES" sz="2400">
            <a:effectLst/>
          </a:endParaRPr>
        </a:p>
        <a:p>
          <a:pPr algn="ctr" eaLnBrk="1" fontAlgn="auto" latinLnBrk="0" hangingPunct="1"/>
          <a:r>
            <a:rPr lang="es-DO" sz="2400" b="1">
              <a:solidFill>
                <a:schemeClr val="lt1"/>
              </a:solidFill>
              <a:effectLst/>
              <a:latin typeface="+mn-lt"/>
              <a:ea typeface="+mn-ea"/>
              <a:cs typeface="+mn-cs"/>
            </a:rPr>
            <a:t>Pagos</a:t>
          </a:r>
          <a:r>
            <a:rPr lang="es-DO" sz="2400" b="1" baseline="0">
              <a:solidFill>
                <a:schemeClr val="lt1"/>
              </a:solidFill>
              <a:effectLst/>
              <a:latin typeface="+mn-lt"/>
              <a:ea typeface="+mn-ea"/>
              <a:cs typeface="+mn-cs"/>
            </a:rPr>
            <a:t> </a:t>
          </a:r>
          <a:r>
            <a:rPr lang="es-DO" sz="2400" b="1">
              <a:solidFill>
                <a:schemeClr val="lt1"/>
              </a:solidFill>
              <a:effectLst/>
              <a:latin typeface="+mn-lt"/>
              <a:ea typeface="+mn-ea"/>
              <a:cs typeface="+mn-cs"/>
            </a:rPr>
            <a:t>Seguro de Vejez, Discapacidad y Sobrevivencia (SVDS)</a:t>
          </a:r>
          <a:endParaRPr lang="es-ES" sz="2400">
            <a:effectLst/>
          </a:endParaRPr>
        </a:p>
      </xdr:txBody>
    </xdr:sp>
    <xdr:clientData/>
  </xdr:twoCellAnchor>
  <xdr:twoCellAnchor editAs="oneCell">
    <xdr:from>
      <xdr:col>0</xdr:col>
      <xdr:colOff>330824</xdr:colOff>
      <xdr:row>0</xdr:row>
      <xdr:rowOff>124298</xdr:rowOff>
    </xdr:from>
    <xdr:to>
      <xdr:col>1</xdr:col>
      <xdr:colOff>414130</xdr:colOff>
      <xdr:row>3</xdr:row>
      <xdr:rowOff>62038</xdr:rowOff>
    </xdr:to>
    <xdr:pic>
      <xdr:nvPicPr>
        <xdr:cNvPr id="5" name="7 Imagen" descr="logo_2x4.bmp">
          <a:hlinkClick xmlns:r="http://schemas.openxmlformats.org/officeDocument/2006/relationships" r:id="rId3"/>
          <a:extLst>
            <a:ext uri="{FF2B5EF4-FFF2-40B4-BE49-F238E27FC236}">
              <a16:creationId xmlns:a16="http://schemas.microsoft.com/office/drawing/2014/main" id="{00000000-0008-0000-5100-000005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30824" y="124298"/>
          <a:ext cx="842545" cy="6417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7.xml><?xml version="1.0" encoding="utf-8"?>
<xdr:wsDr xmlns:xdr="http://schemas.openxmlformats.org/drawingml/2006/spreadsheetDrawing" xmlns:a="http://schemas.openxmlformats.org/drawingml/2006/main">
  <xdr:twoCellAnchor>
    <xdr:from>
      <xdr:col>0</xdr:col>
      <xdr:colOff>34635</xdr:colOff>
      <xdr:row>24</xdr:row>
      <xdr:rowOff>34637</xdr:rowOff>
    </xdr:from>
    <xdr:to>
      <xdr:col>11</xdr:col>
      <xdr:colOff>588818</xdr:colOff>
      <xdr:row>71</xdr:row>
      <xdr:rowOff>138545</xdr:rowOff>
    </xdr:to>
    <xdr:graphicFrame macro="">
      <xdr:nvGraphicFramePr>
        <xdr:cNvPr id="2" name="6 Gráfico">
          <a:extLst>
            <a:ext uri="{FF2B5EF4-FFF2-40B4-BE49-F238E27FC236}">
              <a16:creationId xmlns:a16="http://schemas.microsoft.com/office/drawing/2014/main" id="{00000000-0008-0000-5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748392</xdr:colOff>
      <xdr:row>0</xdr:row>
      <xdr:rowOff>1402773</xdr:rowOff>
    </xdr:to>
    <xdr:sp macro="" textlink="">
      <xdr:nvSpPr>
        <xdr:cNvPr id="4" name="3 Rectángulo redondeado">
          <a:extLst>
            <a:ext uri="{FF2B5EF4-FFF2-40B4-BE49-F238E27FC236}">
              <a16:creationId xmlns:a16="http://schemas.microsoft.com/office/drawing/2014/main" id="{00000000-0008-0000-5200-000004000000}"/>
            </a:ext>
          </a:extLst>
        </xdr:cNvPr>
        <xdr:cNvSpPr/>
      </xdr:nvSpPr>
      <xdr:spPr>
        <a:xfrm>
          <a:off x="0" y="0"/>
          <a:ext cx="19192256" cy="1402773"/>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Seguro de Vejez, Discapacidad y Sobrevivencia (SVDS)</a:t>
          </a:r>
        </a:p>
        <a:p>
          <a:pPr algn="ctr" eaLnBrk="1" fontAlgn="auto" latinLnBrk="0" hangingPunct="1"/>
          <a:r>
            <a:rPr lang="es-DO" sz="2400" b="1">
              <a:solidFill>
                <a:schemeClr val="lt1"/>
              </a:solidFill>
              <a:effectLst/>
              <a:latin typeface="+mn-lt"/>
              <a:ea typeface="+mn-ea"/>
              <a:cs typeface="+mn-cs"/>
            </a:rPr>
            <a:t>Dispersión Histórica del SVDS</a:t>
          </a:r>
        </a:p>
        <a:p>
          <a:pPr algn="ctr" eaLnBrk="1" fontAlgn="auto" latinLnBrk="0" hangingPunct="1"/>
          <a:r>
            <a:rPr lang="es-DO" sz="2400" b="1">
              <a:solidFill>
                <a:schemeClr val="lt1"/>
              </a:solidFill>
              <a:effectLst/>
              <a:latin typeface="+mn-lt"/>
              <a:ea typeface="+mn-ea"/>
              <a:cs typeface="+mn-cs"/>
            </a:rPr>
            <a:t>Período: Diciembre 2003 -  Abril 2021</a:t>
          </a:r>
          <a:endParaRPr lang="es-DO" sz="3600">
            <a:effectLst/>
          </a:endParaRPr>
        </a:p>
      </xdr:txBody>
    </xdr:sp>
    <xdr:clientData/>
  </xdr:twoCellAnchor>
  <xdr:twoCellAnchor editAs="oneCell">
    <xdr:from>
      <xdr:col>0</xdr:col>
      <xdr:colOff>582633</xdr:colOff>
      <xdr:row>0</xdr:row>
      <xdr:rowOff>197920</xdr:rowOff>
    </xdr:from>
    <xdr:to>
      <xdr:col>0</xdr:col>
      <xdr:colOff>1626891</xdr:colOff>
      <xdr:row>0</xdr:row>
      <xdr:rowOff>987135</xdr:rowOff>
    </xdr:to>
    <xdr:pic>
      <xdr:nvPicPr>
        <xdr:cNvPr id="5" name="6 Imagen" descr="logo_2x4.bmp">
          <a:hlinkClick xmlns:r="http://schemas.openxmlformats.org/officeDocument/2006/relationships" r:id="rId2"/>
          <a:extLst>
            <a:ext uri="{FF2B5EF4-FFF2-40B4-BE49-F238E27FC236}">
              <a16:creationId xmlns:a16="http://schemas.microsoft.com/office/drawing/2014/main" id="{00000000-0008-0000-52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82633" y="197920"/>
          <a:ext cx="1044258" cy="789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8.xml><?xml version="1.0" encoding="utf-8"?>
<c:userShapes xmlns:c="http://schemas.openxmlformats.org/drawingml/2006/chart">
  <cdr:relSizeAnchor xmlns:cdr="http://schemas.openxmlformats.org/drawingml/2006/chartDrawing">
    <cdr:from>
      <cdr:x>0.05007</cdr:x>
      <cdr:y>0.92871</cdr:y>
    </cdr:from>
    <cdr:to>
      <cdr:x>0.19043</cdr:x>
      <cdr:y>0.98056</cdr:y>
    </cdr:to>
    <cdr:sp macro="" textlink="">
      <cdr:nvSpPr>
        <cdr:cNvPr id="2" name="1 CuadroTexto"/>
        <cdr:cNvSpPr txBox="1"/>
      </cdr:nvSpPr>
      <cdr:spPr>
        <a:xfrm xmlns:a="http://schemas.openxmlformats.org/drawingml/2006/main">
          <a:off x="942529" y="8347365"/>
          <a:ext cx="2642337" cy="46600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2000" b="1"/>
            <a:t>Fuente: </a:t>
          </a:r>
          <a:r>
            <a:rPr lang="en-US" sz="2000"/>
            <a:t>TSS</a:t>
          </a:r>
        </a:p>
      </cdr:txBody>
    </cdr:sp>
  </cdr:relSizeAnchor>
</c:userShapes>
</file>

<file path=xl/drawings/drawing119.xml><?xml version="1.0" encoding="utf-8"?>
<xdr:wsDr xmlns:xdr="http://schemas.openxmlformats.org/drawingml/2006/spreadsheetDrawing" xmlns:a="http://schemas.openxmlformats.org/drawingml/2006/main">
  <xdr:twoCellAnchor>
    <xdr:from>
      <xdr:col>0</xdr:col>
      <xdr:colOff>33618</xdr:colOff>
      <xdr:row>14</xdr:row>
      <xdr:rowOff>67235</xdr:rowOff>
    </xdr:from>
    <xdr:to>
      <xdr:col>11</xdr:col>
      <xdr:colOff>1311089</xdr:colOff>
      <xdr:row>40</xdr:row>
      <xdr:rowOff>515468</xdr:rowOff>
    </xdr:to>
    <xdr:graphicFrame macro="">
      <xdr:nvGraphicFramePr>
        <xdr:cNvPr id="20597" name="6 Gráfico">
          <a:extLst>
            <a:ext uri="{FF2B5EF4-FFF2-40B4-BE49-F238E27FC236}">
              <a16:creationId xmlns:a16="http://schemas.microsoft.com/office/drawing/2014/main" id="{00000000-0008-0000-5300-0000755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0</xdr:colOff>
      <xdr:row>0</xdr:row>
      <xdr:rowOff>974912</xdr:rowOff>
    </xdr:to>
    <xdr:sp macro="" textlink="">
      <xdr:nvSpPr>
        <xdr:cNvPr id="4" name="3 Rectángulo redondeado">
          <a:extLst>
            <a:ext uri="{FF2B5EF4-FFF2-40B4-BE49-F238E27FC236}">
              <a16:creationId xmlns:a16="http://schemas.microsoft.com/office/drawing/2014/main" id="{00000000-0008-0000-5300-000004000000}"/>
            </a:ext>
          </a:extLst>
        </xdr:cNvPr>
        <xdr:cNvSpPr/>
      </xdr:nvSpPr>
      <xdr:spPr>
        <a:xfrm>
          <a:off x="0" y="0"/>
          <a:ext cx="14141824" cy="97491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de Vejez, Discapacidad y Sobrevivencia (SVDS)</a:t>
          </a:r>
        </a:p>
        <a:p>
          <a:pPr algn="ctr" eaLnBrk="1" fontAlgn="auto" latinLnBrk="0" hangingPunct="1"/>
          <a:r>
            <a:rPr lang="es-DO" sz="1600" b="1">
              <a:solidFill>
                <a:schemeClr val="lt1"/>
              </a:solidFill>
              <a:effectLst/>
              <a:latin typeface="+mn-lt"/>
              <a:ea typeface="+mn-ea"/>
              <a:cs typeface="+mn-cs"/>
            </a:rPr>
            <a:t>Pagos Anual por Cuentas del SVDS (RD$)</a:t>
          </a:r>
        </a:p>
        <a:p>
          <a:pPr algn="ctr" eaLnBrk="1" fontAlgn="auto" latinLnBrk="0" hangingPunct="1"/>
          <a:r>
            <a:rPr lang="es-DO" sz="1600" b="1">
              <a:solidFill>
                <a:schemeClr val="lt1"/>
              </a:solidFill>
              <a:effectLst/>
              <a:latin typeface="+mn-lt"/>
              <a:ea typeface="+mn-ea"/>
              <a:cs typeface="+mn-cs"/>
            </a:rPr>
            <a:t>Período: Diciembre 2003</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 Abril 2021</a:t>
          </a:r>
          <a:endParaRPr lang="es-DO" sz="2400">
            <a:effectLst/>
          </a:endParaRPr>
        </a:p>
      </xdr:txBody>
    </xdr:sp>
    <xdr:clientData/>
  </xdr:twoCellAnchor>
  <xdr:twoCellAnchor editAs="oneCell">
    <xdr:from>
      <xdr:col>0</xdr:col>
      <xdr:colOff>459441</xdr:colOff>
      <xdr:row>0</xdr:row>
      <xdr:rowOff>156881</xdr:rowOff>
    </xdr:from>
    <xdr:to>
      <xdr:col>1</xdr:col>
      <xdr:colOff>153556</xdr:colOff>
      <xdr:row>0</xdr:row>
      <xdr:rowOff>829235</xdr:rowOff>
    </xdr:to>
    <xdr:pic>
      <xdr:nvPicPr>
        <xdr:cNvPr id="7" name="6 Imagen" descr="logo_2x4.bmp">
          <a:hlinkClick xmlns:r="http://schemas.openxmlformats.org/officeDocument/2006/relationships" r:id="rId2"/>
          <a:extLst>
            <a:ext uri="{FF2B5EF4-FFF2-40B4-BE49-F238E27FC236}">
              <a16:creationId xmlns:a16="http://schemas.microsoft.com/office/drawing/2014/main" id="{00000000-0008-0000-53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59441" y="156881"/>
          <a:ext cx="870733" cy="6723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27214</xdr:colOff>
      <xdr:row>4</xdr:row>
      <xdr:rowOff>108857</xdr:rowOff>
    </xdr:from>
    <xdr:to>
      <xdr:col>13</xdr:col>
      <xdr:colOff>693964</xdr:colOff>
      <xdr:row>52</xdr:row>
      <xdr:rowOff>136070</xdr:rowOff>
    </xdr:to>
    <xdr:sp macro="" textlink="">
      <xdr:nvSpPr>
        <xdr:cNvPr id="2" name="1 CuadroTexto">
          <a:extLst>
            <a:ext uri="{FF2B5EF4-FFF2-40B4-BE49-F238E27FC236}">
              <a16:creationId xmlns:a16="http://schemas.microsoft.com/office/drawing/2014/main" id="{00000000-0008-0000-0700-000002000000}"/>
            </a:ext>
          </a:extLst>
        </xdr:cNvPr>
        <xdr:cNvSpPr txBox="1"/>
      </xdr:nvSpPr>
      <xdr:spPr>
        <a:xfrm>
          <a:off x="27214" y="870857"/>
          <a:ext cx="11361964" cy="9334499"/>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500" b="1" i="0" u="none" strike="noStrike" baseline="0">
              <a:solidFill>
                <a:schemeClr val="dk1"/>
              </a:solidFill>
              <a:latin typeface="+mn-lt"/>
              <a:ea typeface="+mn-ea"/>
              <a:cs typeface="+mn-cs"/>
            </a:rPr>
            <a:t>La Ley 87-01: </a:t>
          </a:r>
          <a:r>
            <a:rPr lang="es-DO" sz="1500" b="0" i="0" u="none" strike="noStrike" baseline="0">
              <a:solidFill>
                <a:schemeClr val="dk1"/>
              </a:solidFill>
              <a:latin typeface="+mn-lt"/>
              <a:ea typeface="+mn-ea"/>
              <a:cs typeface="+mn-cs"/>
            </a:rPr>
            <a:t>Crea el Sistema Dominicano  de Seguridad Social en el marco de la  Constitución de la República, para  regular  y desarrollar los derechos y deberes recíprocos del Estado y de los ciudadanos en lo concerniente al  financiamiento para la protección de lapoblación contra los riesgos de vejez, discapacidad, infancia  y riesgos laborales. </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i="0" u="none" strike="noStrike" baseline="0">
            <a:solidFill>
              <a:schemeClr val="dk1"/>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i="0" u="none" strike="noStrike" baseline="0">
              <a:solidFill>
                <a:schemeClr val="dk1"/>
              </a:solidFill>
              <a:latin typeface="+mn-lt"/>
              <a:ea typeface="+mn-ea"/>
              <a:cs typeface="+mn-cs"/>
            </a:rPr>
            <a:t>El SDSS comprende a todas las  instituciones públicas , privadas  y mixta  que realizan actividades principales o complementarias de seguridad social, en los recursos físicos y humanos, excepto la institución regida por la Ley 340-98, que crea  el Instituto de Previsión Social del Congresista Dominicano.</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i="0" u="none" strike="noStrike" baseline="0">
            <a:solidFill>
              <a:schemeClr val="dk1"/>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500" b="0" i="0" u="none" strike="noStrike" baseline="0">
              <a:solidFill>
                <a:schemeClr val="dk1"/>
              </a:solidFill>
              <a:latin typeface="+mn-lt"/>
              <a:ea typeface="+mn-ea"/>
              <a:cs typeface="+mn-cs"/>
            </a:rPr>
            <a:t>De acuerdo a lo establecido en el artículo 7 de la Ley 87-01 el Sistema Dominicano de Seguridad Social (SDSS) está integrado por tres regímenes de financiamiento</a:t>
          </a:r>
          <a:r>
            <a:rPr lang="en-US" sz="1500" b="1" i="0" u="none" strike="noStrike" baseline="0">
              <a:solidFill>
                <a:schemeClr val="dk1"/>
              </a:solidFill>
              <a:latin typeface="+mn-lt"/>
              <a:ea typeface="+mn-ea"/>
              <a:cs typeface="+mn-cs"/>
            </a:rPr>
            <a:t>:</a:t>
          </a:r>
        </a:p>
        <a:p>
          <a:endParaRPr lang="es-DO" sz="1500" b="1">
            <a:solidFill>
              <a:sysClr val="windowText" lastClr="000000"/>
            </a:solidFill>
            <a:latin typeface="+mn-lt"/>
          </a:endParaRPr>
        </a:p>
        <a:p>
          <a:r>
            <a:rPr lang="es-DO" sz="1500" b="1">
              <a:solidFill>
                <a:sysClr val="windowText" lastClr="000000"/>
              </a:solidFill>
              <a:latin typeface="+mn-lt"/>
            </a:rPr>
            <a:t>Régimen</a:t>
          </a:r>
          <a:r>
            <a:rPr lang="es-DO" sz="1500" b="1" baseline="0">
              <a:solidFill>
                <a:sysClr val="windowText" lastClr="000000"/>
              </a:solidFill>
              <a:latin typeface="+mn-lt"/>
            </a:rPr>
            <a:t> Contributivo</a:t>
          </a:r>
          <a:r>
            <a:rPr lang="es-DO" sz="1500" b="1" baseline="0">
              <a:solidFill>
                <a:schemeClr val="accent3">
                  <a:lumMod val="50000"/>
                </a:schemeClr>
              </a:solidFill>
              <a:latin typeface="+mn-lt"/>
            </a:rPr>
            <a:t>.- </a:t>
          </a:r>
          <a:r>
            <a:rPr lang="en-US" sz="1500" b="0" i="0" u="none" strike="noStrike" baseline="0">
              <a:solidFill>
                <a:schemeClr val="dk1"/>
              </a:solidFill>
              <a:latin typeface="+mn-lt"/>
              <a:ea typeface="+mn-ea"/>
              <a:cs typeface="+mn-cs"/>
            </a:rPr>
            <a:t>Comprende a los trabajadores asalariados públicos y privados y a los empleadores, financiado por los trabajadores y empleadores, incluyendo al Estado como empleador.</a:t>
          </a:r>
        </a:p>
        <a:p>
          <a:endParaRPr lang="en-US" sz="1500" b="0" i="0" u="none" strike="noStrike" baseline="0">
            <a:solidFill>
              <a:schemeClr val="dk1"/>
            </a:solidFill>
            <a:latin typeface="+mn-lt"/>
            <a:ea typeface="+mn-ea"/>
            <a:cs typeface="+mn-cs"/>
          </a:endParaRPr>
        </a:p>
        <a:p>
          <a:r>
            <a:rPr lang="en-US" sz="1500" b="1" i="0" u="none" strike="noStrike" baseline="0">
              <a:solidFill>
                <a:schemeClr val="dk1"/>
              </a:solidFill>
              <a:latin typeface="+mn-lt"/>
              <a:ea typeface="+mn-ea"/>
              <a:cs typeface="+mn-cs"/>
            </a:rPr>
            <a:t>Régimen Subsidiado</a:t>
          </a:r>
          <a:r>
            <a:rPr lang="en-US" sz="1500" b="0" i="0" u="none" strike="noStrike" baseline="0">
              <a:solidFill>
                <a:schemeClr val="dk1"/>
              </a:solidFill>
              <a:latin typeface="+mn-lt"/>
              <a:ea typeface="+mn-ea"/>
              <a:cs typeface="+mn-cs"/>
            </a:rPr>
            <a:t>.-  Protege a los trabajadores por cuenta propia con ingresos inestables e inferiores al salario mínimo nacional, así como a los desempleados, discapacitados e indigentes, financiado fundamentalmente por el Estado Dominicano.</a:t>
          </a:r>
        </a:p>
        <a:p>
          <a:endParaRPr lang="en-US" sz="1500" b="0" i="0" u="none" strike="noStrike" baseline="0">
            <a:solidFill>
              <a:schemeClr val="dk1"/>
            </a:solidFill>
            <a:latin typeface="+mn-lt"/>
            <a:ea typeface="+mn-ea"/>
            <a:cs typeface="+mn-cs"/>
          </a:endParaRPr>
        </a:p>
        <a:p>
          <a:r>
            <a:rPr lang="en-US" sz="1500" b="1" i="0" u="none" strike="noStrike" baseline="0">
              <a:solidFill>
                <a:schemeClr val="dk1"/>
              </a:solidFill>
              <a:latin typeface="+mn-lt"/>
              <a:ea typeface="+mn-ea"/>
              <a:cs typeface="+mn-cs"/>
            </a:rPr>
            <a:t>Régimen Contributivo Subsidiado.- </a:t>
          </a:r>
          <a:r>
            <a:rPr lang="en-US" sz="1500" b="0" i="0" u="none" strike="noStrike" baseline="0">
              <a:solidFill>
                <a:schemeClr val="dk1"/>
              </a:solidFill>
              <a:latin typeface="+mn-lt"/>
              <a:ea typeface="+mn-ea"/>
              <a:cs typeface="+mn-cs"/>
            </a:rPr>
            <a:t>Protegerá a los profesionales y técnicos independientes y a los trabajadores por cuenta propia con ingresos promedio, iguales o superiores a un salario mínimo nacional, financiado con aportes del trabajador y un subsidio estatal para suplir la falta de empleador. </a:t>
          </a:r>
        </a:p>
        <a:p>
          <a:endParaRPr lang="en-US" sz="1500" b="0" i="0" u="none" strike="noStrike" baseline="0">
            <a:solidFill>
              <a:schemeClr val="dk1"/>
            </a:solidFill>
            <a:latin typeface="+mn-lt"/>
            <a:ea typeface="+mn-ea"/>
            <a:cs typeface="+mn-cs"/>
          </a:endParaRPr>
        </a:p>
        <a:p>
          <a:r>
            <a:rPr lang="es-DO" sz="1500" b="0" i="0" u="none" strike="noStrike" baseline="0">
              <a:solidFill>
                <a:schemeClr val="dk1"/>
              </a:solidFill>
              <a:latin typeface="+mn-lt"/>
              <a:ea typeface="+mn-ea"/>
              <a:cs typeface="+mn-cs"/>
            </a:rPr>
            <a:t>Tienen derecho a ser afiliados al Sistema dominicano de Seguridad  Social  todos los ciudadanos  dominicanos y los residentes legales en el territorio nacional . Las normas complementarias de la Ley 87-01 regularán la inclusión de los dominicanos residentes en el exterior.</a:t>
          </a:r>
        </a:p>
        <a:p>
          <a:endParaRPr lang="es-DO" sz="1500" b="0" i="0" u="none" strike="noStrike" baseline="0">
            <a:solidFill>
              <a:schemeClr val="dk1"/>
            </a:solidFill>
            <a:latin typeface="+mn-lt"/>
            <a:ea typeface="+mn-ea"/>
            <a:cs typeface="+mn-cs"/>
          </a:endParaRPr>
        </a:p>
        <a:p>
          <a:r>
            <a:rPr lang="es-DO" sz="1500" b="1" i="0" u="none" strike="noStrike" baseline="0">
              <a:solidFill>
                <a:schemeClr val="dk1"/>
              </a:solidFill>
              <a:latin typeface="+mn-lt"/>
              <a:ea typeface="+mn-ea"/>
              <a:cs typeface="+mn-cs"/>
            </a:rPr>
            <a:t>El Sistema Dominicano de Seguridad Social Proporciona Tres Tipos de Aseguramiento:</a:t>
          </a:r>
        </a:p>
        <a:p>
          <a:endParaRPr lang="es-DO" sz="1500" b="0" i="0" u="none" strike="noStrike" baseline="0">
            <a:solidFill>
              <a:schemeClr val="dk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s-DO" sz="1500" b="1" i="0" u="none" strike="noStrike" baseline="0">
              <a:solidFill>
                <a:schemeClr val="dk1"/>
              </a:solidFill>
              <a:latin typeface="+mn-lt"/>
              <a:ea typeface="+mn-ea"/>
              <a:cs typeface="+mn-cs"/>
            </a:rPr>
            <a:t>Seguro Familiar de Salud (SFS) .- </a:t>
          </a:r>
          <a:r>
            <a:rPr lang="en-US" sz="1500" b="0" i="0" u="none" strike="noStrike" baseline="0">
              <a:solidFill>
                <a:schemeClr val="dk1"/>
              </a:solidFill>
              <a:latin typeface="+mn-lt"/>
              <a:ea typeface="+mn-ea"/>
              <a:cs typeface="+mn-cs"/>
            </a:rPr>
            <a:t>Tiene por finalidad la protección integral  de la salud física y mental del afiliado y su familia , así como alcanzar una cobertura universal sin exclusiones por edad, sexo, condición social, laboral o territorial, garantizando el acceso regular de los grupos sociales más vulnerables y velando por el equilibrio financiero, mediante la racionalización del costo de las prestaciones y de la administración del sistema.</a:t>
          </a:r>
        </a:p>
        <a:p>
          <a:pPr lvl="0"/>
          <a:endParaRPr lang="en-US" sz="1500" b="0" i="0" u="none" strike="noStrike" baseline="0">
            <a:solidFill>
              <a:schemeClr val="dk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sz="1500" b="1" i="0" u="none" strike="noStrike" baseline="0">
              <a:solidFill>
                <a:schemeClr val="dk1"/>
              </a:solidFill>
              <a:latin typeface="+mn-lt"/>
              <a:ea typeface="+mn-ea"/>
              <a:cs typeface="+mn-cs"/>
            </a:rPr>
            <a:t>Seguro de Vejez, Discapacidad y Sobrevivencia.- </a:t>
          </a:r>
          <a:r>
            <a:rPr lang="en-US" sz="1500" b="0" i="0" u="none" strike="noStrike" baseline="0">
              <a:solidFill>
                <a:schemeClr val="dk1"/>
              </a:solidFill>
              <a:latin typeface="+mn-lt"/>
              <a:ea typeface="+mn-ea"/>
              <a:cs typeface="+mn-cs"/>
            </a:rPr>
            <a:t> Tener como objetivo reemplazar la pérdida o reducción del ingreso por vejez, fallecimiento, discapacidad, cesantía en edad avanzada y sobrevivencia.</a:t>
          </a:r>
        </a:p>
        <a:p>
          <a:pPr marL="0" marR="0" lvl="0" indent="0" algn="l" defTabSz="914400" eaLnBrk="1" fontAlgn="auto" latinLnBrk="0" hangingPunct="1">
            <a:lnSpc>
              <a:spcPct val="100000"/>
            </a:lnSpc>
            <a:spcBef>
              <a:spcPts val="0"/>
            </a:spcBef>
            <a:spcAft>
              <a:spcPts val="0"/>
            </a:spcAft>
            <a:buClrTx/>
            <a:buSzTx/>
            <a:buFontTx/>
            <a:buNone/>
            <a:tabLst/>
            <a:defRPr/>
          </a:pPr>
          <a:endParaRPr lang="en-US" sz="1500" b="0" i="0" u="none" strike="noStrike" baseline="0">
            <a:solidFill>
              <a:schemeClr val="dk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sz="1500" b="1" i="0" u="none" strike="noStrike" baseline="0">
              <a:solidFill>
                <a:schemeClr val="dk1"/>
              </a:solidFill>
              <a:latin typeface="+mn-lt"/>
              <a:ea typeface="+mn-ea"/>
              <a:cs typeface="+mn-cs"/>
            </a:rPr>
            <a:t>Seguro de Riesgos Laborales.-  </a:t>
          </a:r>
          <a:r>
            <a:rPr lang="en-US" sz="1500" b="0" i="0" u="none" strike="noStrike" baseline="0">
              <a:solidFill>
                <a:schemeClr val="dk1"/>
              </a:solidFill>
              <a:latin typeface="+mn-lt"/>
              <a:ea typeface="+mn-ea"/>
              <a:cs typeface="+mn-cs"/>
            </a:rPr>
            <a:t>Tiene como propósito prevenir y cubrir los daños ocasionados por accidentes de trabajo y/o enfermedades profesionales. Comprende toda lesión corporal y todo estado mórbido que el trabajador sufra con ocasión o por consecuencia del trabajo que presta por cuenta ajena. Incluye los tratamientos por accidentes de tránsito en horas laborables y/o en la ruta hacia o desde el centro de trabajo.</a:t>
          </a:r>
        </a:p>
      </xdr:txBody>
    </xdr:sp>
    <xdr:clientData/>
  </xdr:twoCellAnchor>
  <xdr:twoCellAnchor>
    <xdr:from>
      <xdr:col>0</xdr:col>
      <xdr:colOff>0</xdr:colOff>
      <xdr:row>0</xdr:row>
      <xdr:rowOff>0</xdr:rowOff>
    </xdr:from>
    <xdr:to>
      <xdr:col>14</xdr:col>
      <xdr:colOff>11205</xdr:colOff>
      <xdr:row>3</xdr:row>
      <xdr:rowOff>168088</xdr:rowOff>
    </xdr:to>
    <xdr:sp macro="" textlink="">
      <xdr:nvSpPr>
        <xdr:cNvPr id="4" name="3 Rectángulo redondeado">
          <a:extLst>
            <a:ext uri="{FF2B5EF4-FFF2-40B4-BE49-F238E27FC236}">
              <a16:creationId xmlns:a16="http://schemas.microsoft.com/office/drawing/2014/main" id="{00000000-0008-0000-0700-000004000000}"/>
            </a:ext>
          </a:extLst>
        </xdr:cNvPr>
        <xdr:cNvSpPr/>
      </xdr:nvSpPr>
      <xdr:spPr>
        <a:xfrm>
          <a:off x="0" y="0"/>
          <a:ext cx="11486029" cy="73958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Sistema Dominicano de Seguridad Social (SDSS)</a:t>
          </a:r>
          <a:endParaRPr lang="es-DO" sz="6600">
            <a:effectLst/>
          </a:endParaRPr>
        </a:p>
      </xdr:txBody>
    </xdr:sp>
    <xdr:clientData/>
  </xdr:twoCellAnchor>
  <xdr:twoCellAnchor editAs="oneCell">
    <xdr:from>
      <xdr:col>0</xdr:col>
      <xdr:colOff>448236</xdr:colOff>
      <xdr:row>0</xdr:row>
      <xdr:rowOff>123265</xdr:rowOff>
    </xdr:from>
    <xdr:to>
      <xdr:col>1</xdr:col>
      <xdr:colOff>414618</xdr:colOff>
      <xdr:row>3</xdr:row>
      <xdr:rowOff>67168</xdr:rowOff>
    </xdr:to>
    <xdr:pic>
      <xdr:nvPicPr>
        <xdr:cNvPr id="6" name="40 Imagen" descr="Logo_2x4.bmp">
          <a:hlinkClick xmlns:r="http://schemas.openxmlformats.org/officeDocument/2006/relationships" r:id="rId1"/>
          <a:extLst>
            <a:ext uri="{FF2B5EF4-FFF2-40B4-BE49-F238E27FC236}">
              <a16:creationId xmlns:a16="http://schemas.microsoft.com/office/drawing/2014/main" id="{00000000-0008-0000-0700-000006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448236" y="123265"/>
          <a:ext cx="728382" cy="515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0.xml><?xml version="1.0" encoding="utf-8"?>
<c:userShapes xmlns:c="http://schemas.openxmlformats.org/drawingml/2006/chart">
  <cdr:relSizeAnchor xmlns:cdr="http://schemas.openxmlformats.org/drawingml/2006/chartDrawing">
    <cdr:from>
      <cdr:x>0.042</cdr:x>
      <cdr:y>0.95024</cdr:y>
    </cdr:from>
    <cdr:to>
      <cdr:x>0.24111</cdr:x>
      <cdr:y>0.9957</cdr:y>
    </cdr:to>
    <cdr:sp macro="" textlink="">
      <cdr:nvSpPr>
        <cdr:cNvPr id="2" name="1 CuadroTexto"/>
        <cdr:cNvSpPr txBox="1"/>
      </cdr:nvSpPr>
      <cdr:spPr>
        <a:xfrm xmlns:a="http://schemas.openxmlformats.org/drawingml/2006/main">
          <a:off x="507416" y="5635435"/>
          <a:ext cx="2405237" cy="2696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100" b="1"/>
            <a:t>Fuente:</a:t>
          </a:r>
          <a:r>
            <a:rPr lang="es-ES" sz="1100" b="1" baseline="0"/>
            <a:t> </a:t>
          </a:r>
          <a:r>
            <a:rPr lang="es-ES" sz="1100" baseline="0"/>
            <a:t>TSS</a:t>
          </a:r>
          <a:endParaRPr lang="es-ES" sz="1100"/>
        </a:p>
      </cdr:txBody>
    </cdr:sp>
  </cdr:relSizeAnchor>
  <cdr:relSizeAnchor xmlns:cdr="http://schemas.openxmlformats.org/drawingml/2006/chartDrawing">
    <cdr:from>
      <cdr:x>0.47148</cdr:x>
      <cdr:y>0.08756</cdr:y>
    </cdr:from>
    <cdr:to>
      <cdr:x>0.57107</cdr:x>
      <cdr:y>0.12937</cdr:y>
    </cdr:to>
    <cdr:sp macro="" textlink="">
      <cdr:nvSpPr>
        <cdr:cNvPr id="3" name="2 CuadroTexto"/>
        <cdr:cNvSpPr txBox="1"/>
      </cdr:nvSpPr>
      <cdr:spPr>
        <a:xfrm xmlns:a="http://schemas.openxmlformats.org/drawingml/2006/main">
          <a:off x="5782235" y="492820"/>
          <a:ext cx="1221441" cy="23532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userShapes>
</file>

<file path=xl/drawings/drawing121.xml><?xml version="1.0" encoding="utf-8"?>
<xdr:wsDr xmlns:xdr="http://schemas.openxmlformats.org/drawingml/2006/spreadsheetDrawing" xmlns:a="http://schemas.openxmlformats.org/drawingml/2006/main">
  <xdr:twoCellAnchor>
    <xdr:from>
      <xdr:col>0</xdr:col>
      <xdr:colOff>15689</xdr:colOff>
      <xdr:row>23</xdr:row>
      <xdr:rowOff>66675</xdr:rowOff>
    </xdr:from>
    <xdr:to>
      <xdr:col>9</xdr:col>
      <xdr:colOff>1285876</xdr:colOff>
      <xdr:row>72</xdr:row>
      <xdr:rowOff>66675</xdr:rowOff>
    </xdr:to>
    <xdr:graphicFrame macro="">
      <xdr:nvGraphicFramePr>
        <xdr:cNvPr id="3" name="Gráfico 2">
          <a:extLst>
            <a:ext uri="{FF2B5EF4-FFF2-40B4-BE49-F238E27FC236}">
              <a16:creationId xmlns:a16="http://schemas.microsoft.com/office/drawing/2014/main" id="{00000000-0008-0000-5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10</xdr:col>
      <xdr:colOff>11206</xdr:colOff>
      <xdr:row>0</xdr:row>
      <xdr:rowOff>809625</xdr:rowOff>
    </xdr:to>
    <xdr:sp macro="" textlink="">
      <xdr:nvSpPr>
        <xdr:cNvPr id="4" name="4 Rectángulo redondeado">
          <a:extLst>
            <a:ext uri="{FF2B5EF4-FFF2-40B4-BE49-F238E27FC236}">
              <a16:creationId xmlns:a16="http://schemas.microsoft.com/office/drawing/2014/main" id="{00000000-0008-0000-5400-000004000000}"/>
            </a:ext>
          </a:extLst>
        </xdr:cNvPr>
        <xdr:cNvSpPr/>
      </xdr:nvSpPr>
      <xdr:spPr>
        <a:xfrm>
          <a:off x="0" y="0"/>
          <a:ext cx="12315265" cy="80962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Vejez, Discapacidad y Sobrevivencia (SVDS)</a:t>
          </a:r>
          <a:br>
            <a:rPr lang="es-DO" sz="1600" b="1">
              <a:solidFill>
                <a:schemeClr val="lt1"/>
              </a:solidFill>
              <a:effectLst/>
              <a:latin typeface="+mn-lt"/>
              <a:ea typeface="+mn-ea"/>
              <a:cs typeface="+mn-cs"/>
            </a:rPr>
          </a:br>
          <a:r>
            <a:rPr lang="es-DO" sz="1600" b="1">
              <a:solidFill>
                <a:schemeClr val="lt1"/>
              </a:solidFill>
              <a:effectLst/>
              <a:latin typeface="+mn-lt"/>
              <a:ea typeface="+mn-ea"/>
              <a:cs typeface="+mn-cs"/>
            </a:rPr>
            <a:t>Pagos a Entidades del Seguro de Vejez, Discapacidad y Sobrevivencia (SVDS)</a:t>
          </a:r>
        </a:p>
        <a:p>
          <a:pPr algn="ctr" eaLnBrk="1" fontAlgn="auto" latinLnBrk="0" hangingPunct="1"/>
          <a:r>
            <a:rPr lang="es-DO" sz="1600" b="1">
              <a:solidFill>
                <a:schemeClr val="lt1"/>
              </a:solidFill>
              <a:effectLst/>
              <a:latin typeface="+mn-lt"/>
              <a:ea typeface="+mn-ea"/>
              <a:cs typeface="+mn-cs"/>
            </a:rPr>
            <a:t>Período: Diciembre 2007 -  Abril 2021</a:t>
          </a:r>
          <a:endParaRPr lang="es-DO" sz="1600">
            <a:effectLst/>
          </a:endParaRPr>
        </a:p>
      </xdr:txBody>
    </xdr:sp>
    <xdr:clientData/>
  </xdr:twoCellAnchor>
  <xdr:twoCellAnchor editAs="oneCell">
    <xdr:from>
      <xdr:col>0</xdr:col>
      <xdr:colOff>413018</xdr:colOff>
      <xdr:row>0</xdr:row>
      <xdr:rowOff>132069</xdr:rowOff>
    </xdr:from>
    <xdr:to>
      <xdr:col>0</xdr:col>
      <xdr:colOff>1165493</xdr:colOff>
      <xdr:row>0</xdr:row>
      <xdr:rowOff>674994</xdr:rowOff>
    </xdr:to>
    <xdr:pic>
      <xdr:nvPicPr>
        <xdr:cNvPr id="6" name="6 Imagen" descr="logo_2x4.bmp">
          <a:hlinkClick xmlns:r="http://schemas.openxmlformats.org/officeDocument/2006/relationships" r:id="rId2"/>
          <a:extLst>
            <a:ext uri="{FF2B5EF4-FFF2-40B4-BE49-F238E27FC236}">
              <a16:creationId xmlns:a16="http://schemas.microsoft.com/office/drawing/2014/main" id="{00000000-0008-0000-54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13018" y="132069"/>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2.xml><?xml version="1.0" encoding="utf-8"?>
<xdr:wsDr xmlns:xdr="http://schemas.openxmlformats.org/drawingml/2006/spreadsheetDrawing" xmlns:a="http://schemas.openxmlformats.org/drawingml/2006/main">
  <xdr:twoCellAnchor editAs="oneCell">
    <xdr:from>
      <xdr:col>0</xdr:col>
      <xdr:colOff>171450</xdr:colOff>
      <xdr:row>0</xdr:row>
      <xdr:rowOff>95250</xdr:rowOff>
    </xdr:from>
    <xdr:to>
      <xdr:col>0</xdr:col>
      <xdr:colOff>1131546</xdr:colOff>
      <xdr:row>0</xdr:row>
      <xdr:rowOff>638175</xdr:rowOff>
    </xdr:to>
    <xdr:pic>
      <xdr:nvPicPr>
        <xdr:cNvPr id="2" name="2 Imagen" descr="logo_2x4.bmp">
          <a:hlinkClick xmlns:r="http://schemas.openxmlformats.org/officeDocument/2006/relationships" r:id="rId1"/>
          <a:extLst>
            <a:ext uri="{FF2B5EF4-FFF2-40B4-BE49-F238E27FC236}">
              <a16:creationId xmlns:a16="http://schemas.microsoft.com/office/drawing/2014/main" id="{00000000-0008-0000-55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1450" y="95250"/>
          <a:ext cx="96202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36170</xdr:colOff>
      <xdr:row>20</xdr:row>
      <xdr:rowOff>385823</xdr:rowOff>
    </xdr:from>
    <xdr:to>
      <xdr:col>9</xdr:col>
      <xdr:colOff>1000727</xdr:colOff>
      <xdr:row>40</xdr:row>
      <xdr:rowOff>108513</xdr:rowOff>
    </xdr:to>
    <xdr:graphicFrame macro="">
      <xdr:nvGraphicFramePr>
        <xdr:cNvPr id="4" name="6 Gráfico">
          <a:extLst>
            <a:ext uri="{FF2B5EF4-FFF2-40B4-BE49-F238E27FC236}">
              <a16:creationId xmlns:a16="http://schemas.microsoft.com/office/drawing/2014/main" id="{00000000-0008-0000-55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10</xdr:col>
      <xdr:colOff>0</xdr:colOff>
      <xdr:row>0</xdr:row>
      <xdr:rowOff>976614</xdr:rowOff>
    </xdr:to>
    <xdr:sp macro="" textlink="">
      <xdr:nvSpPr>
        <xdr:cNvPr id="5" name="4 Rectángulo redondeado">
          <a:extLst>
            <a:ext uri="{FF2B5EF4-FFF2-40B4-BE49-F238E27FC236}">
              <a16:creationId xmlns:a16="http://schemas.microsoft.com/office/drawing/2014/main" id="{00000000-0008-0000-5500-000005000000}"/>
            </a:ext>
          </a:extLst>
        </xdr:cNvPr>
        <xdr:cNvSpPr/>
      </xdr:nvSpPr>
      <xdr:spPr>
        <a:xfrm>
          <a:off x="0" y="0"/>
          <a:ext cx="12985348" cy="97661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Patrimonio de los Fondos de Pensiones por año (Millones RD$)</a:t>
          </a:r>
        </a:p>
        <a:p>
          <a:pPr algn="ctr" eaLnBrk="1" fontAlgn="auto" latinLnBrk="0" hangingPunct="1"/>
          <a:r>
            <a:rPr lang="es-DO" sz="1800" b="1">
              <a:solidFill>
                <a:schemeClr val="lt1"/>
              </a:solidFill>
              <a:effectLst/>
              <a:latin typeface="+mn-lt"/>
              <a:ea typeface="+mn-ea"/>
              <a:cs typeface="+mn-cs"/>
            </a:rPr>
            <a:t>Período: Diciembre 2005 -  Abril 2021</a:t>
          </a:r>
          <a:endParaRPr lang="es-DO" sz="2800">
            <a:effectLst/>
          </a:endParaRPr>
        </a:p>
      </xdr:txBody>
    </xdr:sp>
    <xdr:clientData/>
  </xdr:twoCellAnchor>
  <xdr:twoCellAnchor editAs="oneCell">
    <xdr:from>
      <xdr:col>0</xdr:col>
      <xdr:colOff>699304</xdr:colOff>
      <xdr:row>0</xdr:row>
      <xdr:rowOff>144682</xdr:rowOff>
    </xdr:from>
    <xdr:to>
      <xdr:col>1</xdr:col>
      <xdr:colOff>263351</xdr:colOff>
      <xdr:row>0</xdr:row>
      <xdr:rowOff>795759</xdr:rowOff>
    </xdr:to>
    <xdr:pic>
      <xdr:nvPicPr>
        <xdr:cNvPr id="7" name="6 Imagen" descr="logo_2x4.bmp">
          <a:hlinkClick xmlns:r="http://schemas.openxmlformats.org/officeDocument/2006/relationships" r:id="rId4"/>
          <a:extLst>
            <a:ext uri="{FF2B5EF4-FFF2-40B4-BE49-F238E27FC236}">
              <a16:creationId xmlns:a16="http://schemas.microsoft.com/office/drawing/2014/main" id="{00000000-0008-0000-5500-000007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99304" y="144682"/>
          <a:ext cx="902370" cy="6510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3.xml><?xml version="1.0" encoding="utf-8"?>
<c:userShapes xmlns:c="http://schemas.openxmlformats.org/drawingml/2006/chart">
  <cdr:relSizeAnchor xmlns:cdr="http://schemas.openxmlformats.org/drawingml/2006/chartDrawing">
    <cdr:from>
      <cdr:x>0.05731</cdr:x>
      <cdr:y>0.92968</cdr:y>
    </cdr:from>
    <cdr:to>
      <cdr:x>0.27635</cdr:x>
      <cdr:y>0.97438</cdr:y>
    </cdr:to>
    <cdr:sp macro="" textlink="">
      <cdr:nvSpPr>
        <cdr:cNvPr id="2" name="1 CuadroTexto"/>
        <cdr:cNvSpPr txBox="1"/>
      </cdr:nvSpPr>
      <cdr:spPr>
        <a:xfrm xmlns:a="http://schemas.openxmlformats.org/drawingml/2006/main">
          <a:off x="737310" y="5761507"/>
          <a:ext cx="2817901" cy="27701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400" b="1"/>
            <a:t>Fuentes: </a:t>
          </a:r>
          <a:r>
            <a:rPr lang="en-US" sz="1400"/>
            <a:t>SIPEN</a:t>
          </a:r>
          <a:r>
            <a:rPr lang="en-US" sz="1400" baseline="0"/>
            <a:t> y Banco Central</a:t>
          </a:r>
          <a:endParaRPr lang="en-US" sz="1400"/>
        </a:p>
      </cdr:txBody>
    </cdr:sp>
  </cdr:relSizeAnchor>
</c:userShapes>
</file>

<file path=xl/drawings/drawing124.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0</xdr:colOff>
      <xdr:row>1</xdr:row>
      <xdr:rowOff>108857</xdr:rowOff>
    </xdr:to>
    <xdr:sp macro="" textlink="">
      <xdr:nvSpPr>
        <xdr:cNvPr id="4" name="3 Rectángulo redondeado">
          <a:extLst>
            <a:ext uri="{FF2B5EF4-FFF2-40B4-BE49-F238E27FC236}">
              <a16:creationId xmlns:a16="http://schemas.microsoft.com/office/drawing/2014/main" id="{00000000-0008-0000-5600-000004000000}"/>
            </a:ext>
          </a:extLst>
        </xdr:cNvPr>
        <xdr:cNvSpPr/>
      </xdr:nvSpPr>
      <xdr:spPr>
        <a:xfrm>
          <a:off x="0" y="0"/>
          <a:ext cx="13865679" cy="111578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bg1"/>
              </a:solidFill>
              <a:effectLst/>
              <a:latin typeface="+mn-lt"/>
              <a:ea typeface="+mn-ea"/>
              <a:cs typeface="+mn-cs"/>
            </a:rPr>
            <a:t>Seguro de Vejez, Discapacidad y Sobrevivencia (SVDS)</a:t>
          </a:r>
        </a:p>
        <a:p>
          <a:pPr algn="ctr" eaLnBrk="1" fontAlgn="auto" latinLnBrk="0" hangingPunct="1"/>
          <a:r>
            <a:rPr lang="es-DO" sz="1800" b="1">
              <a:solidFill>
                <a:schemeClr val="bg1"/>
              </a:solidFill>
              <a:effectLst/>
              <a:latin typeface="+mn-lt"/>
              <a:ea typeface="+mn-ea"/>
              <a:cs typeface="+mn-cs"/>
            </a:rPr>
            <a:t>Composición de la Cartera Total de Inversión de los Fondos de Pensiones por Tipo de Emisor</a:t>
          </a:r>
        </a:p>
        <a:p>
          <a:pPr algn="ctr" eaLnBrk="1" fontAlgn="auto" latinLnBrk="0" hangingPunct="1"/>
          <a:r>
            <a:rPr lang="es-DO" sz="1800" b="1">
              <a:solidFill>
                <a:schemeClr val="bg1"/>
              </a:solidFill>
              <a:effectLst/>
              <a:latin typeface="+mn-lt"/>
              <a:ea typeface="+mn-ea"/>
              <a:cs typeface="+mn-cs"/>
            </a:rPr>
            <a:t>Enero</a:t>
          </a:r>
          <a:r>
            <a:rPr lang="es-DO" sz="1800" b="1" baseline="0">
              <a:solidFill>
                <a:schemeClr val="bg1"/>
              </a:solidFill>
              <a:effectLst/>
              <a:latin typeface="+mn-lt"/>
              <a:ea typeface="+mn-ea"/>
              <a:cs typeface="+mn-cs"/>
            </a:rPr>
            <a:t> - Marzo </a:t>
          </a:r>
          <a:r>
            <a:rPr lang="es-DO" sz="1800" b="1">
              <a:solidFill>
                <a:schemeClr val="bg1"/>
              </a:solidFill>
              <a:effectLst/>
              <a:latin typeface="+mn-lt"/>
              <a:ea typeface="+mn-ea"/>
              <a:cs typeface="+mn-cs"/>
            </a:rPr>
            <a:t>2021</a:t>
          </a:r>
          <a:endParaRPr lang="es-DO" sz="2800">
            <a:solidFill>
              <a:schemeClr val="bg1"/>
            </a:solidFill>
            <a:effectLst/>
          </a:endParaRPr>
        </a:p>
      </xdr:txBody>
    </xdr:sp>
    <xdr:clientData/>
  </xdr:twoCellAnchor>
  <xdr:oneCellAnchor>
    <xdr:from>
      <xdr:col>0</xdr:col>
      <xdr:colOff>571499</xdr:colOff>
      <xdr:row>0</xdr:row>
      <xdr:rowOff>190499</xdr:rowOff>
    </xdr:from>
    <xdr:ext cx="705971" cy="500747"/>
    <xdr:pic>
      <xdr:nvPicPr>
        <xdr:cNvPr id="5" name="4 Imagen" descr="logo_2x4.bmp">
          <a:extLst>
            <a:ext uri="{FF2B5EF4-FFF2-40B4-BE49-F238E27FC236}">
              <a16:creationId xmlns:a16="http://schemas.microsoft.com/office/drawing/2014/main" id="{00000000-0008-0000-56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1499" y="190499"/>
          <a:ext cx="705971" cy="5007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571499</xdr:colOff>
      <xdr:row>0</xdr:row>
      <xdr:rowOff>190499</xdr:rowOff>
    </xdr:from>
    <xdr:to>
      <xdr:col>0</xdr:col>
      <xdr:colOff>1323974</xdr:colOff>
      <xdr:row>0</xdr:row>
      <xdr:rowOff>733424</xdr:rowOff>
    </xdr:to>
    <xdr:pic>
      <xdr:nvPicPr>
        <xdr:cNvPr id="6" name="6 Imagen" descr="logo_2x4.bmp">
          <a:hlinkClick xmlns:r="http://schemas.openxmlformats.org/officeDocument/2006/relationships" r:id="rId2"/>
          <a:extLst>
            <a:ext uri="{FF2B5EF4-FFF2-40B4-BE49-F238E27FC236}">
              <a16:creationId xmlns:a16="http://schemas.microsoft.com/office/drawing/2014/main" id="{00000000-0008-0000-5600-000006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1499" y="190499"/>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142474</xdr:colOff>
      <xdr:row>14</xdr:row>
      <xdr:rowOff>1600</xdr:rowOff>
    </xdr:from>
    <xdr:to>
      <xdr:col>6</xdr:col>
      <xdr:colOff>1040547</xdr:colOff>
      <xdr:row>56</xdr:row>
      <xdr:rowOff>121663</xdr:rowOff>
    </xdr:to>
    <xdr:graphicFrame macro="">
      <xdr:nvGraphicFramePr>
        <xdr:cNvPr id="2" name="Gráfico 1">
          <a:extLst>
            <a:ext uri="{FF2B5EF4-FFF2-40B4-BE49-F238E27FC236}">
              <a16:creationId xmlns:a16="http://schemas.microsoft.com/office/drawing/2014/main" id="{00000000-0008-0000-56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25.xml><?xml version="1.0" encoding="utf-8"?>
<xdr:wsDr xmlns:xdr="http://schemas.openxmlformats.org/drawingml/2006/spreadsheetDrawing" xmlns:a="http://schemas.openxmlformats.org/drawingml/2006/main">
  <xdr:twoCellAnchor>
    <xdr:from>
      <xdr:col>0</xdr:col>
      <xdr:colOff>225136</xdr:colOff>
      <xdr:row>25</xdr:row>
      <xdr:rowOff>69273</xdr:rowOff>
    </xdr:from>
    <xdr:to>
      <xdr:col>14</xdr:col>
      <xdr:colOff>710045</xdr:colOff>
      <xdr:row>71</xdr:row>
      <xdr:rowOff>51954</xdr:rowOff>
    </xdr:to>
    <xdr:graphicFrame macro="">
      <xdr:nvGraphicFramePr>
        <xdr:cNvPr id="2" name="1 Gráfico">
          <a:extLst>
            <a:ext uri="{FF2B5EF4-FFF2-40B4-BE49-F238E27FC236}">
              <a16:creationId xmlns:a16="http://schemas.microsoft.com/office/drawing/2014/main" id="{00000000-0008-0000-5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0</xdr:colOff>
      <xdr:row>0</xdr:row>
      <xdr:rowOff>1160318</xdr:rowOff>
    </xdr:to>
    <xdr:sp macro="" textlink="">
      <xdr:nvSpPr>
        <xdr:cNvPr id="4" name="3 Rectángulo redondeado">
          <a:extLst>
            <a:ext uri="{FF2B5EF4-FFF2-40B4-BE49-F238E27FC236}">
              <a16:creationId xmlns:a16="http://schemas.microsoft.com/office/drawing/2014/main" id="{00000000-0008-0000-5700-000004000000}"/>
            </a:ext>
          </a:extLst>
        </xdr:cNvPr>
        <xdr:cNvSpPr/>
      </xdr:nvSpPr>
      <xdr:spPr>
        <a:xfrm>
          <a:off x="0" y="0"/>
          <a:ext cx="16867909" cy="11603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Seguro de Vejez, Discapacidad y Sobrevivencia (SVDS)</a:t>
          </a:r>
        </a:p>
        <a:p>
          <a:pPr algn="ctr" eaLnBrk="1" fontAlgn="auto" latinLnBrk="0" hangingPunct="1"/>
          <a:r>
            <a:rPr lang="es-DO" sz="2000" b="1">
              <a:solidFill>
                <a:schemeClr val="lt1"/>
              </a:solidFill>
              <a:effectLst/>
              <a:latin typeface="+mn-lt"/>
              <a:ea typeface="+mn-ea"/>
              <a:cs typeface="+mn-cs"/>
            </a:rPr>
            <a:t>Rentabilidad Promedio  de los Fondos de Pensiones</a:t>
          </a:r>
        </a:p>
        <a:p>
          <a:pPr algn="ctr" eaLnBrk="1" fontAlgn="auto" latinLnBrk="0" hangingPunct="1"/>
          <a:r>
            <a:rPr lang="es-DO" sz="2000" b="1">
              <a:solidFill>
                <a:schemeClr val="lt1"/>
              </a:solidFill>
              <a:effectLst/>
              <a:latin typeface="+mn-lt"/>
              <a:ea typeface="+mn-ea"/>
              <a:cs typeface="+mn-cs"/>
            </a:rPr>
            <a:t>Período: Diciembre 2003 -   Abril </a:t>
          </a:r>
          <a:r>
            <a:rPr lang="es-DO" sz="2000" b="1" baseline="0">
              <a:solidFill>
                <a:schemeClr val="lt1"/>
              </a:solidFill>
              <a:effectLst/>
              <a:latin typeface="+mn-lt"/>
              <a:ea typeface="+mn-ea"/>
              <a:cs typeface="+mn-cs"/>
            </a:rPr>
            <a:t>2021</a:t>
          </a:r>
          <a:endParaRPr lang="es-DO" sz="3200">
            <a:effectLst/>
          </a:endParaRPr>
        </a:p>
      </xdr:txBody>
    </xdr:sp>
    <xdr:clientData/>
  </xdr:twoCellAnchor>
  <xdr:twoCellAnchor editAs="oneCell">
    <xdr:from>
      <xdr:col>0</xdr:col>
      <xdr:colOff>685305</xdr:colOff>
      <xdr:row>0</xdr:row>
      <xdr:rowOff>132359</xdr:rowOff>
    </xdr:from>
    <xdr:to>
      <xdr:col>1</xdr:col>
      <xdr:colOff>354255</xdr:colOff>
      <xdr:row>0</xdr:row>
      <xdr:rowOff>865908</xdr:rowOff>
    </xdr:to>
    <xdr:pic>
      <xdr:nvPicPr>
        <xdr:cNvPr id="5" name="4 Imagen" descr="logo_2x4.bmp">
          <a:hlinkClick xmlns:r="http://schemas.openxmlformats.org/officeDocument/2006/relationships" r:id="rId2"/>
          <a:extLst>
            <a:ext uri="{FF2B5EF4-FFF2-40B4-BE49-F238E27FC236}">
              <a16:creationId xmlns:a16="http://schemas.microsoft.com/office/drawing/2014/main" id="{00000000-0008-0000-57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85305" y="132359"/>
          <a:ext cx="1037086" cy="733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6.xml><?xml version="1.0" encoding="utf-8"?>
<c:userShapes xmlns:c="http://schemas.openxmlformats.org/drawingml/2006/chart">
  <cdr:relSizeAnchor xmlns:cdr="http://schemas.openxmlformats.org/drawingml/2006/chartDrawing">
    <cdr:from>
      <cdr:x>0.03083</cdr:x>
      <cdr:y>0.90651</cdr:y>
    </cdr:from>
    <cdr:to>
      <cdr:x>0.6276</cdr:x>
      <cdr:y>0.95975</cdr:y>
    </cdr:to>
    <cdr:sp macro="" textlink="">
      <cdr:nvSpPr>
        <cdr:cNvPr id="2" name="1 CuadroTexto"/>
        <cdr:cNvSpPr txBox="1"/>
      </cdr:nvSpPr>
      <cdr:spPr>
        <a:xfrm xmlns:a="http://schemas.openxmlformats.org/drawingml/2006/main">
          <a:off x="507777" y="8956347"/>
          <a:ext cx="9828557" cy="52601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800" b="1">
              <a:latin typeface="+mn-lt"/>
              <a:ea typeface="+mn-ea"/>
              <a:cs typeface="+mn-cs"/>
            </a:rPr>
            <a:t>Fuente: </a:t>
          </a:r>
          <a:r>
            <a:rPr lang="en-US" sz="1800">
              <a:latin typeface="+mn-lt"/>
              <a:ea typeface="+mn-ea"/>
              <a:cs typeface="+mn-cs"/>
            </a:rPr>
            <a:t>SIPEN y Banco Central de la República  Dominicana </a:t>
          </a:r>
          <a:endParaRPr lang="en-US" sz="1800"/>
        </a:p>
        <a:p xmlns:a="http://schemas.openxmlformats.org/drawingml/2006/main">
          <a:endParaRPr lang="en-US" sz="2000"/>
        </a:p>
      </cdr:txBody>
    </cdr:sp>
  </cdr:relSizeAnchor>
</c:userShapes>
</file>

<file path=xl/drawings/drawing127.xml><?xml version="1.0" encoding="utf-8"?>
<xdr:wsDr xmlns:xdr="http://schemas.openxmlformats.org/drawingml/2006/spreadsheetDrawing" xmlns:a="http://schemas.openxmlformats.org/drawingml/2006/main">
  <xdr:twoCellAnchor>
    <xdr:from>
      <xdr:col>0</xdr:col>
      <xdr:colOff>51954</xdr:colOff>
      <xdr:row>38</xdr:row>
      <xdr:rowOff>17318</xdr:rowOff>
    </xdr:from>
    <xdr:to>
      <xdr:col>18</xdr:col>
      <xdr:colOff>588819</xdr:colOff>
      <xdr:row>88</xdr:row>
      <xdr:rowOff>86591</xdr:rowOff>
    </xdr:to>
    <xdr:graphicFrame macro="">
      <xdr:nvGraphicFramePr>
        <xdr:cNvPr id="2" name="1 Gráfico">
          <a:extLst>
            <a:ext uri="{FF2B5EF4-FFF2-40B4-BE49-F238E27FC236}">
              <a16:creationId xmlns:a16="http://schemas.microsoft.com/office/drawing/2014/main" id="{00000000-0008-0000-5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18</xdr:col>
      <xdr:colOff>761999</xdr:colOff>
      <xdr:row>1</xdr:row>
      <xdr:rowOff>242454</xdr:rowOff>
    </xdr:to>
    <xdr:sp macro="" textlink="">
      <xdr:nvSpPr>
        <xdr:cNvPr id="4" name="3 Rectángulo redondeado">
          <a:extLst>
            <a:ext uri="{FF2B5EF4-FFF2-40B4-BE49-F238E27FC236}">
              <a16:creationId xmlns:a16="http://schemas.microsoft.com/office/drawing/2014/main" id="{00000000-0008-0000-5800-000004000000}"/>
            </a:ext>
          </a:extLst>
        </xdr:cNvPr>
        <xdr:cNvSpPr/>
      </xdr:nvSpPr>
      <xdr:spPr>
        <a:xfrm>
          <a:off x="0" y="0"/>
          <a:ext cx="16192499" cy="11603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Seguro de Vejez, Discapacidad y Sobrevivencia (SVDS)</a:t>
          </a:r>
        </a:p>
        <a:p>
          <a:pPr algn="ctr" eaLnBrk="1" fontAlgn="auto" latinLnBrk="0" hangingPunct="1"/>
          <a:r>
            <a:rPr lang="es-DO" sz="2000" b="1">
              <a:solidFill>
                <a:schemeClr val="lt1"/>
              </a:solidFill>
              <a:effectLst/>
              <a:latin typeface="+mn-lt"/>
              <a:ea typeface="+mn-ea"/>
              <a:cs typeface="+mn-cs"/>
            </a:rPr>
            <a:t>Rentabilidad Nominal Promedio  de los Fondos de Pensiones </a:t>
          </a:r>
        </a:p>
        <a:p>
          <a:pPr algn="ctr" eaLnBrk="1" fontAlgn="auto" latinLnBrk="0" hangingPunct="1"/>
          <a:r>
            <a:rPr lang="es-DO" sz="2000" b="1">
              <a:solidFill>
                <a:schemeClr val="lt1"/>
              </a:solidFill>
              <a:effectLst/>
              <a:latin typeface="+mn-lt"/>
              <a:ea typeface="+mn-ea"/>
              <a:cs typeface="+mn-cs"/>
            </a:rPr>
            <a:t>Período: Diciembre 2003 -   Abril</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2021</a:t>
          </a:r>
          <a:endParaRPr lang="es-DO" sz="3200">
            <a:effectLst/>
          </a:endParaRPr>
        </a:p>
      </xdr:txBody>
    </xdr:sp>
    <xdr:clientData/>
  </xdr:twoCellAnchor>
  <xdr:twoCellAnchor editAs="oneCell">
    <xdr:from>
      <xdr:col>0</xdr:col>
      <xdr:colOff>476249</xdr:colOff>
      <xdr:row>0</xdr:row>
      <xdr:rowOff>168592</xdr:rowOff>
    </xdr:from>
    <xdr:to>
      <xdr:col>1</xdr:col>
      <xdr:colOff>103907</xdr:colOff>
      <xdr:row>0</xdr:row>
      <xdr:rowOff>882866</xdr:rowOff>
    </xdr:to>
    <xdr:pic>
      <xdr:nvPicPr>
        <xdr:cNvPr id="5" name="4 Imagen" descr="logo_2x4.bmp">
          <a:hlinkClick xmlns:r="http://schemas.openxmlformats.org/officeDocument/2006/relationships" r:id="rId2"/>
          <a:extLst>
            <a:ext uri="{FF2B5EF4-FFF2-40B4-BE49-F238E27FC236}">
              <a16:creationId xmlns:a16="http://schemas.microsoft.com/office/drawing/2014/main" id="{00000000-0008-0000-58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76249" y="168592"/>
          <a:ext cx="1013113" cy="7142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8.xml><?xml version="1.0" encoding="utf-8"?>
<c:userShapes xmlns:c="http://schemas.openxmlformats.org/drawingml/2006/chart">
  <cdr:relSizeAnchor xmlns:cdr="http://schemas.openxmlformats.org/drawingml/2006/chartDrawing">
    <cdr:from>
      <cdr:x>0.02528</cdr:x>
      <cdr:y>0.94426</cdr:y>
    </cdr:from>
    <cdr:to>
      <cdr:x>0.38901</cdr:x>
      <cdr:y>1</cdr:y>
    </cdr:to>
    <cdr:sp macro="" textlink="">
      <cdr:nvSpPr>
        <cdr:cNvPr id="2" name="1 CuadroTexto"/>
        <cdr:cNvSpPr txBox="1"/>
      </cdr:nvSpPr>
      <cdr:spPr>
        <a:xfrm xmlns:a="http://schemas.openxmlformats.org/drawingml/2006/main">
          <a:off x="527582" y="9108549"/>
          <a:ext cx="7590466" cy="53768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800" b="1">
              <a:latin typeface="+mn-lt"/>
              <a:ea typeface="+mn-ea"/>
              <a:cs typeface="+mn-cs"/>
            </a:rPr>
            <a:t>Fuente: </a:t>
          </a:r>
          <a:r>
            <a:rPr lang="en-US" sz="1800">
              <a:latin typeface="+mn-lt"/>
              <a:ea typeface="+mn-ea"/>
              <a:cs typeface="+mn-cs"/>
            </a:rPr>
            <a:t>SIPEN </a:t>
          </a:r>
          <a:endParaRPr lang="en-US" sz="1800"/>
        </a:p>
        <a:p xmlns:a="http://schemas.openxmlformats.org/drawingml/2006/main">
          <a:endParaRPr lang="en-US" sz="2000"/>
        </a:p>
      </cdr:txBody>
    </cdr:sp>
  </cdr:relSizeAnchor>
</c:userShapes>
</file>

<file path=xl/drawings/drawing129.xml><?xml version="1.0" encoding="utf-8"?>
<xdr:wsDr xmlns:xdr="http://schemas.openxmlformats.org/drawingml/2006/spreadsheetDrawing" xmlns:a="http://schemas.openxmlformats.org/drawingml/2006/main">
  <xdr:twoCellAnchor editAs="oneCell">
    <xdr:from>
      <xdr:col>2</xdr:col>
      <xdr:colOff>391833</xdr:colOff>
      <xdr:row>6</xdr:row>
      <xdr:rowOff>71158</xdr:rowOff>
    </xdr:from>
    <xdr:to>
      <xdr:col>5</xdr:col>
      <xdr:colOff>857249</xdr:colOff>
      <xdr:row>26</xdr:row>
      <xdr:rowOff>85726</xdr:rowOff>
    </xdr:to>
    <xdr:pic>
      <xdr:nvPicPr>
        <xdr:cNvPr id="5" name="1 Imagen">
          <a:extLst>
            <a:ext uri="{FF2B5EF4-FFF2-40B4-BE49-F238E27FC236}">
              <a16:creationId xmlns:a16="http://schemas.microsoft.com/office/drawing/2014/main" id="{00000000-0008-0000-5900-000005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153958" y="1214158"/>
          <a:ext cx="3561041" cy="3824568"/>
        </a:xfrm>
        <a:prstGeom prst="rect">
          <a:avLst/>
        </a:prstGeom>
        <a:noFill/>
        <a:ln>
          <a:noFill/>
        </a:ln>
      </xdr:spPr>
    </xdr:pic>
    <xdr:clientData/>
  </xdr:twoCellAnchor>
  <xdr:twoCellAnchor>
    <xdr:from>
      <xdr:col>0</xdr:col>
      <xdr:colOff>104775</xdr:colOff>
      <xdr:row>5</xdr:row>
      <xdr:rowOff>28575</xdr:rowOff>
    </xdr:from>
    <xdr:to>
      <xdr:col>7</xdr:col>
      <xdr:colOff>628650</xdr:colOff>
      <xdr:row>28</xdr:row>
      <xdr:rowOff>9524</xdr:rowOff>
    </xdr:to>
    <xdr:sp macro="" textlink="">
      <xdr:nvSpPr>
        <xdr:cNvPr id="3" name="CuadroTexto 2">
          <a:extLst>
            <a:ext uri="{FF2B5EF4-FFF2-40B4-BE49-F238E27FC236}">
              <a16:creationId xmlns:a16="http://schemas.microsoft.com/office/drawing/2014/main" id="{00000000-0008-0000-5900-000003000000}"/>
            </a:ext>
          </a:extLst>
        </xdr:cNvPr>
        <xdr:cNvSpPr txBox="1"/>
      </xdr:nvSpPr>
      <xdr:spPr>
        <a:xfrm>
          <a:off x="104775" y="981075"/>
          <a:ext cx="7829550" cy="43624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Los pagos efectuados al Seguro de Riesgos Laborales (SRL), durante el período febrero 2005 hasta abril 2021,  para prevenir y cubrir daños ocasionados por accidentes de trabajo y/o enfermedades profesionales fue de RD$51,260,216,723.84.</a:t>
          </a:r>
        </a:p>
        <a:p>
          <a:pPr marL="0" marR="0" indent="0"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Para el mismo período, el 95.29% de los fondos pagados al SRL, pertenecen a ARL Salud Segura; el 4.13% a la Comisión de la SISALRIL y el 0.58% al Fondo de Solidaridad Social.   </a:t>
          </a:r>
        </a:p>
        <a:p>
          <a:pPr marL="0" marR="0" indent="0"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El crecimiento anual promedio pagado a la ARL es de un 10.69%.</a:t>
          </a:r>
        </a:p>
        <a:p>
          <a:pPr marL="0" marR="0" indent="0"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 Al mes de abril 2021, la suma total pagada ascienden a RD$1,975,879,600.67, distribuidos de la siguiente forma: el 95.73% a ARL Salud Segura; 4.17%  a la Comisión SISALRIL y 0.10% al Fondo de Solidaridad Social del Seguro de Riesgos Laborales (SRL).  </a:t>
          </a:r>
        </a:p>
        <a:p>
          <a:pPr marL="0" marR="0" indent="0"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Comparándolo con el mismo período anterior del 2020, se observa una variación en los pagos                            RD</a:t>
          </a:r>
          <a:r>
            <a:rPr lang="en-US" sz="1400" b="0" baseline="0">
              <a:solidFill>
                <a:schemeClr val="dk1"/>
              </a:solidFill>
              <a:effectLst/>
              <a:latin typeface="+mn-lt"/>
              <a:ea typeface="+mn-ea"/>
              <a:cs typeface="+mn-cs"/>
            </a:rPr>
            <a:t>$14,191,833.</a:t>
          </a:r>
          <a:r>
            <a:rPr lang="en-US" sz="1100" b="0" i="0" u="none" strike="noStrike">
              <a:solidFill>
                <a:schemeClr val="dk1"/>
              </a:solidFill>
              <a:effectLst/>
              <a:latin typeface="+mn-lt"/>
              <a:ea typeface="+mn-ea"/>
              <a:cs typeface="+mn-cs"/>
            </a:rPr>
            <a:t>                          </a:t>
          </a:r>
          <a:endParaRPr lang="es-DO" sz="1400" b="0" baseline="0">
            <a:solidFill>
              <a:schemeClr val="dk1"/>
            </a:solidFill>
            <a:effectLst/>
            <a:latin typeface="+mn-lt"/>
            <a:ea typeface="+mn-ea"/>
            <a:cs typeface="+mn-cs"/>
          </a:endParaRPr>
        </a:p>
      </xdr:txBody>
    </xdr:sp>
    <xdr:clientData/>
  </xdr:twoCellAnchor>
  <xdr:twoCellAnchor>
    <xdr:from>
      <xdr:col>0</xdr:col>
      <xdr:colOff>0</xdr:colOff>
      <xdr:row>0</xdr:row>
      <xdr:rowOff>0</xdr:rowOff>
    </xdr:from>
    <xdr:to>
      <xdr:col>8</xdr:col>
      <xdr:colOff>0</xdr:colOff>
      <xdr:row>3</xdr:row>
      <xdr:rowOff>174625</xdr:rowOff>
    </xdr:to>
    <xdr:sp macro="" textlink="">
      <xdr:nvSpPr>
        <xdr:cNvPr id="4" name="3 Rectángulo redondeado">
          <a:extLst>
            <a:ext uri="{FF2B5EF4-FFF2-40B4-BE49-F238E27FC236}">
              <a16:creationId xmlns:a16="http://schemas.microsoft.com/office/drawing/2014/main" id="{00000000-0008-0000-5900-000004000000}"/>
            </a:ext>
          </a:extLst>
        </xdr:cNvPr>
        <xdr:cNvSpPr/>
      </xdr:nvSpPr>
      <xdr:spPr>
        <a:xfrm>
          <a:off x="0" y="0"/>
          <a:ext cx="9128125" cy="74612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marL="0" marR="0" indent="0" algn="ctr" defTabSz="914400" eaLnBrk="1" fontAlgn="auto" latinLnBrk="0" hangingPunct="1">
            <a:lnSpc>
              <a:spcPct val="100000"/>
            </a:lnSpc>
            <a:spcBef>
              <a:spcPts val="0"/>
            </a:spcBef>
            <a:spcAft>
              <a:spcPts val="0"/>
            </a:spcAft>
            <a:buClrTx/>
            <a:buSzTx/>
            <a:buFontTx/>
            <a:buNone/>
            <a:tabLst/>
            <a:defRPr/>
          </a:pPr>
          <a:r>
            <a:rPr lang="es-DO" sz="1800" b="1">
              <a:solidFill>
                <a:schemeClr val="lt1"/>
              </a:solidFill>
              <a:effectLst/>
              <a:latin typeface="+mn-lt"/>
              <a:ea typeface="+mn-ea"/>
              <a:cs typeface="+mn-cs"/>
            </a:rPr>
            <a:t>Sistema Dominicano de Seguridad Social</a:t>
          </a:r>
          <a:endParaRPr lang="es-ES" sz="1800">
            <a:effectLst/>
          </a:endParaRPr>
        </a:p>
        <a:p>
          <a:pPr algn="ctr" eaLnBrk="1" fontAlgn="auto" latinLnBrk="0" hangingPunct="1"/>
          <a:r>
            <a:rPr lang="es-DO" sz="1800" b="1">
              <a:solidFill>
                <a:schemeClr val="lt1"/>
              </a:solidFill>
              <a:effectLst/>
              <a:latin typeface="+mn-lt"/>
              <a:ea typeface="+mn-ea"/>
              <a:cs typeface="+mn-cs"/>
            </a:rPr>
            <a:t>Pagos al Seguro de Riesgos Laborales (SRL)</a:t>
          </a:r>
        </a:p>
      </xdr:txBody>
    </xdr:sp>
    <xdr:clientData/>
  </xdr:twoCellAnchor>
  <xdr:oneCellAnchor>
    <xdr:from>
      <xdr:col>0</xdr:col>
      <xdr:colOff>302558</xdr:colOff>
      <xdr:row>0</xdr:row>
      <xdr:rowOff>112058</xdr:rowOff>
    </xdr:from>
    <xdr:ext cx="705971" cy="500747"/>
    <xdr:pic>
      <xdr:nvPicPr>
        <xdr:cNvPr id="6" name="4 Imagen" descr="logo_2x4.bmp">
          <a:extLst>
            <a:ext uri="{FF2B5EF4-FFF2-40B4-BE49-F238E27FC236}">
              <a16:creationId xmlns:a16="http://schemas.microsoft.com/office/drawing/2014/main" id="{00000000-0008-0000-59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02558" y="112058"/>
          <a:ext cx="705971" cy="5007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302558</xdr:colOff>
      <xdr:row>0</xdr:row>
      <xdr:rowOff>112058</xdr:rowOff>
    </xdr:from>
    <xdr:to>
      <xdr:col>1</xdr:col>
      <xdr:colOff>293033</xdr:colOff>
      <xdr:row>3</xdr:row>
      <xdr:rowOff>83483</xdr:rowOff>
    </xdr:to>
    <xdr:pic>
      <xdr:nvPicPr>
        <xdr:cNvPr id="7" name="6 Imagen" descr="logo_2x4.bmp">
          <a:hlinkClick xmlns:r="http://schemas.openxmlformats.org/officeDocument/2006/relationships" r:id="rId4"/>
          <a:extLst>
            <a:ext uri="{FF2B5EF4-FFF2-40B4-BE49-F238E27FC236}">
              <a16:creationId xmlns:a16="http://schemas.microsoft.com/office/drawing/2014/main" id="{00000000-0008-0000-59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02558" y="112058"/>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89648</xdr:colOff>
      <xdr:row>3</xdr:row>
      <xdr:rowOff>156882</xdr:rowOff>
    </xdr:from>
    <xdr:to>
      <xdr:col>10</xdr:col>
      <xdr:colOff>694763</xdr:colOff>
      <xdr:row>43</xdr:row>
      <xdr:rowOff>78443</xdr:rowOff>
    </xdr:to>
    <xdr:sp macro="" textlink="">
      <xdr:nvSpPr>
        <xdr:cNvPr id="2" name="1 CuadroTexto">
          <a:extLst>
            <a:ext uri="{FF2B5EF4-FFF2-40B4-BE49-F238E27FC236}">
              <a16:creationId xmlns:a16="http://schemas.microsoft.com/office/drawing/2014/main" id="{00000000-0008-0000-0800-000002000000}"/>
            </a:ext>
          </a:extLst>
        </xdr:cNvPr>
        <xdr:cNvSpPr txBox="1"/>
      </xdr:nvSpPr>
      <xdr:spPr>
        <a:xfrm>
          <a:off x="89648" y="773206"/>
          <a:ext cx="10365439" cy="7474325"/>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r>
            <a:rPr lang="es-DO" sz="1800" baseline="0">
              <a:solidFill>
                <a:sysClr val="windowText" lastClr="000000"/>
              </a:solidFill>
              <a:effectLst/>
              <a:latin typeface="+mn-lt"/>
              <a:ea typeface="+mn-ea"/>
              <a:cs typeface="+mn-cs"/>
            </a:rPr>
            <a:t>Conforme a los datos registrados en el Sistema Único de Información y Recaudo (SUIR),  al finalizar el año 2020 el total de empresas registradas en el Sistema Dominicano de Seguridad Social era de 92,323, de las cuales  91,648 pertenecían al sector privado y 675 instituciones públicas (Pública 599 y 76 públicas centralizadas).  El total de empresas privadas constituían el 99.3% del total.  En cuanto al total de empleados afiliados en ese mismo año fue de 2,117,050 de los cuales 1,465,738 pertenecían al sector privado, representando el 69.2%; 321,920 del sector público y 329,392 para el sector descentralizado.   </a:t>
          </a:r>
        </a:p>
        <a:p>
          <a:pPr marL="0" indent="0"/>
          <a:endParaRPr lang="es-DO" sz="1800" baseline="0">
            <a:solidFill>
              <a:sysClr val="windowText" lastClr="000000"/>
            </a:solidFill>
            <a:effectLst/>
            <a:latin typeface="+mn-lt"/>
            <a:ea typeface="+mn-ea"/>
            <a:cs typeface="+mn-cs"/>
          </a:endParaRPr>
        </a:p>
        <a:p>
          <a:pPr marL="0" indent="0"/>
          <a:r>
            <a:rPr lang="es-DO" sz="1800" baseline="0">
              <a:solidFill>
                <a:sysClr val="windowText" lastClr="000000"/>
              </a:solidFill>
              <a:effectLst/>
              <a:latin typeface="+mn-lt"/>
              <a:ea typeface="+mn-ea"/>
              <a:cs typeface="+mn-cs"/>
            </a:rPr>
            <a:t>Al mes de diciembre 2008, el total de empresas era de 41,757 y para el mes de abril2021, fue de 97,312 obervandose un crecimiento de más del 100%.  En el mismo período, el número total de trabajadores afiliados fue de 1,188,229 y 2,174,071 respectivamente,  observándose una tasa de crecimiento de 82.97%.  Para el mes de abril 2021,  las cifras dan cuenta que un número significativo de empresas registradas tienen entre uno y cinco empleados,  representando el 63.6% del total de empresas registradas.  Dicho grupo, constituido por 61,923 unidades, cuenta con un total de 149,709 trabajadores, lo que representa el 7% de los trabajadores asalariados afiliados.  Mientras que el número de empresas que poseen de 1 a 20 empleados representa un 89.34% del total.  </a:t>
          </a:r>
        </a:p>
        <a:p>
          <a:pPr marL="0" indent="0"/>
          <a:endParaRPr lang="es-DO" sz="1800" baseline="0">
            <a:solidFill>
              <a:sysClr val="windowText" lastClr="000000"/>
            </a:solidFill>
            <a:effectLst/>
            <a:latin typeface="+mn-lt"/>
            <a:ea typeface="+mn-ea"/>
            <a:cs typeface="+mn-cs"/>
          </a:endParaRPr>
        </a:p>
        <a:p>
          <a:pPr marL="0" indent="0"/>
          <a:r>
            <a:rPr lang="es-DO" sz="1800" baseline="0">
              <a:solidFill>
                <a:sysClr val="windowText" lastClr="000000"/>
              </a:solidFill>
              <a:effectLst/>
              <a:latin typeface="+mn-lt"/>
              <a:ea typeface="+mn-ea"/>
              <a:cs typeface="+mn-cs"/>
            </a:rPr>
            <a:t>Es importante destacar que existen once (11) instituciones de gran tamaño, que emplean un total de 419,449 personas, y su empleomanía representa el 19.3% del total de trabajadores asalariados registrados en el SDSS (el número de empleados es uno de los criterios utilizados para definir el tamaño de la unidad de producción de bienes y servicios,  junto con otros parámetros como son volumen de ventas, capital social, valor de la producción, valor de los activos fijos, calificación de su personal, etc.). </a:t>
          </a:r>
        </a:p>
        <a:p>
          <a:pPr marL="0" indent="0"/>
          <a:r>
            <a:rPr lang="es-DO" sz="1800" baseline="0">
              <a:solidFill>
                <a:sysClr val="windowText" lastClr="000000"/>
              </a:solidFill>
              <a:effectLst/>
              <a:latin typeface="+mn-lt"/>
              <a:ea typeface="+mn-ea"/>
              <a:cs typeface="+mn-cs"/>
            </a:rPr>
            <a:t> </a:t>
          </a:r>
        </a:p>
        <a:p>
          <a:pPr marL="0" indent="0"/>
          <a:r>
            <a:rPr lang="es-DO" sz="1800" baseline="0">
              <a:solidFill>
                <a:sysClr val="windowText" lastClr="000000"/>
              </a:solidFill>
              <a:effectLst/>
              <a:latin typeface="+mn-lt"/>
              <a:ea typeface="+mn-ea"/>
              <a:cs typeface="+mn-cs"/>
            </a:rPr>
            <a:t>El salario promedio registrado de las empresas por sector económico al mes de abril 2021 es de RD$21,626.00 para el sector privado;  RD$27,741.00 para el sector público y de RD$32,249.00 para el público centralizado. </a:t>
          </a:r>
        </a:p>
      </xdr:txBody>
    </xdr:sp>
    <xdr:clientData/>
  </xdr:twoCellAnchor>
  <xdr:twoCellAnchor>
    <xdr:from>
      <xdr:col>0</xdr:col>
      <xdr:colOff>0</xdr:colOff>
      <xdr:row>0</xdr:row>
      <xdr:rowOff>1</xdr:rowOff>
    </xdr:from>
    <xdr:to>
      <xdr:col>11</xdr:col>
      <xdr:colOff>0</xdr:colOff>
      <xdr:row>3</xdr:row>
      <xdr:rowOff>112059</xdr:rowOff>
    </xdr:to>
    <xdr:sp macro="" textlink="">
      <xdr:nvSpPr>
        <xdr:cNvPr id="3" name="2 Rectángulo redondeado">
          <a:extLst>
            <a:ext uri="{FF2B5EF4-FFF2-40B4-BE49-F238E27FC236}">
              <a16:creationId xmlns:a16="http://schemas.microsoft.com/office/drawing/2014/main" id="{00000000-0008-0000-0800-000003000000}"/>
            </a:ext>
          </a:extLst>
        </xdr:cNvPr>
        <xdr:cNvSpPr/>
      </xdr:nvSpPr>
      <xdr:spPr>
        <a:xfrm>
          <a:off x="0" y="1"/>
          <a:ext cx="10533529" cy="728382"/>
        </a:xfrm>
        <a:prstGeom prst="roundRect">
          <a:avLst/>
        </a:prstGeom>
        <a:solidFill>
          <a:schemeClr val="accent3">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Sistema Dominicano de Seguridad Social (SDSS)</a:t>
          </a:r>
          <a:endParaRPr lang="es-DO" sz="6000">
            <a:effectLst/>
          </a:endParaRPr>
        </a:p>
      </xdr:txBody>
    </xdr:sp>
    <xdr:clientData/>
  </xdr:twoCellAnchor>
  <xdr:twoCellAnchor editAs="oneCell">
    <xdr:from>
      <xdr:col>0</xdr:col>
      <xdr:colOff>364752</xdr:colOff>
      <xdr:row>0</xdr:row>
      <xdr:rowOff>100852</xdr:rowOff>
    </xdr:from>
    <xdr:to>
      <xdr:col>1</xdr:col>
      <xdr:colOff>333335</xdr:colOff>
      <xdr:row>2</xdr:row>
      <xdr:rowOff>224117</xdr:rowOff>
    </xdr:to>
    <xdr:pic>
      <xdr:nvPicPr>
        <xdr:cNvPr id="5" name="40 Imagen" descr="Logo_2x4.bmp">
          <a:hlinkClick xmlns:r="http://schemas.openxmlformats.org/officeDocument/2006/relationships" r:id="rId1"/>
          <a:extLst>
            <a:ext uri="{FF2B5EF4-FFF2-40B4-BE49-F238E27FC236}">
              <a16:creationId xmlns:a16="http://schemas.microsoft.com/office/drawing/2014/main" id="{00000000-0008-0000-08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364752" y="100852"/>
          <a:ext cx="730583" cy="5042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0.xml><?xml version="1.0" encoding="utf-8"?>
<xdr:wsDr xmlns:xdr="http://schemas.openxmlformats.org/drawingml/2006/spreadsheetDrawing" xmlns:a="http://schemas.openxmlformats.org/drawingml/2006/main">
  <xdr:twoCellAnchor>
    <xdr:from>
      <xdr:col>0</xdr:col>
      <xdr:colOff>52193</xdr:colOff>
      <xdr:row>22</xdr:row>
      <xdr:rowOff>104384</xdr:rowOff>
    </xdr:from>
    <xdr:to>
      <xdr:col>10</xdr:col>
      <xdr:colOff>1082981</xdr:colOff>
      <xdr:row>55</xdr:row>
      <xdr:rowOff>78287</xdr:rowOff>
    </xdr:to>
    <xdr:graphicFrame macro="">
      <xdr:nvGraphicFramePr>
        <xdr:cNvPr id="66671" name="3 Gráfico">
          <a:extLst>
            <a:ext uri="{FF2B5EF4-FFF2-40B4-BE49-F238E27FC236}">
              <a16:creationId xmlns:a16="http://schemas.microsoft.com/office/drawing/2014/main" id="{00000000-0008-0000-5A00-00006F04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0</xdr:colOff>
      <xdr:row>0</xdr:row>
      <xdr:rowOff>1200411</xdr:rowOff>
    </xdr:to>
    <xdr:sp macro="" textlink="">
      <xdr:nvSpPr>
        <xdr:cNvPr id="4" name="3 Rectángulo redondeado">
          <a:extLst>
            <a:ext uri="{FF2B5EF4-FFF2-40B4-BE49-F238E27FC236}">
              <a16:creationId xmlns:a16="http://schemas.microsoft.com/office/drawing/2014/main" id="{00000000-0008-0000-5A00-000004000000}"/>
            </a:ext>
          </a:extLst>
        </xdr:cNvPr>
        <xdr:cNvSpPr/>
      </xdr:nvSpPr>
      <xdr:spPr>
        <a:xfrm>
          <a:off x="0" y="0"/>
          <a:ext cx="13896062" cy="120041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Seguro de Riesgos Laborales</a:t>
          </a:r>
        </a:p>
        <a:p>
          <a:pPr algn="ctr" eaLnBrk="1" fontAlgn="auto" latinLnBrk="0" hangingPunct="1"/>
          <a:r>
            <a:rPr lang="es-DO" sz="2000" b="1">
              <a:solidFill>
                <a:schemeClr val="lt1"/>
              </a:solidFill>
              <a:effectLst/>
              <a:latin typeface="+mn-lt"/>
              <a:ea typeface="+mn-ea"/>
              <a:cs typeface="+mn-cs"/>
            </a:rPr>
            <a:t>Pagos Anuales al Seguro de Riesgo Laborales</a:t>
          </a:r>
          <a:r>
            <a:rPr lang="es-DO" sz="2000" b="1" baseline="0">
              <a:solidFill>
                <a:schemeClr val="lt1"/>
              </a:solidFill>
              <a:effectLst/>
              <a:latin typeface="+mn-lt"/>
              <a:ea typeface="+mn-ea"/>
              <a:cs typeface="+mn-cs"/>
            </a:rPr>
            <a:t> (S</a:t>
          </a:r>
          <a:r>
            <a:rPr lang="es-DO" sz="2000" b="1">
              <a:solidFill>
                <a:schemeClr val="lt1"/>
              </a:solidFill>
              <a:effectLst/>
              <a:latin typeface="+mn-lt"/>
              <a:ea typeface="+mn-ea"/>
              <a:cs typeface="+mn-cs"/>
            </a:rPr>
            <a:t>RL) por Cuentas</a:t>
          </a:r>
        </a:p>
        <a:p>
          <a:pPr algn="ctr" eaLnBrk="1" fontAlgn="auto" latinLnBrk="0" hangingPunct="1"/>
          <a:r>
            <a:rPr lang="es-DO" sz="2000" b="1">
              <a:solidFill>
                <a:schemeClr val="lt1"/>
              </a:solidFill>
              <a:effectLst/>
              <a:latin typeface="+mn-lt"/>
              <a:ea typeface="+mn-ea"/>
              <a:cs typeface="+mn-cs"/>
            </a:rPr>
            <a:t>Período: DIciembre  2005 - </a:t>
          </a:r>
          <a:r>
            <a:rPr lang="es-DO" sz="2000" b="1" baseline="0">
              <a:solidFill>
                <a:schemeClr val="lt1"/>
              </a:solidFill>
              <a:effectLst/>
              <a:latin typeface="+mn-lt"/>
              <a:ea typeface="+mn-ea"/>
              <a:cs typeface="+mn-cs"/>
            </a:rPr>
            <a:t> Abril 2021</a:t>
          </a:r>
          <a:endParaRPr lang="es-DO" sz="3200">
            <a:effectLst/>
          </a:endParaRPr>
        </a:p>
      </xdr:txBody>
    </xdr:sp>
    <xdr:clientData/>
  </xdr:twoCellAnchor>
  <xdr:twoCellAnchor editAs="oneCell">
    <xdr:from>
      <xdr:col>0</xdr:col>
      <xdr:colOff>534964</xdr:colOff>
      <xdr:row>0</xdr:row>
      <xdr:rowOff>313149</xdr:rowOff>
    </xdr:from>
    <xdr:to>
      <xdr:col>1</xdr:col>
      <xdr:colOff>34195</xdr:colOff>
      <xdr:row>0</xdr:row>
      <xdr:rowOff>900307</xdr:rowOff>
    </xdr:to>
    <xdr:pic>
      <xdr:nvPicPr>
        <xdr:cNvPr id="5" name="9 Imagen" descr="logo_2x4.bmp">
          <a:hlinkClick xmlns:r="http://schemas.openxmlformats.org/officeDocument/2006/relationships" r:id="rId2"/>
          <a:extLst>
            <a:ext uri="{FF2B5EF4-FFF2-40B4-BE49-F238E27FC236}">
              <a16:creationId xmlns:a16="http://schemas.microsoft.com/office/drawing/2014/main" id="{00000000-0008-0000-5A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34964" y="313149"/>
          <a:ext cx="856217" cy="5871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1.xml><?xml version="1.0" encoding="utf-8"?>
<c:userShapes xmlns:c="http://schemas.openxmlformats.org/drawingml/2006/chart">
  <cdr:relSizeAnchor xmlns:cdr="http://schemas.openxmlformats.org/drawingml/2006/chartDrawing">
    <cdr:from>
      <cdr:x>0.04979</cdr:x>
      <cdr:y>0.94116</cdr:y>
    </cdr:from>
    <cdr:to>
      <cdr:x>0.28341</cdr:x>
      <cdr:y>0.99231</cdr:y>
    </cdr:to>
    <cdr:sp macro="" textlink="">
      <cdr:nvSpPr>
        <cdr:cNvPr id="2" name="1 CuadroTexto"/>
        <cdr:cNvSpPr txBox="1"/>
      </cdr:nvSpPr>
      <cdr:spPr>
        <a:xfrm xmlns:a="http://schemas.openxmlformats.org/drawingml/2006/main">
          <a:off x="724959" y="6434817"/>
          <a:ext cx="3401859" cy="34971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400" b="1"/>
            <a:t>Fuente: </a:t>
          </a:r>
          <a:r>
            <a:rPr lang="es-ES" sz="1400"/>
            <a:t>TSS</a:t>
          </a:r>
        </a:p>
      </cdr:txBody>
    </cdr:sp>
  </cdr:relSizeAnchor>
</c:userShapes>
</file>

<file path=xl/drawings/drawing132.xml><?xml version="1.0" encoding="utf-8"?>
<xdr:wsDr xmlns:xdr="http://schemas.openxmlformats.org/drawingml/2006/spreadsheetDrawing" xmlns:a="http://schemas.openxmlformats.org/drawingml/2006/main">
  <xdr:twoCellAnchor editAs="oneCell">
    <xdr:from>
      <xdr:col>1</xdr:col>
      <xdr:colOff>1238250</xdr:colOff>
      <xdr:row>0</xdr:row>
      <xdr:rowOff>74830</xdr:rowOff>
    </xdr:from>
    <xdr:to>
      <xdr:col>2</xdr:col>
      <xdr:colOff>943894</xdr:colOff>
      <xdr:row>0</xdr:row>
      <xdr:rowOff>186736</xdr:rowOff>
    </xdr:to>
    <xdr:pic>
      <xdr:nvPicPr>
        <xdr:cNvPr id="3" name="2 Imagen" descr="Logo_2x4.bmp">
          <a:hlinkClick xmlns:r="http://schemas.openxmlformats.org/officeDocument/2006/relationships" r:id="rId1"/>
          <a:extLst>
            <a:ext uri="{FF2B5EF4-FFF2-40B4-BE49-F238E27FC236}">
              <a16:creationId xmlns:a16="http://schemas.microsoft.com/office/drawing/2014/main" id="{00000000-0008-0000-5B00-000003000000}"/>
            </a:ext>
          </a:extLst>
        </xdr:cNvPr>
        <xdr:cNvPicPr>
          <a:picLocks noChangeAspect="1"/>
        </xdr:cNvPicPr>
      </xdr:nvPicPr>
      <xdr:blipFill>
        <a:blip xmlns:r="http://schemas.openxmlformats.org/officeDocument/2006/relationships" r:embed="rId2" cstate="print"/>
        <a:stretch>
          <a:fillRect/>
        </a:stretch>
      </xdr:blipFill>
      <xdr:spPr>
        <a:xfrm>
          <a:off x="2000250" y="74830"/>
          <a:ext cx="1009650" cy="660994"/>
        </a:xfrm>
        <a:prstGeom prst="rect">
          <a:avLst/>
        </a:prstGeom>
        <a:ln>
          <a:noFill/>
        </a:ln>
        <a:effectLst>
          <a:softEdge rad="112500"/>
        </a:effectLst>
      </xdr:spPr>
    </xdr:pic>
    <xdr:clientData/>
  </xdr:twoCellAnchor>
  <xdr:twoCellAnchor editAs="oneCell">
    <xdr:from>
      <xdr:col>1</xdr:col>
      <xdr:colOff>1238250</xdr:colOff>
      <xdr:row>0</xdr:row>
      <xdr:rowOff>74830</xdr:rowOff>
    </xdr:from>
    <xdr:to>
      <xdr:col>2</xdr:col>
      <xdr:colOff>943894</xdr:colOff>
      <xdr:row>0</xdr:row>
      <xdr:rowOff>186736</xdr:rowOff>
    </xdr:to>
    <xdr:pic>
      <xdr:nvPicPr>
        <xdr:cNvPr id="5" name="4 Imagen" descr="Logo_2x4.bmp">
          <a:hlinkClick xmlns:r="http://schemas.openxmlformats.org/officeDocument/2006/relationships" r:id="rId1"/>
          <a:extLst>
            <a:ext uri="{FF2B5EF4-FFF2-40B4-BE49-F238E27FC236}">
              <a16:creationId xmlns:a16="http://schemas.microsoft.com/office/drawing/2014/main" id="{00000000-0008-0000-5B00-000005000000}"/>
            </a:ext>
          </a:extLst>
        </xdr:cNvPr>
        <xdr:cNvPicPr>
          <a:picLocks noChangeAspect="1"/>
        </xdr:cNvPicPr>
      </xdr:nvPicPr>
      <xdr:blipFill>
        <a:blip xmlns:r="http://schemas.openxmlformats.org/officeDocument/2006/relationships" r:embed="rId2" cstate="print"/>
        <a:stretch>
          <a:fillRect/>
        </a:stretch>
      </xdr:blipFill>
      <xdr:spPr>
        <a:xfrm>
          <a:off x="2076450" y="74830"/>
          <a:ext cx="1069789" cy="111906"/>
        </a:xfrm>
        <a:prstGeom prst="rect">
          <a:avLst/>
        </a:prstGeom>
        <a:ln>
          <a:noFill/>
        </a:ln>
        <a:effectLst>
          <a:softEdge rad="112500"/>
        </a:effectLst>
      </xdr:spPr>
    </xdr:pic>
    <xdr:clientData/>
  </xdr:twoCellAnchor>
  <xdr:twoCellAnchor>
    <xdr:from>
      <xdr:col>0</xdr:col>
      <xdr:colOff>22412</xdr:colOff>
      <xdr:row>17</xdr:row>
      <xdr:rowOff>67233</xdr:rowOff>
    </xdr:from>
    <xdr:to>
      <xdr:col>11</xdr:col>
      <xdr:colOff>829235</xdr:colOff>
      <xdr:row>49</xdr:row>
      <xdr:rowOff>89646</xdr:rowOff>
    </xdr:to>
    <xdr:graphicFrame macro="">
      <xdr:nvGraphicFramePr>
        <xdr:cNvPr id="67809" name="10 Gráfico">
          <a:extLst>
            <a:ext uri="{FF2B5EF4-FFF2-40B4-BE49-F238E27FC236}">
              <a16:creationId xmlns:a16="http://schemas.microsoft.com/office/drawing/2014/main" id="{00000000-0008-0000-5B00-0000E108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22412</xdr:rowOff>
    </xdr:from>
    <xdr:to>
      <xdr:col>12</xdr:col>
      <xdr:colOff>0</xdr:colOff>
      <xdr:row>1</xdr:row>
      <xdr:rowOff>67235</xdr:rowOff>
    </xdr:to>
    <xdr:sp macro="" textlink="">
      <xdr:nvSpPr>
        <xdr:cNvPr id="7" name="6 Rectángulo redondeado">
          <a:extLst>
            <a:ext uri="{FF2B5EF4-FFF2-40B4-BE49-F238E27FC236}">
              <a16:creationId xmlns:a16="http://schemas.microsoft.com/office/drawing/2014/main" id="{00000000-0008-0000-5B00-000007000000}"/>
            </a:ext>
          </a:extLst>
        </xdr:cNvPr>
        <xdr:cNvSpPr/>
      </xdr:nvSpPr>
      <xdr:spPr>
        <a:xfrm>
          <a:off x="0" y="22412"/>
          <a:ext cx="13267765" cy="82923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Seguro de Riesgos Laborales (SRL)</a:t>
          </a:r>
        </a:p>
        <a:p>
          <a:pPr algn="ctr" eaLnBrk="1" fontAlgn="auto" latinLnBrk="0" hangingPunct="1"/>
          <a:r>
            <a:rPr lang="es-DO" sz="2000" b="1">
              <a:solidFill>
                <a:schemeClr val="lt1"/>
              </a:solidFill>
              <a:effectLst/>
              <a:latin typeface="+mn-lt"/>
              <a:ea typeface="+mn-ea"/>
              <a:cs typeface="+mn-cs"/>
            </a:rPr>
            <a:t>Pagos Mensuales</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por Cuentas al  SRL</a:t>
          </a:r>
        </a:p>
        <a:p>
          <a:pPr algn="ctr" eaLnBrk="1" fontAlgn="auto" latinLnBrk="0" hangingPunct="1"/>
          <a:r>
            <a:rPr lang="es-DO" sz="2000" b="1">
              <a:solidFill>
                <a:schemeClr val="lt1"/>
              </a:solidFill>
              <a:effectLst/>
              <a:latin typeface="+mn-lt"/>
              <a:ea typeface="+mn-ea"/>
              <a:cs typeface="+mn-cs"/>
            </a:rPr>
            <a:t>Período:  Abril 2020 -  Abril 2021</a:t>
          </a:r>
          <a:endParaRPr lang="es-DO" sz="3200">
            <a:effectLst/>
          </a:endParaRPr>
        </a:p>
      </xdr:txBody>
    </xdr:sp>
    <xdr:clientData/>
  </xdr:twoCellAnchor>
  <xdr:twoCellAnchor editAs="oneCell">
    <xdr:from>
      <xdr:col>0</xdr:col>
      <xdr:colOff>405875</xdr:colOff>
      <xdr:row>0</xdr:row>
      <xdr:rowOff>201705</xdr:rowOff>
    </xdr:from>
    <xdr:to>
      <xdr:col>1</xdr:col>
      <xdr:colOff>518338</xdr:colOff>
      <xdr:row>0</xdr:row>
      <xdr:rowOff>851646</xdr:rowOff>
    </xdr:to>
    <xdr:pic>
      <xdr:nvPicPr>
        <xdr:cNvPr id="9" name="9 Imagen" descr="logo_2x4.bmp">
          <a:hlinkClick xmlns:r="http://schemas.openxmlformats.org/officeDocument/2006/relationships" r:id="rId4"/>
          <a:extLst>
            <a:ext uri="{FF2B5EF4-FFF2-40B4-BE49-F238E27FC236}">
              <a16:creationId xmlns:a16="http://schemas.microsoft.com/office/drawing/2014/main" id="{00000000-0008-0000-5B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5875" y="201705"/>
          <a:ext cx="908081" cy="6499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3.xml><?xml version="1.0" encoding="utf-8"?>
<c:userShapes xmlns:c="http://schemas.openxmlformats.org/drawingml/2006/chart">
  <cdr:relSizeAnchor xmlns:cdr="http://schemas.openxmlformats.org/drawingml/2006/chartDrawing">
    <cdr:from>
      <cdr:x>0.02941</cdr:x>
      <cdr:y>0.94041</cdr:y>
    </cdr:from>
    <cdr:to>
      <cdr:x>0.21323</cdr:x>
      <cdr:y>0.99446</cdr:y>
    </cdr:to>
    <cdr:sp macro="" textlink="">
      <cdr:nvSpPr>
        <cdr:cNvPr id="2" name="1 CuadroTexto"/>
        <cdr:cNvSpPr txBox="1"/>
      </cdr:nvSpPr>
      <cdr:spPr>
        <a:xfrm xmlns:a="http://schemas.openxmlformats.org/drawingml/2006/main">
          <a:off x="356878" y="4689483"/>
          <a:ext cx="2230834" cy="26952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200" b="1"/>
            <a:t>Fuente: </a:t>
          </a:r>
          <a:r>
            <a:rPr lang="en-US" sz="1200"/>
            <a:t>TSS</a:t>
          </a:r>
        </a:p>
      </cdr:txBody>
    </cdr:sp>
  </cdr:relSizeAnchor>
</c:userShapes>
</file>

<file path=xl/drawings/drawing134.xml><?xml version="1.0" encoding="utf-8"?>
<xdr:wsDr xmlns:xdr="http://schemas.openxmlformats.org/drawingml/2006/spreadsheetDrawing" xmlns:a="http://schemas.openxmlformats.org/drawingml/2006/main">
  <xdr:twoCellAnchor editAs="oneCell">
    <xdr:from>
      <xdr:col>2</xdr:col>
      <xdr:colOff>735081</xdr:colOff>
      <xdr:row>3</xdr:row>
      <xdr:rowOff>19878</xdr:rowOff>
    </xdr:from>
    <xdr:to>
      <xdr:col>8</xdr:col>
      <xdr:colOff>756519</xdr:colOff>
      <xdr:row>29</xdr:row>
      <xdr:rowOff>148015</xdr:rowOff>
    </xdr:to>
    <xdr:pic>
      <xdr:nvPicPr>
        <xdr:cNvPr id="4" name="3 Imagen">
          <a:extLst>
            <a:ext uri="{FF2B5EF4-FFF2-40B4-BE49-F238E27FC236}">
              <a16:creationId xmlns:a16="http://schemas.microsoft.com/office/drawing/2014/main" id="{00000000-0008-0000-5C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259081" y="591378"/>
          <a:ext cx="4421988" cy="5081137"/>
        </a:xfrm>
        <a:prstGeom prst="rect">
          <a:avLst/>
        </a:prstGeom>
        <a:noFill/>
        <a:ln>
          <a:noFill/>
        </a:ln>
      </xdr:spPr>
    </xdr:pic>
    <xdr:clientData/>
  </xdr:twoCellAnchor>
  <xdr:twoCellAnchor>
    <xdr:from>
      <xdr:col>0</xdr:col>
      <xdr:colOff>155298</xdr:colOff>
      <xdr:row>9</xdr:row>
      <xdr:rowOff>33546</xdr:rowOff>
    </xdr:from>
    <xdr:to>
      <xdr:col>11</xdr:col>
      <xdr:colOff>486602</xdr:colOff>
      <xdr:row>22</xdr:row>
      <xdr:rowOff>152400</xdr:rowOff>
    </xdr:to>
    <xdr:sp macro="" textlink="">
      <xdr:nvSpPr>
        <xdr:cNvPr id="2" name="1 CuadroTexto">
          <a:extLst>
            <a:ext uri="{FF2B5EF4-FFF2-40B4-BE49-F238E27FC236}">
              <a16:creationId xmlns:a16="http://schemas.microsoft.com/office/drawing/2014/main" id="{00000000-0008-0000-5C00-000002000000}"/>
            </a:ext>
          </a:extLst>
        </xdr:cNvPr>
        <xdr:cNvSpPr txBox="1"/>
      </xdr:nvSpPr>
      <xdr:spPr>
        <a:xfrm>
          <a:off x="155298" y="1748046"/>
          <a:ext cx="8541854" cy="25953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BENEFICIOS, SOLICITUDES Y BENEFICIARIOS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rPr>
            <a:t>Estadísticas del Sistema Dominicano de Seguridad Social</a:t>
          </a:r>
        </a:p>
      </xdr:txBody>
    </xdr:sp>
    <xdr:clientData/>
  </xdr:twoCellAnchor>
  <xdr:twoCellAnchor editAs="oneCell">
    <xdr:from>
      <xdr:col>0</xdr:col>
      <xdr:colOff>256759</xdr:colOff>
      <xdr:row>1</xdr:row>
      <xdr:rowOff>173934</xdr:rowOff>
    </xdr:from>
    <xdr:to>
      <xdr:col>1</xdr:col>
      <xdr:colOff>513522</xdr:colOff>
      <xdr:row>5</xdr:row>
      <xdr:rowOff>39533</xdr:rowOff>
    </xdr:to>
    <xdr:pic>
      <xdr:nvPicPr>
        <xdr:cNvPr id="3" name="4 Imagen" descr="logo_2x4.bmp">
          <a:extLst>
            <a:ext uri="{FF2B5EF4-FFF2-40B4-BE49-F238E27FC236}">
              <a16:creationId xmlns:a16="http://schemas.microsoft.com/office/drawing/2014/main" id="{00000000-0008-0000-5C00-000003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4627" t="9783" r="3607" b="13044"/>
        <a:stretch/>
      </xdr:blipFill>
      <xdr:spPr bwMode="auto">
        <a:xfrm>
          <a:off x="256759" y="364434"/>
          <a:ext cx="1018763" cy="6275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5.xml><?xml version="1.0" encoding="utf-8"?>
<xdr:wsDr xmlns:xdr="http://schemas.openxmlformats.org/drawingml/2006/spreadsheetDrawing" xmlns:a="http://schemas.openxmlformats.org/drawingml/2006/main">
  <xdr:twoCellAnchor editAs="oneCell">
    <xdr:from>
      <xdr:col>3</xdr:col>
      <xdr:colOff>529733</xdr:colOff>
      <xdr:row>6</xdr:row>
      <xdr:rowOff>17318</xdr:rowOff>
    </xdr:from>
    <xdr:to>
      <xdr:col>12</xdr:col>
      <xdr:colOff>225136</xdr:colOff>
      <xdr:row>36</xdr:row>
      <xdr:rowOff>155864</xdr:rowOff>
    </xdr:to>
    <xdr:pic>
      <xdr:nvPicPr>
        <xdr:cNvPr id="4" name="3 Imagen">
          <a:extLst>
            <a:ext uri="{FF2B5EF4-FFF2-40B4-BE49-F238E27FC236}">
              <a16:creationId xmlns:a16="http://schemas.microsoft.com/office/drawing/2014/main" id="{00000000-0008-0000-62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815733" y="1160318"/>
          <a:ext cx="6414858" cy="6442364"/>
        </a:xfrm>
        <a:prstGeom prst="rect">
          <a:avLst/>
        </a:prstGeom>
        <a:noFill/>
        <a:ln>
          <a:noFill/>
        </a:ln>
      </xdr:spPr>
    </xdr:pic>
    <xdr:clientData/>
  </xdr:twoCellAnchor>
  <xdr:twoCellAnchor editAs="oneCell">
    <xdr:from>
      <xdr:col>0</xdr:col>
      <xdr:colOff>190500</xdr:colOff>
      <xdr:row>1</xdr:row>
      <xdr:rowOff>173182</xdr:rowOff>
    </xdr:from>
    <xdr:to>
      <xdr:col>2</xdr:col>
      <xdr:colOff>0</xdr:colOff>
      <xdr:row>6</xdr:row>
      <xdr:rowOff>62893</xdr:rowOff>
    </xdr:to>
    <xdr:pic>
      <xdr:nvPicPr>
        <xdr:cNvPr id="3" name="6 Imagen" descr="logo_2x4.bmp">
          <a:extLst>
            <a:ext uri="{FF2B5EF4-FFF2-40B4-BE49-F238E27FC236}">
              <a16:creationId xmlns:a16="http://schemas.microsoft.com/office/drawing/2014/main" id="{00000000-0008-0000-6200-000003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190500" y="363682"/>
          <a:ext cx="1333500" cy="8422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299864</xdr:colOff>
      <xdr:row>10</xdr:row>
      <xdr:rowOff>309472</xdr:rowOff>
    </xdr:from>
    <xdr:to>
      <xdr:col>15</xdr:col>
      <xdr:colOff>429243</xdr:colOff>
      <xdr:row>26</xdr:row>
      <xdr:rowOff>108857</xdr:rowOff>
    </xdr:to>
    <xdr:sp macro="" textlink="">
      <xdr:nvSpPr>
        <xdr:cNvPr id="5" name="CuadroTexto 4">
          <a:extLst>
            <a:ext uri="{FF2B5EF4-FFF2-40B4-BE49-F238E27FC236}">
              <a16:creationId xmlns:a16="http://schemas.microsoft.com/office/drawing/2014/main" id="{00000000-0008-0000-6200-000005000000}"/>
            </a:ext>
          </a:extLst>
        </xdr:cNvPr>
        <xdr:cNvSpPr txBox="1"/>
      </xdr:nvSpPr>
      <xdr:spPr>
        <a:xfrm>
          <a:off x="299864" y="2214472"/>
          <a:ext cx="11423308" cy="34324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ctr" defTabSz="914400" eaLnBrk="1" fontAlgn="auto" latinLnBrk="0" hangingPunct="1">
            <a:lnSpc>
              <a:spcPct val="100000"/>
            </a:lnSpc>
            <a:spcBef>
              <a:spcPts val="0"/>
            </a:spcBef>
            <a:spcAft>
              <a:spcPts val="0"/>
            </a:spcAft>
            <a:buClrTx/>
            <a:buSzTx/>
            <a:buFontTx/>
            <a:buNone/>
            <a:tabLst/>
            <a:defRPr/>
          </a:pPr>
          <a:r>
            <a:rPr lang="es-DO" sz="5400" b="1">
              <a:solidFill>
                <a:schemeClr val="accent3">
                  <a:lumMod val="50000"/>
                </a:schemeClr>
              </a:solidFill>
              <a:latin typeface="+mn-lt"/>
              <a:ea typeface="+mn-ea"/>
              <a:cs typeface="+mn-cs"/>
            </a:rPr>
            <a:t>Subsidios Seguro</a:t>
          </a:r>
          <a:r>
            <a:rPr lang="es-DO" sz="5400" b="1" baseline="0">
              <a:solidFill>
                <a:schemeClr val="accent3">
                  <a:lumMod val="50000"/>
                </a:schemeClr>
              </a:solidFill>
              <a:latin typeface="+mn-lt"/>
              <a:ea typeface="+mn-ea"/>
              <a:cs typeface="+mn-cs"/>
            </a:rPr>
            <a:t> Familiar de Salud (S</a:t>
          </a:r>
          <a:r>
            <a:rPr lang="es-DO" sz="5400" b="1">
              <a:solidFill>
                <a:schemeClr val="accent3">
                  <a:lumMod val="50000"/>
                </a:schemeClr>
              </a:solidFill>
              <a:latin typeface="+mn-lt"/>
              <a:ea typeface="+mn-ea"/>
              <a:cs typeface="+mn-cs"/>
            </a:rPr>
            <a:t>FS) RC:</a:t>
          </a:r>
        </a:p>
        <a:p>
          <a:pPr marL="0" marR="0" indent="0" algn="l" defTabSz="914400" eaLnBrk="1" fontAlgn="auto" latinLnBrk="0" hangingPunct="1">
            <a:lnSpc>
              <a:spcPct val="100000"/>
            </a:lnSpc>
            <a:spcBef>
              <a:spcPts val="0"/>
            </a:spcBef>
            <a:spcAft>
              <a:spcPts val="0"/>
            </a:spcAft>
            <a:buClrTx/>
            <a:buSzTx/>
            <a:buFontTx/>
            <a:buNone/>
            <a:tabLst/>
            <a:defRPr/>
          </a:pPr>
          <a:r>
            <a:rPr lang="es-DO" sz="4800" b="1">
              <a:solidFill>
                <a:schemeClr val="tx2">
                  <a:lumMod val="60000"/>
                  <a:lumOff val="40000"/>
                </a:schemeClr>
              </a:solidFill>
              <a:latin typeface="+mn-lt"/>
              <a:ea typeface="+mn-ea"/>
              <a:cs typeface="+mn-cs"/>
            </a:rPr>
            <a:t>                       - </a:t>
          </a:r>
          <a:r>
            <a:rPr lang="es-DO" sz="3600" b="1">
              <a:solidFill>
                <a:schemeClr val="tx2">
                  <a:lumMod val="60000"/>
                  <a:lumOff val="40000"/>
                </a:schemeClr>
              </a:solidFill>
              <a:latin typeface="+mn-lt"/>
              <a:ea typeface="+mn-ea"/>
              <a:cs typeface="+mn-cs"/>
            </a:rPr>
            <a:t>Enfermedad Común</a:t>
          </a:r>
        </a:p>
        <a:p>
          <a:pPr marL="0" marR="0" indent="0" algn="l" defTabSz="914400" eaLnBrk="1" fontAlgn="auto" latinLnBrk="0" hangingPunct="1">
            <a:lnSpc>
              <a:spcPct val="100000"/>
            </a:lnSpc>
            <a:spcBef>
              <a:spcPts val="0"/>
            </a:spcBef>
            <a:spcAft>
              <a:spcPts val="0"/>
            </a:spcAft>
            <a:buClrTx/>
            <a:buSzTx/>
            <a:buFontTx/>
            <a:buNone/>
            <a:tabLst/>
            <a:defRPr/>
          </a:pPr>
          <a:r>
            <a:rPr lang="es-DO" sz="3600" b="1" baseline="0">
              <a:solidFill>
                <a:schemeClr val="tx2">
                  <a:lumMod val="60000"/>
                  <a:lumOff val="40000"/>
                </a:schemeClr>
              </a:solidFill>
              <a:latin typeface="+mn-lt"/>
              <a:ea typeface="+mn-ea"/>
              <a:cs typeface="+mn-cs"/>
            </a:rPr>
            <a:t>                               -  </a:t>
          </a:r>
          <a:r>
            <a:rPr lang="es-DO" sz="3600" b="1">
              <a:solidFill>
                <a:schemeClr val="tx2">
                  <a:lumMod val="60000"/>
                  <a:lumOff val="40000"/>
                </a:schemeClr>
              </a:solidFill>
              <a:latin typeface="+mn-lt"/>
              <a:ea typeface="+mn-ea"/>
              <a:cs typeface="+mn-cs"/>
            </a:rPr>
            <a:t>Maternidad y Lactancia</a:t>
          </a:r>
        </a:p>
      </xdr:txBody>
    </xdr:sp>
    <xdr:clientData/>
  </xdr:twoCellAnchor>
</xdr:wsDr>
</file>

<file path=xl/drawings/drawing136.xml><?xml version="1.0" encoding="utf-8"?>
<xdr:wsDr xmlns:xdr="http://schemas.openxmlformats.org/drawingml/2006/spreadsheetDrawing" xmlns:a="http://schemas.openxmlformats.org/drawingml/2006/main">
  <xdr:twoCellAnchor>
    <xdr:from>
      <xdr:col>0</xdr:col>
      <xdr:colOff>1</xdr:colOff>
      <xdr:row>0</xdr:row>
      <xdr:rowOff>33618</xdr:rowOff>
    </xdr:from>
    <xdr:to>
      <xdr:col>15</xdr:col>
      <xdr:colOff>0</xdr:colOff>
      <xdr:row>3</xdr:row>
      <xdr:rowOff>145677</xdr:rowOff>
    </xdr:to>
    <xdr:sp macro="" textlink="">
      <xdr:nvSpPr>
        <xdr:cNvPr id="5" name="4 Rectángulo redondeado">
          <a:extLst>
            <a:ext uri="{FF2B5EF4-FFF2-40B4-BE49-F238E27FC236}">
              <a16:creationId xmlns:a16="http://schemas.microsoft.com/office/drawing/2014/main" id="{00000000-0008-0000-6300-000005000000}"/>
            </a:ext>
          </a:extLst>
        </xdr:cNvPr>
        <xdr:cNvSpPr/>
      </xdr:nvSpPr>
      <xdr:spPr>
        <a:xfrm>
          <a:off x="1" y="33618"/>
          <a:ext cx="11329146" cy="68355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4000" b="1">
              <a:solidFill>
                <a:schemeClr val="lt1"/>
              </a:solidFill>
              <a:effectLst/>
              <a:latin typeface="+mn-lt"/>
              <a:ea typeface="+mn-ea"/>
              <a:cs typeface="+mn-cs"/>
            </a:rPr>
            <a:t>Subsidios</a:t>
          </a:r>
          <a:endParaRPr lang="es-DO" sz="5400">
            <a:effectLst/>
          </a:endParaRPr>
        </a:p>
      </xdr:txBody>
    </xdr:sp>
    <xdr:clientData/>
  </xdr:twoCellAnchor>
  <xdr:twoCellAnchor editAs="oneCell">
    <xdr:from>
      <xdr:col>0</xdr:col>
      <xdr:colOff>141195</xdr:colOff>
      <xdr:row>0</xdr:row>
      <xdr:rowOff>118783</xdr:rowOff>
    </xdr:from>
    <xdr:to>
      <xdr:col>1</xdr:col>
      <xdr:colOff>113740</xdr:colOff>
      <xdr:row>3</xdr:row>
      <xdr:rowOff>11206</xdr:rowOff>
    </xdr:to>
    <xdr:pic>
      <xdr:nvPicPr>
        <xdr:cNvPr id="6" name="6 Imagen" descr="logo_2x4.bmp">
          <a:extLst>
            <a:ext uri="{FF2B5EF4-FFF2-40B4-BE49-F238E27FC236}">
              <a16:creationId xmlns:a16="http://schemas.microsoft.com/office/drawing/2014/main" id="{00000000-0008-0000-6300-00000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818" t="8287" r="6819" b="12154"/>
        <a:stretch/>
      </xdr:blipFill>
      <xdr:spPr bwMode="auto">
        <a:xfrm>
          <a:off x="141195" y="118783"/>
          <a:ext cx="734545" cy="4639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141195</xdr:colOff>
      <xdr:row>0</xdr:row>
      <xdr:rowOff>118783</xdr:rowOff>
    </xdr:from>
    <xdr:to>
      <xdr:col>1</xdr:col>
      <xdr:colOff>131670</xdr:colOff>
      <xdr:row>3</xdr:row>
      <xdr:rowOff>90208</xdr:rowOff>
    </xdr:to>
    <xdr:pic>
      <xdr:nvPicPr>
        <xdr:cNvPr id="4" name="6 Imagen" descr="logo_2x4.bmp">
          <a:hlinkClick xmlns:r="http://schemas.openxmlformats.org/officeDocument/2006/relationships" r:id="rId2"/>
          <a:extLst>
            <a:ext uri="{FF2B5EF4-FFF2-40B4-BE49-F238E27FC236}">
              <a16:creationId xmlns:a16="http://schemas.microsoft.com/office/drawing/2014/main" id="{00000000-0008-0000-6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195" y="118783"/>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7.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0</xdr:colOff>
      <xdr:row>4</xdr:row>
      <xdr:rowOff>28574</xdr:rowOff>
    </xdr:to>
    <xdr:sp macro="" textlink="">
      <xdr:nvSpPr>
        <xdr:cNvPr id="4" name="6 Rectángulo redondeado">
          <a:extLst>
            <a:ext uri="{FF2B5EF4-FFF2-40B4-BE49-F238E27FC236}">
              <a16:creationId xmlns:a16="http://schemas.microsoft.com/office/drawing/2014/main" id="{00000000-0008-0000-6400-000004000000}"/>
            </a:ext>
          </a:extLst>
        </xdr:cNvPr>
        <xdr:cNvSpPr/>
      </xdr:nvSpPr>
      <xdr:spPr>
        <a:xfrm>
          <a:off x="0" y="0"/>
          <a:ext cx="9086850" cy="79057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Análisis  de Subsidios por </a:t>
          </a:r>
        </a:p>
        <a:p>
          <a:pPr algn="ctr" eaLnBrk="1" fontAlgn="auto" latinLnBrk="0" hangingPunct="1"/>
          <a:r>
            <a:rPr lang="es-DO" sz="1800" b="1">
              <a:solidFill>
                <a:schemeClr val="lt1"/>
              </a:solidFill>
              <a:effectLst/>
              <a:latin typeface="+mn-lt"/>
              <a:ea typeface="+mn-ea"/>
              <a:cs typeface="+mn-cs"/>
            </a:rPr>
            <a:t>Matenidad, Lactancia y Enfermedad Común</a:t>
          </a:r>
        </a:p>
      </xdr:txBody>
    </xdr:sp>
    <xdr:clientData/>
  </xdr:twoCellAnchor>
  <xdr:twoCellAnchor editAs="oneCell">
    <xdr:from>
      <xdr:col>0</xdr:col>
      <xdr:colOff>477372</xdr:colOff>
      <xdr:row>0</xdr:row>
      <xdr:rowOff>93569</xdr:rowOff>
    </xdr:from>
    <xdr:to>
      <xdr:col>1</xdr:col>
      <xdr:colOff>353547</xdr:colOff>
      <xdr:row>3</xdr:row>
      <xdr:rowOff>64994</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64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77372" y="93569"/>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8.xml><?xml version="1.0" encoding="utf-8"?>
<xdr:wsDr xmlns:xdr="http://schemas.openxmlformats.org/drawingml/2006/spreadsheetDrawing" xmlns:a="http://schemas.openxmlformats.org/drawingml/2006/main">
  <xdr:twoCellAnchor>
    <xdr:from>
      <xdr:col>0</xdr:col>
      <xdr:colOff>28576</xdr:colOff>
      <xdr:row>7</xdr:row>
      <xdr:rowOff>85724</xdr:rowOff>
    </xdr:from>
    <xdr:to>
      <xdr:col>18</xdr:col>
      <xdr:colOff>1314450</xdr:colOff>
      <xdr:row>34</xdr:row>
      <xdr:rowOff>57149</xdr:rowOff>
    </xdr:to>
    <xdr:graphicFrame macro="">
      <xdr:nvGraphicFramePr>
        <xdr:cNvPr id="3" name="3 Gráfico">
          <a:extLst>
            <a:ext uri="{FF2B5EF4-FFF2-40B4-BE49-F238E27FC236}">
              <a16:creationId xmlns:a16="http://schemas.microsoft.com/office/drawing/2014/main" id="{00000000-0008-0000-6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361949</xdr:colOff>
      <xdr:row>34</xdr:row>
      <xdr:rowOff>9525</xdr:rowOff>
    </xdr:from>
    <xdr:to>
      <xdr:col>18</xdr:col>
      <xdr:colOff>504825</xdr:colOff>
      <xdr:row>36</xdr:row>
      <xdr:rowOff>123825</xdr:rowOff>
    </xdr:to>
    <xdr:sp macro="" textlink="">
      <xdr:nvSpPr>
        <xdr:cNvPr id="4" name="3 CuadroTexto">
          <a:extLst>
            <a:ext uri="{FF2B5EF4-FFF2-40B4-BE49-F238E27FC236}">
              <a16:creationId xmlns:a16="http://schemas.microsoft.com/office/drawing/2014/main" id="{00000000-0008-0000-6500-000004000000}"/>
            </a:ext>
          </a:extLst>
        </xdr:cNvPr>
        <xdr:cNvSpPr txBox="1"/>
      </xdr:nvSpPr>
      <xdr:spPr>
        <a:xfrm>
          <a:off x="361949" y="6800850"/>
          <a:ext cx="11268076" cy="4953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050" b="1"/>
            <a:t>Fuente: </a:t>
          </a:r>
          <a:r>
            <a:rPr lang="es-DO" sz="1050"/>
            <a:t>Dirección de Control de Subsidios, SISALRIL.  </a:t>
          </a:r>
        </a:p>
        <a:p>
          <a:r>
            <a:rPr lang="es-DO" sz="1050" b="1"/>
            <a:t>Nota:</a:t>
          </a:r>
          <a:r>
            <a:rPr lang="es-DO" sz="1050" b="1" baseline="0"/>
            <a:t> </a:t>
          </a:r>
          <a:r>
            <a:rPr lang="es-DO" sz="1050"/>
            <a:t>El Subsidio por Maternidad y Lactancia  entró en vigencia en septiembre de 2008 y el de</a:t>
          </a:r>
          <a:r>
            <a:rPr lang="es-DO" sz="1050" baseline="0"/>
            <a:t> </a:t>
          </a:r>
          <a:r>
            <a:rPr lang="es-DO" sz="1200" baseline="0">
              <a:solidFill>
                <a:schemeClr val="dk1"/>
              </a:solidFill>
              <a:effectLst/>
              <a:latin typeface="+mn-lt"/>
              <a:ea typeface="+mn-ea"/>
              <a:cs typeface="+mn-cs"/>
            </a:rPr>
            <a:t>e</a:t>
          </a:r>
          <a:r>
            <a:rPr lang="es-DO" sz="1200">
              <a:solidFill>
                <a:schemeClr val="dk1"/>
              </a:solidFill>
              <a:effectLst/>
              <a:latin typeface="+mn-lt"/>
              <a:ea typeface="+mn-ea"/>
              <a:cs typeface="+mn-cs"/>
            </a:rPr>
            <a:t>nfermedad</a:t>
          </a:r>
          <a:r>
            <a:rPr lang="es-DO" sz="1050" baseline="0">
              <a:solidFill>
                <a:schemeClr val="dk1"/>
              </a:solidFill>
              <a:effectLst/>
              <a:latin typeface="+mn-lt"/>
              <a:ea typeface="+mn-ea"/>
              <a:cs typeface="+mn-cs"/>
            </a:rPr>
            <a:t> en septiembre de 2009.</a:t>
          </a:r>
          <a:endParaRPr lang="es-DO" sz="1050"/>
        </a:p>
      </xdr:txBody>
    </xdr:sp>
    <xdr:clientData/>
  </xdr:twoCellAnchor>
  <xdr:twoCellAnchor>
    <xdr:from>
      <xdr:col>0</xdr:col>
      <xdr:colOff>0</xdr:colOff>
      <xdr:row>0</xdr:row>
      <xdr:rowOff>0</xdr:rowOff>
    </xdr:from>
    <xdr:to>
      <xdr:col>18</xdr:col>
      <xdr:colOff>1409699</xdr:colOff>
      <xdr:row>1</xdr:row>
      <xdr:rowOff>0</xdr:rowOff>
    </xdr:to>
    <xdr:sp macro="" textlink="">
      <xdr:nvSpPr>
        <xdr:cNvPr id="5" name="6 Rectángulo redondeado">
          <a:extLst>
            <a:ext uri="{FF2B5EF4-FFF2-40B4-BE49-F238E27FC236}">
              <a16:creationId xmlns:a16="http://schemas.microsoft.com/office/drawing/2014/main" id="{00000000-0008-0000-6500-000005000000}"/>
            </a:ext>
          </a:extLst>
        </xdr:cNvPr>
        <xdr:cNvSpPr/>
      </xdr:nvSpPr>
      <xdr:spPr>
        <a:xfrm>
          <a:off x="0" y="0"/>
          <a:ext cx="13706474" cy="78105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 Afiliados (as) Beneficiarios por Subsidio de Maternidad, Lactancia y Enfermedad Común</a:t>
          </a:r>
        </a:p>
        <a:p>
          <a:pPr algn="ctr" eaLnBrk="1" fontAlgn="auto" latinLnBrk="0" hangingPunct="1"/>
          <a:r>
            <a:rPr lang="es-DO" sz="1600" b="1">
              <a:solidFill>
                <a:schemeClr val="lt1"/>
              </a:solidFill>
              <a:effectLst/>
              <a:latin typeface="+mn-lt"/>
              <a:ea typeface="+mn-ea"/>
              <a:cs typeface="+mn-cs"/>
            </a:rPr>
            <a:t>Período: Septiembre 2008 -  Febrero 2021</a:t>
          </a:r>
          <a:endParaRPr lang="es-DO" sz="2400">
            <a:effectLst/>
          </a:endParaRPr>
        </a:p>
      </xdr:txBody>
    </xdr:sp>
    <xdr:clientData/>
  </xdr:twoCellAnchor>
  <xdr:twoCellAnchor editAs="oneCell">
    <xdr:from>
      <xdr:col>0</xdr:col>
      <xdr:colOff>228600</xdr:colOff>
      <xdr:row>0</xdr:row>
      <xdr:rowOff>104775</xdr:rowOff>
    </xdr:from>
    <xdr:to>
      <xdr:col>0</xdr:col>
      <xdr:colOff>838201</xdr:colOff>
      <xdr:row>0</xdr:row>
      <xdr:rowOff>540205</xdr:rowOff>
    </xdr:to>
    <xdr:pic>
      <xdr:nvPicPr>
        <xdr:cNvPr id="6" name="5 Imagen" descr="logo_2x4.bmp">
          <a:extLst>
            <a:ext uri="{FF2B5EF4-FFF2-40B4-BE49-F238E27FC236}">
              <a16:creationId xmlns:a16="http://schemas.microsoft.com/office/drawing/2014/main" id="{00000000-0008-0000-65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28600" y="104775"/>
          <a:ext cx="609601" cy="435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190501</xdr:colOff>
      <xdr:row>0</xdr:row>
      <xdr:rowOff>85726</xdr:rowOff>
    </xdr:from>
    <xdr:to>
      <xdr:col>0</xdr:col>
      <xdr:colOff>850567</xdr:colOff>
      <xdr:row>0</xdr:row>
      <xdr:rowOff>561976</xdr:rowOff>
    </xdr:to>
    <xdr:pic>
      <xdr:nvPicPr>
        <xdr:cNvPr id="7" name="6 Imagen" descr="logo_2x4.bmp">
          <a:hlinkClick xmlns:r="http://schemas.openxmlformats.org/officeDocument/2006/relationships" r:id="rId3"/>
          <a:extLst>
            <a:ext uri="{FF2B5EF4-FFF2-40B4-BE49-F238E27FC236}">
              <a16:creationId xmlns:a16="http://schemas.microsoft.com/office/drawing/2014/main" id="{00000000-0008-0000-6500-000007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0501" y="85726"/>
          <a:ext cx="660066"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9.xml><?xml version="1.0" encoding="utf-8"?>
<xdr:wsDr xmlns:xdr="http://schemas.openxmlformats.org/drawingml/2006/spreadsheetDrawing" xmlns:a="http://schemas.openxmlformats.org/drawingml/2006/main">
  <xdr:twoCellAnchor>
    <xdr:from>
      <xdr:col>0</xdr:col>
      <xdr:colOff>81641</xdr:colOff>
      <xdr:row>7</xdr:row>
      <xdr:rowOff>136071</xdr:rowOff>
    </xdr:from>
    <xdr:to>
      <xdr:col>9</xdr:col>
      <xdr:colOff>1660071</xdr:colOff>
      <xdr:row>41</xdr:row>
      <xdr:rowOff>95251</xdr:rowOff>
    </xdr:to>
    <xdr:graphicFrame macro="">
      <xdr:nvGraphicFramePr>
        <xdr:cNvPr id="3" name="3 Gráfico">
          <a:extLst>
            <a:ext uri="{FF2B5EF4-FFF2-40B4-BE49-F238E27FC236}">
              <a16:creationId xmlns:a16="http://schemas.microsoft.com/office/drawing/2014/main" id="{00000000-0008-0000-6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13607</xdr:rowOff>
    </xdr:from>
    <xdr:to>
      <xdr:col>10</xdr:col>
      <xdr:colOff>0</xdr:colOff>
      <xdr:row>1</xdr:row>
      <xdr:rowOff>68036</xdr:rowOff>
    </xdr:to>
    <xdr:sp macro="" textlink="">
      <xdr:nvSpPr>
        <xdr:cNvPr id="4" name="6 Rectángulo redondeado">
          <a:extLst>
            <a:ext uri="{FF2B5EF4-FFF2-40B4-BE49-F238E27FC236}">
              <a16:creationId xmlns:a16="http://schemas.microsoft.com/office/drawing/2014/main" id="{00000000-0008-0000-6600-000004000000}"/>
            </a:ext>
          </a:extLst>
        </xdr:cNvPr>
        <xdr:cNvSpPr/>
      </xdr:nvSpPr>
      <xdr:spPr>
        <a:xfrm>
          <a:off x="0" y="13607"/>
          <a:ext cx="20995821" cy="108857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 Montos Aprobados en Millones de RD$ por Concepto de Subsidios por </a:t>
          </a:r>
        </a:p>
        <a:p>
          <a:pPr algn="ctr" eaLnBrk="1" fontAlgn="auto" latinLnBrk="0" hangingPunct="1"/>
          <a:r>
            <a:rPr lang="es-DO" sz="1800" b="1">
              <a:solidFill>
                <a:schemeClr val="lt1"/>
              </a:solidFill>
              <a:effectLst/>
              <a:latin typeface="+mn-lt"/>
              <a:ea typeface="+mn-ea"/>
              <a:cs typeface="+mn-cs"/>
            </a:rPr>
            <a:t>Matenidad, Lactancia y Enfermedad Común</a:t>
          </a:r>
          <a:br>
            <a:rPr lang="es-DO" sz="1800" b="1">
              <a:solidFill>
                <a:schemeClr val="lt1"/>
              </a:solidFill>
              <a:effectLst/>
              <a:latin typeface="+mn-lt"/>
              <a:ea typeface="+mn-ea"/>
              <a:cs typeface="+mn-cs"/>
            </a:rPr>
          </a:br>
          <a:r>
            <a:rPr lang="es-DO" sz="1800" b="1">
              <a:solidFill>
                <a:schemeClr val="lt1"/>
              </a:solidFill>
              <a:effectLst/>
              <a:latin typeface="+mn-lt"/>
              <a:ea typeface="+mn-ea"/>
              <a:cs typeface="+mn-cs"/>
            </a:rPr>
            <a:t>Período:</a:t>
          </a:r>
          <a:r>
            <a:rPr lang="es-DO" sz="1800" b="1" baseline="0">
              <a:solidFill>
                <a:schemeClr val="lt1"/>
              </a:solidFill>
              <a:effectLst/>
              <a:latin typeface="+mn-lt"/>
              <a:ea typeface="+mn-ea"/>
              <a:cs typeface="+mn-cs"/>
            </a:rPr>
            <a:t> Septiembre 2008 - Febrero 2021</a:t>
          </a:r>
          <a:endParaRPr lang="es-DO" sz="1800" b="1">
            <a:solidFill>
              <a:schemeClr val="lt1"/>
            </a:solidFill>
            <a:effectLst/>
            <a:latin typeface="+mn-lt"/>
            <a:ea typeface="+mn-ea"/>
            <a:cs typeface="+mn-cs"/>
          </a:endParaRPr>
        </a:p>
      </xdr:txBody>
    </xdr:sp>
    <xdr:clientData/>
  </xdr:twoCellAnchor>
  <xdr:twoCellAnchor editAs="oneCell">
    <xdr:from>
      <xdr:col>0</xdr:col>
      <xdr:colOff>748392</xdr:colOff>
      <xdr:row>0</xdr:row>
      <xdr:rowOff>176892</xdr:rowOff>
    </xdr:from>
    <xdr:to>
      <xdr:col>0</xdr:col>
      <xdr:colOff>1785640</xdr:colOff>
      <xdr:row>0</xdr:row>
      <xdr:rowOff>925286</xdr:rowOff>
    </xdr:to>
    <xdr:pic>
      <xdr:nvPicPr>
        <xdr:cNvPr id="6" name="6 Imagen" descr="logo_2x4.bmp">
          <a:hlinkClick xmlns:r="http://schemas.openxmlformats.org/officeDocument/2006/relationships" r:id="rId2"/>
          <a:extLst>
            <a:ext uri="{FF2B5EF4-FFF2-40B4-BE49-F238E27FC236}">
              <a16:creationId xmlns:a16="http://schemas.microsoft.com/office/drawing/2014/main" id="{00000000-0008-0000-66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48392" y="176892"/>
          <a:ext cx="1037248" cy="7483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17</xdr:row>
      <xdr:rowOff>108858</xdr:rowOff>
    </xdr:from>
    <xdr:to>
      <xdr:col>13</xdr:col>
      <xdr:colOff>1129393</xdr:colOff>
      <xdr:row>42</xdr:row>
      <xdr:rowOff>394606</xdr:rowOff>
    </xdr:to>
    <xdr:graphicFrame macro="">
      <xdr:nvGraphicFramePr>
        <xdr:cNvPr id="4" name="3 Gráfico">
          <a:extLst>
            <a:ext uri="{FF2B5EF4-FFF2-40B4-BE49-F238E27FC236}">
              <a16:creationId xmlns:a16="http://schemas.microsoft.com/office/drawing/2014/main" id="{00000000-0008-0000-09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5443</xdr:colOff>
      <xdr:row>1</xdr:row>
      <xdr:rowOff>489857</xdr:rowOff>
    </xdr:to>
    <xdr:sp macro="" textlink="">
      <xdr:nvSpPr>
        <xdr:cNvPr id="5" name="4 Rectángulo redondeado">
          <a:extLst>
            <a:ext uri="{FF2B5EF4-FFF2-40B4-BE49-F238E27FC236}">
              <a16:creationId xmlns:a16="http://schemas.microsoft.com/office/drawing/2014/main" id="{00000000-0008-0000-0900-000005000000}"/>
            </a:ext>
          </a:extLst>
        </xdr:cNvPr>
        <xdr:cNvSpPr/>
      </xdr:nvSpPr>
      <xdr:spPr>
        <a:xfrm>
          <a:off x="0" y="0"/>
          <a:ext cx="16252372" cy="1074964"/>
        </a:xfrm>
        <a:prstGeom prst="roundRect">
          <a:avLst/>
        </a:prstGeom>
        <a:solidFill>
          <a:schemeClr val="accent3">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Datos Generales del Sistema Dominicano de la Seguridad Social (SDSS) </a:t>
          </a:r>
        </a:p>
        <a:p>
          <a:pPr algn="ctr" eaLnBrk="1" fontAlgn="auto" latinLnBrk="0" hangingPunct="1"/>
          <a:r>
            <a:rPr lang="es-DO" sz="1600" b="1">
              <a:solidFill>
                <a:schemeClr val="lt1"/>
              </a:solidFill>
              <a:effectLst/>
              <a:latin typeface="+mn-lt"/>
              <a:ea typeface="+mn-ea"/>
              <a:cs typeface="+mn-cs"/>
            </a:rPr>
            <a:t>Empresas y Empleados Afiliados Activos al SDSS por</a:t>
          </a:r>
          <a:r>
            <a:rPr lang="es-DO" sz="1600" b="1" baseline="0">
              <a:solidFill>
                <a:schemeClr val="lt1"/>
              </a:solidFill>
              <a:effectLst/>
              <a:latin typeface="+mn-lt"/>
              <a:ea typeface="+mn-ea"/>
              <a:cs typeface="+mn-cs"/>
            </a:rPr>
            <a:t> S</a:t>
          </a:r>
          <a:r>
            <a:rPr lang="es-DO" sz="1600" b="1">
              <a:solidFill>
                <a:schemeClr val="lt1"/>
              </a:solidFill>
              <a:effectLst/>
              <a:latin typeface="+mn-lt"/>
              <a:ea typeface="+mn-ea"/>
              <a:cs typeface="+mn-cs"/>
            </a:rPr>
            <a:t>ector</a:t>
          </a:r>
        </a:p>
        <a:p>
          <a:pPr algn="ctr" eaLnBrk="1" fontAlgn="auto" latinLnBrk="0" hangingPunct="1"/>
          <a:r>
            <a:rPr lang="es-DO" sz="1600" b="1">
              <a:solidFill>
                <a:schemeClr val="lt1"/>
              </a:solidFill>
              <a:effectLst/>
              <a:latin typeface="+mn-lt"/>
              <a:ea typeface="+mn-ea"/>
              <a:cs typeface="+mn-cs"/>
            </a:rPr>
            <a:t>Período:  Diciembre 2008 - Marzo</a:t>
          </a:r>
          <a:r>
            <a:rPr lang="es-DO" sz="1600" b="1" baseline="0">
              <a:solidFill>
                <a:schemeClr val="lt1"/>
              </a:solidFill>
              <a:effectLst/>
              <a:latin typeface="+mn-lt"/>
              <a:ea typeface="+mn-ea"/>
              <a:cs typeface="+mn-cs"/>
            </a:rPr>
            <a:t> 2021</a:t>
          </a:r>
          <a:endParaRPr lang="es-DO" sz="4800">
            <a:effectLst/>
          </a:endParaRPr>
        </a:p>
      </xdr:txBody>
    </xdr:sp>
    <xdr:clientData/>
  </xdr:twoCellAnchor>
  <xdr:twoCellAnchor editAs="oneCell">
    <xdr:from>
      <xdr:col>0</xdr:col>
      <xdr:colOff>557892</xdr:colOff>
      <xdr:row>0</xdr:row>
      <xdr:rowOff>176893</xdr:rowOff>
    </xdr:from>
    <xdr:to>
      <xdr:col>1</xdr:col>
      <xdr:colOff>394606</xdr:colOff>
      <xdr:row>1</xdr:row>
      <xdr:rowOff>237934</xdr:rowOff>
    </xdr:to>
    <xdr:pic>
      <xdr:nvPicPr>
        <xdr:cNvPr id="8" name="9 Imagen" descr="logo_2x4.bmp">
          <a:hlinkClick xmlns:r="http://schemas.openxmlformats.org/officeDocument/2006/relationships" r:id="rId2"/>
          <a:extLst>
            <a:ext uri="{FF2B5EF4-FFF2-40B4-BE49-F238E27FC236}">
              <a16:creationId xmlns:a16="http://schemas.microsoft.com/office/drawing/2014/main" id="{00000000-0008-0000-0900-000008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7892" y="176893"/>
          <a:ext cx="870857" cy="6461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0.xml><?xml version="1.0" encoding="utf-8"?>
<c:userShapes xmlns:c="http://schemas.openxmlformats.org/drawingml/2006/chart">
  <cdr:relSizeAnchor xmlns:cdr="http://schemas.openxmlformats.org/drawingml/2006/chartDrawing">
    <cdr:from>
      <cdr:x>0.03133</cdr:x>
      <cdr:y>0.91408</cdr:y>
    </cdr:from>
    <cdr:to>
      <cdr:x>0.8925</cdr:x>
      <cdr:y>0.97775</cdr:y>
    </cdr:to>
    <cdr:sp macro="" textlink="">
      <cdr:nvSpPr>
        <cdr:cNvPr id="2" name="4 CuadroTexto"/>
        <cdr:cNvSpPr txBox="1"/>
      </cdr:nvSpPr>
      <cdr:spPr>
        <a:xfrm xmlns:a="http://schemas.openxmlformats.org/drawingml/2006/main">
          <a:off x="511628" y="8942951"/>
          <a:ext cx="14061624" cy="62287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600" b="1"/>
            <a:t>Fuente: </a:t>
          </a:r>
          <a:r>
            <a:rPr lang="es-DO" sz="1600"/>
            <a:t>Dirección de Control de Subsidios, SISALRIL.  </a:t>
          </a:r>
        </a:p>
        <a:p xmlns:a="http://schemas.openxmlformats.org/drawingml/2006/main">
          <a:r>
            <a:rPr lang="es-DO" sz="1600" b="1">
              <a:solidFill>
                <a:schemeClr val="dk1"/>
              </a:solidFill>
              <a:effectLst/>
              <a:latin typeface="+mn-lt"/>
              <a:ea typeface="+mn-ea"/>
              <a:cs typeface="+mn-cs"/>
            </a:rPr>
            <a:t>Nota</a:t>
          </a:r>
          <a:r>
            <a:rPr lang="es-DO" sz="1600">
              <a:solidFill>
                <a:schemeClr val="dk1"/>
              </a:solidFill>
              <a:effectLst/>
              <a:latin typeface="+mn-lt"/>
              <a:ea typeface="+mn-ea"/>
              <a:cs typeface="+mn-cs"/>
            </a:rPr>
            <a:t>:</a:t>
          </a:r>
          <a:r>
            <a:rPr lang="es-DO" sz="1600" baseline="0">
              <a:solidFill>
                <a:schemeClr val="dk1"/>
              </a:solidFill>
              <a:effectLst/>
              <a:latin typeface="+mn-lt"/>
              <a:ea typeface="+mn-ea"/>
              <a:cs typeface="+mn-cs"/>
            </a:rPr>
            <a:t> </a:t>
          </a:r>
          <a:r>
            <a:rPr lang="es-DO" sz="1600">
              <a:solidFill>
                <a:schemeClr val="dk1"/>
              </a:solidFill>
              <a:effectLst/>
              <a:latin typeface="+mn-lt"/>
              <a:ea typeface="+mn-ea"/>
              <a:cs typeface="+mn-cs"/>
            </a:rPr>
            <a:t>El Subsidio por Maternidad y Lactancia  entró en vigencia en septiembre de 2008 y el de</a:t>
          </a:r>
          <a:r>
            <a:rPr lang="es-DO" sz="1600" baseline="0">
              <a:solidFill>
                <a:schemeClr val="dk1"/>
              </a:solidFill>
              <a:effectLst/>
              <a:latin typeface="+mn-lt"/>
              <a:ea typeface="+mn-ea"/>
              <a:cs typeface="+mn-cs"/>
            </a:rPr>
            <a:t> </a:t>
          </a:r>
          <a:r>
            <a:rPr lang="es-DO" sz="1600">
              <a:solidFill>
                <a:schemeClr val="dk1"/>
              </a:solidFill>
              <a:effectLst/>
              <a:latin typeface="+mn-lt"/>
              <a:ea typeface="+mn-ea"/>
              <a:cs typeface="+mn-cs"/>
            </a:rPr>
            <a:t>Enfermedad</a:t>
          </a:r>
          <a:r>
            <a:rPr lang="es-DO" sz="1600" baseline="0">
              <a:solidFill>
                <a:schemeClr val="dk1"/>
              </a:solidFill>
              <a:effectLst/>
              <a:latin typeface="+mn-lt"/>
              <a:ea typeface="+mn-ea"/>
              <a:cs typeface="+mn-cs"/>
            </a:rPr>
            <a:t> en septiembre de 2009</a:t>
          </a:r>
          <a:r>
            <a:rPr lang="es-DO" sz="1400" baseline="0">
              <a:solidFill>
                <a:schemeClr val="dk1"/>
              </a:solidFill>
              <a:effectLst/>
              <a:latin typeface="+mn-lt"/>
              <a:ea typeface="+mn-ea"/>
              <a:cs typeface="+mn-cs"/>
            </a:rPr>
            <a:t>.</a:t>
          </a:r>
          <a:endParaRPr lang="en-US" sz="1400">
            <a:effectLst/>
          </a:endParaRPr>
        </a:p>
      </cdr:txBody>
    </cdr:sp>
  </cdr:relSizeAnchor>
  <cdr:relSizeAnchor xmlns:cdr="http://schemas.openxmlformats.org/drawingml/2006/chartDrawing">
    <cdr:from>
      <cdr:x>0.22385</cdr:x>
      <cdr:y>0.01716</cdr:y>
    </cdr:from>
    <cdr:to>
      <cdr:x>0.7433</cdr:x>
      <cdr:y>0.11062</cdr:y>
    </cdr:to>
    <cdr:sp macro="" textlink="">
      <cdr:nvSpPr>
        <cdr:cNvPr id="3" name="2 CuadroTexto"/>
        <cdr:cNvSpPr txBox="1"/>
      </cdr:nvSpPr>
      <cdr:spPr>
        <a:xfrm xmlns:a="http://schemas.openxmlformats.org/drawingml/2006/main">
          <a:off x="3524249" y="122464"/>
          <a:ext cx="8177893" cy="666751"/>
        </a:xfrm>
        <a:prstGeom xmlns:a="http://schemas.openxmlformats.org/drawingml/2006/main" prst="rect">
          <a:avLst/>
        </a:prstGeom>
        <a:ln xmlns:a="http://schemas.openxmlformats.org/drawingml/2006/main">
          <a:noFill/>
        </a:ln>
      </cdr:spPr>
      <cdr:txBody>
        <a:bodyPr xmlns:a="http://schemas.openxmlformats.org/drawingml/2006/main" vertOverflow="clip" wrap="square" rtlCol="0"/>
        <a:lstStyle xmlns:a="http://schemas.openxmlformats.org/drawingml/2006/main"/>
        <a:p xmlns:a="http://schemas.openxmlformats.org/drawingml/2006/main">
          <a:pPr algn="ctr"/>
          <a:r>
            <a:rPr lang="es-DO" sz="1800" b="1"/>
            <a:t> Montos Aprobados en Millones de RD$ por Concepto de Subsidios por </a:t>
          </a:r>
        </a:p>
        <a:p xmlns:a="http://schemas.openxmlformats.org/drawingml/2006/main">
          <a:pPr algn="ctr"/>
          <a:r>
            <a:rPr lang="es-DO" sz="1800" b="1"/>
            <a:t>Matenidad, Lactancia y Enfermedad Común</a:t>
          </a:r>
        </a:p>
      </cdr:txBody>
    </cdr:sp>
  </cdr:relSizeAnchor>
</c:userShapes>
</file>

<file path=xl/drawings/drawing141.xml><?xml version="1.0" encoding="utf-8"?>
<xdr:wsDr xmlns:xdr="http://schemas.openxmlformats.org/drawingml/2006/spreadsheetDrawing" xmlns:a="http://schemas.openxmlformats.org/drawingml/2006/main">
  <xdr:twoCellAnchor editAs="oneCell">
    <xdr:from>
      <xdr:col>3</xdr:col>
      <xdr:colOff>165032</xdr:colOff>
      <xdr:row>6</xdr:row>
      <xdr:rowOff>32599</xdr:rowOff>
    </xdr:from>
    <xdr:to>
      <xdr:col>9</xdr:col>
      <xdr:colOff>147006</xdr:colOff>
      <xdr:row>32</xdr:row>
      <xdr:rowOff>160736</xdr:rowOff>
    </xdr:to>
    <xdr:pic>
      <xdr:nvPicPr>
        <xdr:cNvPr id="4" name="3 Imagen">
          <a:extLst>
            <a:ext uri="{FF2B5EF4-FFF2-40B4-BE49-F238E27FC236}">
              <a16:creationId xmlns:a16="http://schemas.microsoft.com/office/drawing/2014/main" id="{00000000-0008-0000-67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451032" y="1175599"/>
          <a:ext cx="4415429" cy="5081137"/>
        </a:xfrm>
        <a:prstGeom prst="rect">
          <a:avLst/>
        </a:prstGeom>
        <a:noFill/>
        <a:ln>
          <a:noFill/>
        </a:ln>
      </xdr:spPr>
    </xdr:pic>
    <xdr:clientData/>
  </xdr:twoCellAnchor>
  <xdr:twoCellAnchor>
    <xdr:from>
      <xdr:col>0</xdr:col>
      <xdr:colOff>257736</xdr:colOff>
      <xdr:row>11</xdr:row>
      <xdr:rowOff>10188</xdr:rowOff>
    </xdr:from>
    <xdr:to>
      <xdr:col>11</xdr:col>
      <xdr:colOff>606137</xdr:colOff>
      <xdr:row>26</xdr:row>
      <xdr:rowOff>99835</xdr:rowOff>
    </xdr:to>
    <xdr:sp macro="" textlink="">
      <xdr:nvSpPr>
        <xdr:cNvPr id="2" name="1 CuadroTexto">
          <a:extLst>
            <a:ext uri="{FF2B5EF4-FFF2-40B4-BE49-F238E27FC236}">
              <a16:creationId xmlns:a16="http://schemas.microsoft.com/office/drawing/2014/main" id="{00000000-0008-0000-6700-000002000000}"/>
            </a:ext>
          </a:extLst>
        </xdr:cNvPr>
        <xdr:cNvSpPr txBox="1"/>
      </xdr:nvSpPr>
      <xdr:spPr>
        <a:xfrm>
          <a:off x="257736" y="2105688"/>
          <a:ext cx="8591856" cy="29471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28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baseline="0">
              <a:solidFill>
                <a:schemeClr val="accent3">
                  <a:lumMod val="50000"/>
                </a:schemeClr>
              </a:solidFill>
              <a:effectLst/>
              <a:latin typeface="+mn-lt"/>
              <a:ea typeface="+mn-ea"/>
              <a:cs typeface="+mn-cs"/>
            </a:rPr>
            <a:t>Pensiones del Seguro de Vejez, Discapacidad y Sobrevivencia (SVDS)</a:t>
          </a:r>
        </a:p>
      </xdr:txBody>
    </xdr:sp>
    <xdr:clientData/>
  </xdr:twoCellAnchor>
  <xdr:twoCellAnchor editAs="oneCell">
    <xdr:from>
      <xdr:col>0</xdr:col>
      <xdr:colOff>190500</xdr:colOff>
      <xdr:row>1</xdr:row>
      <xdr:rowOff>173182</xdr:rowOff>
    </xdr:from>
    <xdr:to>
      <xdr:col>2</xdr:col>
      <xdr:colOff>558512</xdr:colOff>
      <xdr:row>8</xdr:row>
      <xdr:rowOff>34637</xdr:rowOff>
    </xdr:to>
    <xdr:pic>
      <xdr:nvPicPr>
        <xdr:cNvPr id="3" name="6 Imagen" descr="logo_2x4.bmp">
          <a:extLst>
            <a:ext uri="{FF2B5EF4-FFF2-40B4-BE49-F238E27FC236}">
              <a16:creationId xmlns:a16="http://schemas.microsoft.com/office/drawing/2014/main" id="{00000000-0008-0000-6700-000003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190500" y="363682"/>
          <a:ext cx="1892012" cy="11949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2.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0</xdr:colOff>
      <xdr:row>3</xdr:row>
      <xdr:rowOff>66261</xdr:rowOff>
    </xdr:to>
    <xdr:sp macro="" textlink="">
      <xdr:nvSpPr>
        <xdr:cNvPr id="4" name="6 Rectángulo redondeado">
          <a:extLst>
            <a:ext uri="{FF2B5EF4-FFF2-40B4-BE49-F238E27FC236}">
              <a16:creationId xmlns:a16="http://schemas.microsoft.com/office/drawing/2014/main" id="{00000000-0008-0000-6800-000004000000}"/>
            </a:ext>
          </a:extLst>
        </xdr:cNvPr>
        <xdr:cNvSpPr/>
      </xdr:nvSpPr>
      <xdr:spPr>
        <a:xfrm>
          <a:off x="0" y="0"/>
          <a:ext cx="8133522" cy="7620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Pensiones Otorgadas </a:t>
          </a:r>
          <a:endParaRPr lang="es-DO" sz="2800">
            <a:effectLst/>
          </a:endParaRPr>
        </a:p>
      </xdr:txBody>
    </xdr:sp>
    <xdr:clientData/>
  </xdr:twoCellAnchor>
  <xdr:twoCellAnchor editAs="oneCell">
    <xdr:from>
      <xdr:col>0</xdr:col>
      <xdr:colOff>231914</xdr:colOff>
      <xdr:row>0</xdr:row>
      <xdr:rowOff>132278</xdr:rowOff>
    </xdr:from>
    <xdr:to>
      <xdr:col>1</xdr:col>
      <xdr:colOff>107674</xdr:colOff>
      <xdr:row>2</xdr:row>
      <xdr:rowOff>212241</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68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1914" y="132278"/>
          <a:ext cx="637760" cy="4609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3.xml><?xml version="1.0" encoding="utf-8"?>
<xdr:wsDr xmlns:xdr="http://schemas.openxmlformats.org/drawingml/2006/spreadsheetDrawing" xmlns:a="http://schemas.openxmlformats.org/drawingml/2006/main">
  <xdr:twoCellAnchor>
    <xdr:from>
      <xdr:col>0</xdr:col>
      <xdr:colOff>100200</xdr:colOff>
      <xdr:row>24</xdr:row>
      <xdr:rowOff>336467</xdr:rowOff>
    </xdr:from>
    <xdr:to>
      <xdr:col>11</xdr:col>
      <xdr:colOff>862199</xdr:colOff>
      <xdr:row>68</xdr:row>
      <xdr:rowOff>180604</xdr:rowOff>
    </xdr:to>
    <xdr:graphicFrame macro="">
      <xdr:nvGraphicFramePr>
        <xdr:cNvPr id="4" name="3 Gráfico">
          <a:extLst>
            <a:ext uri="{FF2B5EF4-FFF2-40B4-BE49-F238E27FC236}">
              <a16:creationId xmlns:a16="http://schemas.microsoft.com/office/drawing/2014/main" id="{00000000-0008-0000-69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0</xdr:colOff>
      <xdr:row>0</xdr:row>
      <xdr:rowOff>1402772</xdr:rowOff>
    </xdr:to>
    <xdr:sp macro="" textlink="">
      <xdr:nvSpPr>
        <xdr:cNvPr id="5" name="6 Rectángulo redondeado">
          <a:extLst>
            <a:ext uri="{FF2B5EF4-FFF2-40B4-BE49-F238E27FC236}">
              <a16:creationId xmlns:a16="http://schemas.microsoft.com/office/drawing/2014/main" id="{00000000-0008-0000-6900-000005000000}"/>
            </a:ext>
          </a:extLst>
        </xdr:cNvPr>
        <xdr:cNvSpPr/>
      </xdr:nvSpPr>
      <xdr:spPr>
        <a:xfrm>
          <a:off x="0" y="0"/>
          <a:ext cx="19915909" cy="140277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Seguro de Vejez, Discapacidad y Sobrevivencia (SVDS)</a:t>
          </a:r>
        </a:p>
        <a:p>
          <a:pPr algn="ctr" eaLnBrk="1" fontAlgn="auto" latinLnBrk="0" hangingPunct="1"/>
          <a:r>
            <a:rPr lang="es-DO" sz="2400" b="1">
              <a:solidFill>
                <a:schemeClr val="lt1"/>
              </a:solidFill>
              <a:effectLst/>
              <a:latin typeface="+mn-lt"/>
              <a:ea typeface="+mn-ea"/>
              <a:cs typeface="+mn-cs"/>
            </a:rPr>
            <a:t>Pensiones Otorgadas por Año</a:t>
          </a:r>
        </a:p>
        <a:p>
          <a:pPr algn="ctr" eaLnBrk="1" fontAlgn="auto" latinLnBrk="0" hangingPunct="1"/>
          <a:r>
            <a:rPr lang="es-DO" sz="2400" b="1">
              <a:solidFill>
                <a:schemeClr val="lt1"/>
              </a:solidFill>
              <a:effectLst/>
              <a:latin typeface="+mn-lt"/>
              <a:ea typeface="+mn-ea"/>
              <a:cs typeface="+mn-cs"/>
            </a:rPr>
            <a:t>Período: 2005 - </a:t>
          </a:r>
          <a:r>
            <a:rPr lang="es-DO" sz="2400" b="1" baseline="0">
              <a:solidFill>
                <a:schemeClr val="lt1"/>
              </a:solidFill>
              <a:effectLst/>
              <a:latin typeface="+mn-lt"/>
              <a:ea typeface="+mn-ea"/>
              <a:cs typeface="+mn-cs"/>
            </a:rPr>
            <a:t>  Abril 2021</a:t>
          </a:r>
          <a:endParaRPr lang="es-DO" sz="3600">
            <a:effectLst/>
          </a:endParaRPr>
        </a:p>
      </xdr:txBody>
    </xdr:sp>
    <xdr:clientData/>
  </xdr:twoCellAnchor>
  <xdr:oneCellAnchor>
    <xdr:from>
      <xdr:col>0</xdr:col>
      <xdr:colOff>453982</xdr:colOff>
      <xdr:row>0</xdr:row>
      <xdr:rowOff>282036</xdr:rowOff>
    </xdr:from>
    <xdr:ext cx="1194727" cy="823851"/>
    <xdr:pic>
      <xdr:nvPicPr>
        <xdr:cNvPr id="6" name="5 Imagen" descr="logo_2x4.bmp">
          <a:hlinkClick xmlns:r="http://schemas.openxmlformats.org/officeDocument/2006/relationships" r:id="rId2"/>
          <a:extLst>
            <a:ext uri="{FF2B5EF4-FFF2-40B4-BE49-F238E27FC236}">
              <a16:creationId xmlns:a16="http://schemas.microsoft.com/office/drawing/2014/main" id="{00000000-0008-0000-69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53982" y="282036"/>
          <a:ext cx="1194727" cy="8238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1329788</xdr:colOff>
      <xdr:row>65</xdr:row>
      <xdr:rowOff>14845</xdr:rowOff>
    </xdr:from>
    <xdr:to>
      <xdr:col>8</xdr:col>
      <xdr:colOff>429243</xdr:colOff>
      <xdr:row>69</xdr:row>
      <xdr:rowOff>14844</xdr:rowOff>
    </xdr:to>
    <xdr:sp macro="" textlink="">
      <xdr:nvSpPr>
        <xdr:cNvPr id="2" name="CuadroTexto 1">
          <a:extLst>
            <a:ext uri="{FF2B5EF4-FFF2-40B4-BE49-F238E27FC236}">
              <a16:creationId xmlns:a16="http://schemas.microsoft.com/office/drawing/2014/main" id="{00000000-0008-0000-6900-000002000000}"/>
            </a:ext>
          </a:extLst>
        </xdr:cNvPr>
        <xdr:cNvSpPr txBox="1"/>
      </xdr:nvSpPr>
      <xdr:spPr>
        <a:xfrm>
          <a:off x="1329788" y="15812738"/>
          <a:ext cx="10216491" cy="761999"/>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2000" b="1"/>
            <a:t>Fuente: </a:t>
          </a:r>
          <a:r>
            <a:rPr lang="es-ES" sz="2000"/>
            <a:t>SIPEN</a:t>
          </a:r>
        </a:p>
        <a:p>
          <a:r>
            <a:rPr lang="es-ES" sz="2000"/>
            <a:t>**En Diciembre 2018, incluyen los datos acumulados por discapacidad</a:t>
          </a:r>
          <a:r>
            <a:rPr lang="es-ES" sz="2000" baseline="0"/>
            <a:t> del INABIMA.</a:t>
          </a:r>
          <a:endParaRPr lang="es-ES" sz="2000"/>
        </a:p>
      </xdr:txBody>
    </xdr:sp>
    <xdr:clientData/>
  </xdr:twoCellAnchor>
</xdr:wsDr>
</file>

<file path=xl/drawings/drawing144.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734786</xdr:colOff>
      <xdr:row>0</xdr:row>
      <xdr:rowOff>1319892</xdr:rowOff>
    </xdr:to>
    <xdr:sp macro="" textlink="">
      <xdr:nvSpPr>
        <xdr:cNvPr id="4" name="6 Rectángulo redondeado">
          <a:extLst>
            <a:ext uri="{FF2B5EF4-FFF2-40B4-BE49-F238E27FC236}">
              <a16:creationId xmlns:a16="http://schemas.microsoft.com/office/drawing/2014/main" id="{00000000-0008-0000-6A00-000004000000}"/>
            </a:ext>
          </a:extLst>
        </xdr:cNvPr>
        <xdr:cNvSpPr/>
      </xdr:nvSpPr>
      <xdr:spPr>
        <a:xfrm>
          <a:off x="0" y="0"/>
          <a:ext cx="14396357" cy="131989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Seguro de Vejez</a:t>
          </a:r>
          <a:r>
            <a:rPr lang="es-DO" sz="2400" b="1" baseline="0">
              <a:solidFill>
                <a:schemeClr val="lt1"/>
              </a:solidFill>
              <a:effectLst/>
              <a:latin typeface="+mn-lt"/>
              <a:ea typeface="+mn-ea"/>
              <a:cs typeface="+mn-cs"/>
            </a:rPr>
            <a:t>, Discapacidad y Sobrevivencia</a:t>
          </a:r>
        </a:p>
        <a:p>
          <a:pPr algn="ctr" eaLnBrk="1" fontAlgn="auto" latinLnBrk="0" hangingPunct="1"/>
          <a:r>
            <a:rPr lang="es-DO" sz="2400" b="1">
              <a:solidFill>
                <a:schemeClr val="lt1"/>
              </a:solidFill>
              <a:effectLst/>
              <a:latin typeface="+mn-lt"/>
              <a:ea typeface="+mn-ea"/>
              <a:cs typeface="+mn-cs"/>
            </a:rPr>
            <a:t>Monto</a:t>
          </a:r>
          <a:r>
            <a:rPr lang="es-DO" sz="2400" b="1" baseline="0">
              <a:solidFill>
                <a:schemeClr val="lt1"/>
              </a:solidFill>
              <a:effectLst/>
              <a:latin typeface="+mn-lt"/>
              <a:ea typeface="+mn-ea"/>
              <a:cs typeface="+mn-cs"/>
            </a:rPr>
            <a:t> de </a:t>
          </a:r>
          <a:r>
            <a:rPr lang="es-DO" sz="2400" b="1">
              <a:solidFill>
                <a:schemeClr val="lt1"/>
              </a:solidFill>
              <a:effectLst/>
              <a:latin typeface="+mn-lt"/>
              <a:ea typeface="+mn-ea"/>
              <a:cs typeface="+mn-cs"/>
            </a:rPr>
            <a:t>Pensión Promedio  del Sistema</a:t>
          </a:r>
          <a:r>
            <a:rPr lang="es-DO" sz="2400" b="1" baseline="0">
              <a:solidFill>
                <a:schemeClr val="lt1"/>
              </a:solidFill>
              <a:effectLst/>
              <a:latin typeface="+mn-lt"/>
              <a:ea typeface="+mn-ea"/>
              <a:cs typeface="+mn-cs"/>
            </a:rPr>
            <a:t> SVDS por Tipo de Beneficio </a:t>
          </a:r>
          <a:endParaRPr lang="es-DO" sz="2400" b="1">
            <a:solidFill>
              <a:schemeClr val="lt1"/>
            </a:solidFill>
            <a:effectLst/>
            <a:latin typeface="+mn-lt"/>
            <a:ea typeface="+mn-ea"/>
            <a:cs typeface="+mn-cs"/>
          </a:endParaRPr>
        </a:p>
        <a:p>
          <a:pPr algn="ctr" eaLnBrk="1" fontAlgn="auto" latinLnBrk="0" hangingPunct="1"/>
          <a:r>
            <a:rPr lang="es-DO" sz="2400" b="1">
              <a:solidFill>
                <a:schemeClr val="lt1"/>
              </a:solidFill>
              <a:effectLst/>
              <a:latin typeface="+mn-lt"/>
              <a:ea typeface="+mn-ea"/>
              <a:cs typeface="+mn-cs"/>
            </a:rPr>
            <a:t>Enero - Marzo</a:t>
          </a:r>
          <a:r>
            <a:rPr lang="es-DO" sz="2400" b="1" baseline="0">
              <a:solidFill>
                <a:schemeClr val="lt1"/>
              </a:solidFill>
              <a:effectLst/>
              <a:latin typeface="+mn-lt"/>
              <a:ea typeface="+mn-ea"/>
              <a:cs typeface="+mn-cs"/>
            </a:rPr>
            <a:t> 2021</a:t>
          </a:r>
          <a:endParaRPr lang="es-DO" sz="3600">
            <a:effectLst/>
          </a:endParaRPr>
        </a:p>
      </xdr:txBody>
    </xdr:sp>
    <xdr:clientData/>
  </xdr:twoCellAnchor>
  <xdr:twoCellAnchor editAs="oneCell">
    <xdr:from>
      <xdr:col>0</xdr:col>
      <xdr:colOff>598714</xdr:colOff>
      <xdr:row>0</xdr:row>
      <xdr:rowOff>190500</xdr:rowOff>
    </xdr:from>
    <xdr:to>
      <xdr:col>0</xdr:col>
      <xdr:colOff>1767973</xdr:colOff>
      <xdr:row>0</xdr:row>
      <xdr:rowOff>1034143</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6A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98714" y="190500"/>
          <a:ext cx="1169259" cy="8436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68036</xdr:colOff>
      <xdr:row>7</xdr:row>
      <xdr:rowOff>108857</xdr:rowOff>
    </xdr:from>
    <xdr:to>
      <xdr:col>11</xdr:col>
      <xdr:colOff>598715</xdr:colOff>
      <xdr:row>47</xdr:row>
      <xdr:rowOff>13607</xdr:rowOff>
    </xdr:to>
    <xdr:graphicFrame macro="">
      <xdr:nvGraphicFramePr>
        <xdr:cNvPr id="2" name="Gráfico 1">
          <a:extLst>
            <a:ext uri="{FF2B5EF4-FFF2-40B4-BE49-F238E27FC236}">
              <a16:creationId xmlns:a16="http://schemas.microsoft.com/office/drawing/2014/main" id="{00000000-0008-0000-6A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45.xml><?xml version="1.0" encoding="utf-8"?>
<xdr:wsDr xmlns:xdr="http://schemas.openxmlformats.org/drawingml/2006/spreadsheetDrawing" xmlns:a="http://schemas.openxmlformats.org/drawingml/2006/main">
  <xdr:twoCellAnchor editAs="oneCell">
    <xdr:from>
      <xdr:col>3</xdr:col>
      <xdr:colOff>132069</xdr:colOff>
      <xdr:row>6</xdr:row>
      <xdr:rowOff>27214</xdr:rowOff>
    </xdr:from>
    <xdr:to>
      <xdr:col>10</xdr:col>
      <xdr:colOff>27214</xdr:colOff>
      <xdr:row>33</xdr:row>
      <xdr:rowOff>27214</xdr:rowOff>
    </xdr:to>
    <xdr:pic>
      <xdr:nvPicPr>
        <xdr:cNvPr id="4" name="3 Imagen">
          <a:extLst>
            <a:ext uri="{FF2B5EF4-FFF2-40B4-BE49-F238E27FC236}">
              <a16:creationId xmlns:a16="http://schemas.microsoft.com/office/drawing/2014/main" id="{00000000-0008-0000-6B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418069" y="1170214"/>
          <a:ext cx="5093074" cy="5143500"/>
        </a:xfrm>
        <a:prstGeom prst="rect">
          <a:avLst/>
        </a:prstGeom>
        <a:noFill/>
        <a:ln>
          <a:noFill/>
        </a:ln>
      </xdr:spPr>
    </xdr:pic>
    <xdr:clientData/>
  </xdr:twoCellAnchor>
  <xdr:twoCellAnchor>
    <xdr:from>
      <xdr:col>0</xdr:col>
      <xdr:colOff>248931</xdr:colOff>
      <xdr:row>10</xdr:row>
      <xdr:rowOff>160886</xdr:rowOff>
    </xdr:from>
    <xdr:to>
      <xdr:col>12</xdr:col>
      <xdr:colOff>338578</xdr:colOff>
      <xdr:row>26</xdr:row>
      <xdr:rowOff>37621</xdr:rowOff>
    </xdr:to>
    <xdr:sp macro="" textlink="">
      <xdr:nvSpPr>
        <xdr:cNvPr id="2" name="1 CuadroTexto">
          <a:extLst>
            <a:ext uri="{FF2B5EF4-FFF2-40B4-BE49-F238E27FC236}">
              <a16:creationId xmlns:a16="http://schemas.microsoft.com/office/drawing/2014/main" id="{00000000-0008-0000-6B00-000002000000}"/>
            </a:ext>
          </a:extLst>
        </xdr:cNvPr>
        <xdr:cNvSpPr txBox="1"/>
      </xdr:nvSpPr>
      <xdr:spPr>
        <a:xfrm>
          <a:off x="248931" y="2065886"/>
          <a:ext cx="9097576" cy="29247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200" b="1" baseline="0">
              <a:solidFill>
                <a:srgbClr val="0070C0"/>
              </a:solidFill>
              <a:effectLst/>
              <a:latin typeface="+mn-lt"/>
              <a:ea typeface="+mn-ea"/>
              <a:cs typeface="+mn-cs"/>
            </a:rPr>
            <a:t>Sistema Dominicano de Seguridad Social (SDSS)</a:t>
          </a:r>
          <a:endParaRPr lang="es-ES" sz="3200" b="1" baseline="0">
            <a:solidFill>
              <a:srgbClr val="0070C0"/>
            </a:solidFill>
            <a:effectLst/>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es-DO" sz="2800" b="1">
              <a:solidFill>
                <a:schemeClr val="accent3">
                  <a:lumMod val="50000"/>
                </a:schemeClr>
              </a:solidFill>
              <a:latin typeface="+mn-lt"/>
              <a:ea typeface="+mn-ea"/>
              <a:cs typeface="+mn-cs"/>
            </a:rPr>
            <a:t>Solicitud de Beneficios de</a:t>
          </a:r>
          <a:r>
            <a:rPr lang="es-DO" sz="2800" b="1" baseline="0">
              <a:solidFill>
                <a:schemeClr val="accent3">
                  <a:lumMod val="50000"/>
                </a:schemeClr>
              </a:solidFill>
              <a:latin typeface="+mn-lt"/>
              <a:ea typeface="+mn-ea"/>
              <a:cs typeface="+mn-cs"/>
            </a:rPr>
            <a:t> </a:t>
          </a:r>
          <a:r>
            <a:rPr lang="es-DO" sz="2800" b="1">
              <a:solidFill>
                <a:schemeClr val="accent3">
                  <a:lumMod val="50000"/>
                </a:schemeClr>
              </a:solidFill>
              <a:latin typeface="+mn-lt"/>
              <a:ea typeface="+mn-ea"/>
              <a:cs typeface="+mn-cs"/>
            </a:rPr>
            <a:t>IDOPPRIL</a:t>
          </a:r>
        </a:p>
        <a:p>
          <a:pPr marL="0" marR="0" indent="0" algn="ctr" defTabSz="914400" eaLnBrk="1" fontAlgn="auto" latinLnBrk="0" hangingPunct="1">
            <a:lnSpc>
              <a:spcPct val="100000"/>
            </a:lnSpc>
            <a:spcBef>
              <a:spcPts val="0"/>
            </a:spcBef>
            <a:spcAft>
              <a:spcPts val="0"/>
            </a:spcAft>
            <a:buClrTx/>
            <a:buSzTx/>
            <a:buFontTx/>
            <a:buNone/>
            <a:tabLst/>
            <a:defRPr/>
          </a:pPr>
          <a:r>
            <a:rPr lang="es-DO" sz="2800" b="1">
              <a:solidFill>
                <a:schemeClr val="accent3">
                  <a:lumMod val="50000"/>
                </a:schemeClr>
              </a:solidFill>
              <a:latin typeface="+mn-lt"/>
              <a:ea typeface="+mn-ea"/>
              <a:cs typeface="+mn-cs"/>
            </a:rPr>
            <a:t>Instituto Dominicano de Prevención y Proteción</a:t>
          </a:r>
          <a:r>
            <a:rPr lang="es-DO" sz="2800" b="1" baseline="0">
              <a:solidFill>
                <a:schemeClr val="accent3">
                  <a:lumMod val="50000"/>
                </a:schemeClr>
              </a:solidFill>
              <a:latin typeface="+mn-lt"/>
              <a:ea typeface="+mn-ea"/>
              <a:cs typeface="+mn-cs"/>
            </a:rPr>
            <a:t> de Riesgos Laborales</a:t>
          </a:r>
          <a:endParaRPr lang="es-DO" sz="2800" b="1">
            <a:solidFill>
              <a:schemeClr val="accent3">
                <a:lumMod val="50000"/>
              </a:schemeClr>
            </a:solidFill>
            <a:latin typeface="+mn-lt"/>
            <a:ea typeface="+mn-ea"/>
            <a:cs typeface="+mn-cs"/>
          </a:endParaRPr>
        </a:p>
      </xdr:txBody>
    </xdr:sp>
    <xdr:clientData/>
  </xdr:twoCellAnchor>
  <xdr:twoCellAnchor editAs="oneCell">
    <xdr:from>
      <xdr:col>0</xdr:col>
      <xdr:colOff>347382</xdr:colOff>
      <xdr:row>1</xdr:row>
      <xdr:rowOff>161976</xdr:rowOff>
    </xdr:from>
    <xdr:to>
      <xdr:col>1</xdr:col>
      <xdr:colOff>717176</xdr:colOff>
      <xdr:row>5</xdr:row>
      <xdr:rowOff>114793</xdr:rowOff>
    </xdr:to>
    <xdr:pic>
      <xdr:nvPicPr>
        <xdr:cNvPr id="3" name="6 Imagen" descr="logo_2x4.bmp">
          <a:extLst>
            <a:ext uri="{FF2B5EF4-FFF2-40B4-BE49-F238E27FC236}">
              <a16:creationId xmlns:a16="http://schemas.microsoft.com/office/drawing/2014/main" id="{00000000-0008-0000-6B00-000003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347382" y="352476"/>
          <a:ext cx="1131794" cy="7148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6.xml><?xml version="1.0" encoding="utf-8"?>
<xdr:wsDr xmlns:xdr="http://schemas.openxmlformats.org/drawingml/2006/spreadsheetDrawing" xmlns:a="http://schemas.openxmlformats.org/drawingml/2006/main">
  <xdr:twoCellAnchor editAs="oneCell">
    <xdr:from>
      <xdr:col>2</xdr:col>
      <xdr:colOff>649941</xdr:colOff>
      <xdr:row>10</xdr:row>
      <xdr:rowOff>78441</xdr:rowOff>
    </xdr:from>
    <xdr:to>
      <xdr:col>8</xdr:col>
      <xdr:colOff>201705</xdr:colOff>
      <xdr:row>36</xdr:row>
      <xdr:rowOff>161755</xdr:rowOff>
    </xdr:to>
    <xdr:pic>
      <xdr:nvPicPr>
        <xdr:cNvPr id="2" name="3 Imagen">
          <a:extLst>
            <a:ext uri="{FF2B5EF4-FFF2-40B4-BE49-F238E27FC236}">
              <a16:creationId xmlns:a16="http://schemas.microsoft.com/office/drawing/2014/main" id="{00000000-0008-0000-6C00-000002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173941" y="1983441"/>
          <a:ext cx="5457264" cy="5327667"/>
        </a:xfrm>
        <a:prstGeom prst="rect">
          <a:avLst/>
        </a:prstGeom>
        <a:noFill/>
        <a:ln>
          <a:noFill/>
        </a:ln>
      </xdr:spPr>
    </xdr:pic>
    <xdr:clientData/>
  </xdr:twoCellAnchor>
  <xdr:twoCellAnchor>
    <xdr:from>
      <xdr:col>0</xdr:col>
      <xdr:colOff>67235</xdr:colOff>
      <xdr:row>4</xdr:row>
      <xdr:rowOff>190500</xdr:rowOff>
    </xdr:from>
    <xdr:to>
      <xdr:col>13</xdr:col>
      <xdr:colOff>683559</xdr:colOff>
      <xdr:row>46</xdr:row>
      <xdr:rowOff>112058</xdr:rowOff>
    </xdr:to>
    <xdr:sp macro="" textlink="">
      <xdr:nvSpPr>
        <xdr:cNvPr id="3" name="1 CuadroTexto">
          <a:extLst>
            <a:ext uri="{FF2B5EF4-FFF2-40B4-BE49-F238E27FC236}">
              <a16:creationId xmlns:a16="http://schemas.microsoft.com/office/drawing/2014/main" id="{00000000-0008-0000-6C00-000003000000}"/>
            </a:ext>
          </a:extLst>
        </xdr:cNvPr>
        <xdr:cNvSpPr txBox="1"/>
      </xdr:nvSpPr>
      <xdr:spPr>
        <a:xfrm>
          <a:off x="67235" y="1210235"/>
          <a:ext cx="13435853" cy="8740588"/>
        </a:xfrm>
        <a:prstGeom prst="rect">
          <a:avLst/>
        </a:prstGeom>
        <a:solidFill>
          <a:schemeClr val="bg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500" baseline="0">
              <a:solidFill>
                <a:sysClr val="windowText" lastClr="000000"/>
              </a:solidFill>
              <a:effectLst/>
              <a:latin typeface="+mn-lt"/>
              <a:ea typeface="+mn-ea"/>
              <a:cs typeface="+mn-cs"/>
            </a:rPr>
            <a:t>Tras promulgarse la Ley 87-01 del SDSS en el 2001, se crea un nuevo Sistema Dominicano de Seguridad Social. Tras esta ley secrea la Administradora de Riesgos Laborales (ARL), iniciando sus operaciones marzo del 2004, esta institución se encargabade velar por la prevención de accidentes laborales, por el cumplimiento y cobertura del Seguro de Riesgos Laborales de los afiliados al SDSS del RC.  Pero, a partir de la promulgación Ley 397-19, del 30 septiembre 2019, crea el Instituto Dominicano de Prevención y Protección de Riesgos Laborales (IDOPPRIL), permitiéndole crear una nueva estructura organizativa y operativa, y convirtiéndose en una institución con personería jurídica y patrimonio propio.  Asumiendo la responsabilidad de toda gestión de procesos administrativos, financieros y jurídicos. IDOPRIL es financiado por las cotizaciones del Seguro de Riesgos Laborales prevista en la Ley No. 87-01, y cualquier otro recurso que le sea asignado en el Presupuesto General del Estado</a:t>
          </a:r>
          <a:r>
            <a:rPr lang="es-ES" sz="1100">
              <a:solidFill>
                <a:schemeClr val="dk1"/>
              </a:solidFill>
              <a:effectLst/>
              <a:latin typeface="+mn-lt"/>
              <a:ea typeface="+mn-ea"/>
              <a:cs typeface="+mn-cs"/>
            </a:rPr>
            <a:t>. </a:t>
          </a:r>
          <a:br>
            <a:rPr lang="es-ES" sz="1100">
              <a:solidFill>
                <a:schemeClr val="dk1"/>
              </a:solidFill>
              <a:effectLst/>
              <a:latin typeface="+mn-lt"/>
              <a:ea typeface="+mn-ea"/>
              <a:cs typeface="+mn-cs"/>
            </a:rPr>
          </a:br>
          <a:r>
            <a:rPr lang="es-ES" sz="1100">
              <a:solidFill>
                <a:schemeClr val="dk1"/>
              </a:solidFill>
              <a:effectLst/>
              <a:latin typeface="+mn-lt"/>
              <a:ea typeface="+mn-ea"/>
              <a:cs typeface="+mn-cs"/>
            </a:rPr>
            <a:t/>
          </a:r>
          <a:br>
            <a:rPr lang="es-ES" sz="1100">
              <a:solidFill>
                <a:schemeClr val="dk1"/>
              </a:solidFill>
              <a:effectLst/>
              <a:latin typeface="+mn-lt"/>
              <a:ea typeface="+mn-ea"/>
              <a:cs typeface="+mn-cs"/>
            </a:rPr>
          </a:br>
          <a:r>
            <a:rPr lang="en-US" sz="1500" baseline="0">
              <a:solidFill>
                <a:sysClr val="windowText" lastClr="000000"/>
              </a:solidFill>
              <a:effectLst/>
              <a:latin typeface="+mn-lt"/>
              <a:ea typeface="+mn-ea"/>
              <a:cs typeface="+mn-cs"/>
            </a:rPr>
            <a:t>El total de casos reportados por accidentes laborales y enfermedades profesionales desde el período 2005 al mes de abril 2021 de 435,860 casos. El 95.9% de los reportes son de accidentes laborales y el 4.1% por enfermedades profesionales.   El incremento promedio anual de los reportes  de accidentes es de 18.5%, en el período enero 2005 al mes de abril 2021.   En el mismo período, las provincias Altagracia, Santiago de los Caballeros,  Santo Domingo y Distrito Nacional reportaron el 66.3% de los  accidentes.</a:t>
          </a:r>
        </a:p>
        <a:p>
          <a:pPr marL="0" marR="0" indent="0" algn="l" defTabSz="914400" eaLnBrk="1" fontAlgn="auto" latinLnBrk="0" hangingPunct="1">
            <a:lnSpc>
              <a:spcPct val="100000"/>
            </a:lnSpc>
            <a:spcBef>
              <a:spcPts val="0"/>
            </a:spcBef>
            <a:spcAft>
              <a:spcPts val="0"/>
            </a:spcAft>
            <a:buClrTx/>
            <a:buSzTx/>
            <a:buFontTx/>
            <a:buNone/>
            <a:tabLst/>
            <a:defRPr/>
          </a:pPr>
          <a:endParaRPr lang="en-US" sz="15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500" baseline="0">
              <a:solidFill>
                <a:sysClr val="windowText" lastClr="000000"/>
              </a:solidFill>
              <a:effectLst/>
              <a:latin typeface="+mn-lt"/>
              <a:ea typeface="+mn-ea"/>
              <a:cs typeface="+mn-cs"/>
            </a:rPr>
            <a:t>Para abril 2021, el total de reportes de accidentes laborales y enfermedades profesionales fue de </a:t>
          </a:r>
          <a:r>
            <a:rPr lang="es-ES" sz="1500" baseline="0">
              <a:solidFill>
                <a:sysClr val="windowText" lastClr="000000"/>
              </a:solidFill>
              <a:effectLst/>
              <a:latin typeface="+mn-lt"/>
              <a:ea typeface="+mn-ea"/>
              <a:cs typeface="+mn-cs"/>
            </a:rPr>
            <a:t>11,802 </a:t>
          </a:r>
          <a:r>
            <a:rPr lang="en-US" sz="1500" baseline="0">
              <a:solidFill>
                <a:sysClr val="windowText" lastClr="000000"/>
              </a:solidFill>
              <a:effectLst/>
              <a:latin typeface="+mn-lt"/>
              <a:ea typeface="+mn-ea"/>
              <a:cs typeface="+mn-cs"/>
            </a:rPr>
            <a:t>de los cuales 77.9% de los reportes provenían de la zona urbana y el 12.1% de la rural.  </a:t>
          </a:r>
        </a:p>
        <a:p>
          <a:pPr marL="0" marR="0" indent="0" algn="l" defTabSz="914400" eaLnBrk="1" fontAlgn="auto" latinLnBrk="0" hangingPunct="1">
            <a:lnSpc>
              <a:spcPct val="100000"/>
            </a:lnSpc>
            <a:spcBef>
              <a:spcPts val="0"/>
            </a:spcBef>
            <a:spcAft>
              <a:spcPts val="0"/>
            </a:spcAft>
            <a:buClrTx/>
            <a:buSzTx/>
            <a:buFontTx/>
            <a:buNone/>
            <a:tabLst/>
            <a:defRPr/>
          </a:pPr>
          <a:endParaRPr lang="en-US" sz="15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500" baseline="0">
              <a:solidFill>
                <a:sysClr val="windowText" lastClr="000000"/>
              </a:solidFill>
              <a:effectLst/>
              <a:latin typeface="+mn-lt"/>
              <a:ea typeface="+mn-ea"/>
              <a:cs typeface="+mn-cs"/>
            </a:rPr>
            <a:t>Las empresas del sector público reportaron el 19.1% y el  80.9% del privado.  Asimismo,  el 29.8% de los accidentes son del sexo femenino y el  70.2% al masculino. Del total de accidentes reportados en el período enero 2005 al mes de abril 2021; el 4.44% de los  afiliados tenían edades menores de 20 años y mayor de 60 años.</a:t>
          </a:r>
        </a:p>
        <a:p>
          <a:pPr marL="0" marR="0" indent="0" algn="l" defTabSz="914400" eaLnBrk="1" fontAlgn="auto" latinLnBrk="0" hangingPunct="1">
            <a:lnSpc>
              <a:spcPct val="100000"/>
            </a:lnSpc>
            <a:spcBef>
              <a:spcPts val="0"/>
            </a:spcBef>
            <a:spcAft>
              <a:spcPts val="0"/>
            </a:spcAft>
            <a:buClrTx/>
            <a:buSzTx/>
            <a:buFontTx/>
            <a:buNone/>
            <a:tabLst/>
            <a:defRPr/>
          </a:pPr>
          <a:endParaRPr lang="en-US" sz="15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500" baseline="0">
              <a:solidFill>
                <a:sysClr val="windowText" lastClr="000000"/>
              </a:solidFill>
              <a:effectLst/>
              <a:latin typeface="+mn-lt"/>
              <a:ea typeface="+mn-ea"/>
              <a:cs typeface="+mn-cs"/>
            </a:rPr>
            <a:t>En cuanto al nivel educativo de los accidentados, el promedio histórico estimado en el período enero 2005 al mes de abriles el  5.7%  que no tiene ninguna educación; el 28.3% tiene una básica; el 49.6% a llegado a la educación media y el  12.5% tiene un nivel  superior o universitario, lo que evidencia que el nivel de escolaridad no es garantía de que ocurran accidentes o no.</a:t>
          </a:r>
        </a:p>
        <a:p>
          <a:pPr marL="0" marR="0" indent="0" algn="l" defTabSz="914400" eaLnBrk="1" fontAlgn="auto" latinLnBrk="0" hangingPunct="1">
            <a:lnSpc>
              <a:spcPct val="100000"/>
            </a:lnSpc>
            <a:spcBef>
              <a:spcPts val="0"/>
            </a:spcBef>
            <a:spcAft>
              <a:spcPts val="0"/>
            </a:spcAft>
            <a:buClrTx/>
            <a:buSzTx/>
            <a:buFontTx/>
            <a:buNone/>
            <a:tabLst/>
            <a:defRPr/>
          </a:pPr>
          <a:endParaRPr lang="en-US" sz="15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500" baseline="0">
              <a:solidFill>
                <a:sysClr val="windowText" lastClr="000000"/>
              </a:solidFill>
              <a:effectLst/>
              <a:latin typeface="+mn-lt"/>
              <a:ea typeface="+mn-ea"/>
              <a:cs typeface="+mn-cs"/>
            </a:rPr>
            <a:t>La cantidad promedio de expedientes reportados por la ARL desde 2009  al mes de abril 2021, se calificaron el 94.5%. El 91.9%de los casos calificados fueron aprobados y el 8.1% declinados.  Solo en el 2013 se calificaron el 100% de los casos reportados.  </a:t>
          </a:r>
        </a:p>
        <a:p>
          <a:pPr marL="0" marR="0" indent="0" algn="l" defTabSz="914400" eaLnBrk="1" fontAlgn="auto" latinLnBrk="0" hangingPunct="1">
            <a:lnSpc>
              <a:spcPct val="100000"/>
            </a:lnSpc>
            <a:spcBef>
              <a:spcPts val="0"/>
            </a:spcBef>
            <a:spcAft>
              <a:spcPts val="0"/>
            </a:spcAft>
            <a:buClrTx/>
            <a:buSzTx/>
            <a:buFontTx/>
            <a:buNone/>
            <a:tabLst/>
            <a:defRPr/>
          </a:pPr>
          <a:endParaRPr lang="en-US" sz="1500" baseline="0">
            <a:solidFill>
              <a:srgbClr val="FF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500" baseline="0">
              <a:solidFill>
                <a:sysClr val="windowText" lastClr="000000"/>
              </a:solidFill>
              <a:effectLst/>
              <a:latin typeface="+mn-lt"/>
              <a:ea typeface="+mn-ea"/>
              <a:cs typeface="+mn-cs"/>
            </a:rPr>
            <a:t>Según el tipo de accidentes sufrido por los afiliados en el mes de abril 2021 total de accidentes el 87.6% fue de leve a  moderado, el 3.2%  fueron grave o mortales, y el 1.1%  sin lesión.  </a:t>
          </a:r>
        </a:p>
        <a:p>
          <a:pPr marL="0" marR="0" indent="0" algn="l" defTabSz="914400" eaLnBrk="1" fontAlgn="auto" latinLnBrk="0" hangingPunct="1">
            <a:lnSpc>
              <a:spcPct val="100000"/>
            </a:lnSpc>
            <a:spcBef>
              <a:spcPts val="0"/>
            </a:spcBef>
            <a:spcAft>
              <a:spcPts val="0"/>
            </a:spcAft>
            <a:buClrTx/>
            <a:buSzTx/>
            <a:buFontTx/>
            <a:buNone/>
            <a:tabLst/>
            <a:defRPr/>
          </a:pPr>
          <a:endParaRPr lang="en-US" sz="15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500" baseline="0">
              <a:solidFill>
                <a:sysClr val="windowText" lastClr="000000"/>
              </a:solidFill>
              <a:effectLst/>
              <a:latin typeface="+mn-lt"/>
              <a:ea typeface="+mn-ea"/>
              <a:cs typeface="+mn-cs"/>
            </a:rPr>
            <a:t>De enero 2009 al mes de abril 2021,  según las circunstancias de los imprevistos el 77.0% de los accidentes fue por factor de trabajo; el  1.3% por falta de organización y el 7.3% fue por factores o actos fuera de normas o personal.  En cuanto al agente dañino productor de accidente el  36.0% fue por medio de transporte; el 22.1% ambiente de trabajo; el  7.3% por herramientas e implementación;el  36.0% por maquinarias y equipos, entre otros.  </a:t>
          </a:r>
        </a:p>
        <a:p>
          <a:pPr marL="0" marR="0" indent="0" algn="l" defTabSz="914400" eaLnBrk="1" fontAlgn="auto" latinLnBrk="0" hangingPunct="1">
            <a:lnSpc>
              <a:spcPct val="100000"/>
            </a:lnSpc>
            <a:spcBef>
              <a:spcPts val="0"/>
            </a:spcBef>
            <a:spcAft>
              <a:spcPts val="0"/>
            </a:spcAft>
            <a:buClrTx/>
            <a:buSzTx/>
            <a:buFontTx/>
            <a:buNone/>
            <a:tabLst/>
            <a:defRPr/>
          </a:pPr>
          <a:endParaRPr lang="en-US" sz="15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500" baseline="0">
              <a:solidFill>
                <a:sysClr val="windowText" lastClr="000000"/>
              </a:solidFill>
              <a:effectLst/>
              <a:latin typeface="+mn-lt"/>
              <a:ea typeface="+mn-ea"/>
              <a:cs typeface="+mn-cs"/>
            </a:rPr>
            <a:t>Asimismo,  el  32.3% de los accidentes reportados fueron en el área de producción y el 29.6% en el área de circulación vehicular o parqueos.  Al mes de  abril 2021 el  62.5% de los casos reportados como calificados tenían lesiones discapacitantes.  El año que se reporto mayores lesionesdiscapacitantes fue el año 2016, con un total de 34,016 representando el 84.4% de los casos calificados.  En el mes de abril 2021, de los100% de los casos  en proceso de investigación, el 37.5% fueron declinados y el 62.5% aprobados.  </a:t>
          </a:r>
        </a:p>
      </xdr:txBody>
    </xdr:sp>
    <xdr:clientData/>
  </xdr:twoCellAnchor>
  <xdr:twoCellAnchor>
    <xdr:from>
      <xdr:col>0</xdr:col>
      <xdr:colOff>0</xdr:colOff>
      <xdr:row>0</xdr:row>
      <xdr:rowOff>1</xdr:rowOff>
    </xdr:from>
    <xdr:to>
      <xdr:col>14</xdr:col>
      <xdr:colOff>0</xdr:colOff>
      <xdr:row>4</xdr:row>
      <xdr:rowOff>67235</xdr:rowOff>
    </xdr:to>
    <xdr:sp macro="" textlink="">
      <xdr:nvSpPr>
        <xdr:cNvPr id="4" name="4 Rectángulo redondeado">
          <a:extLst>
            <a:ext uri="{FF2B5EF4-FFF2-40B4-BE49-F238E27FC236}">
              <a16:creationId xmlns:a16="http://schemas.microsoft.com/office/drawing/2014/main" id="{00000000-0008-0000-6C00-000004000000}"/>
            </a:ext>
          </a:extLst>
        </xdr:cNvPr>
        <xdr:cNvSpPr/>
      </xdr:nvSpPr>
      <xdr:spPr>
        <a:xfrm>
          <a:off x="0" y="1"/>
          <a:ext cx="13805647" cy="1086969"/>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Solicitud de Beneficios de</a:t>
          </a:r>
          <a:r>
            <a:rPr lang="es-DO" sz="2400" b="1" baseline="0">
              <a:solidFill>
                <a:schemeClr val="lt1"/>
              </a:solidFill>
              <a:effectLst/>
              <a:latin typeface="+mn-lt"/>
              <a:ea typeface="+mn-ea"/>
              <a:cs typeface="+mn-cs"/>
            </a:rPr>
            <a:t> </a:t>
          </a:r>
          <a:r>
            <a:rPr lang="es-DO" sz="2400" b="1">
              <a:solidFill>
                <a:schemeClr val="lt1"/>
              </a:solidFill>
              <a:effectLst/>
              <a:latin typeface="+mn-lt"/>
              <a:ea typeface="+mn-ea"/>
              <a:cs typeface="+mn-cs"/>
            </a:rPr>
            <a:t>IDOPPRIL</a:t>
          </a:r>
          <a:endParaRPr lang="en-US" sz="5400">
            <a:effectLst/>
          </a:endParaRPr>
        </a:p>
        <a:p>
          <a:pPr algn="ctr" eaLnBrk="1" fontAlgn="auto" latinLnBrk="0" hangingPunct="1"/>
          <a:r>
            <a:rPr lang="es-DO" sz="2400" b="1">
              <a:solidFill>
                <a:schemeClr val="lt1"/>
              </a:solidFill>
              <a:effectLst/>
              <a:latin typeface="+mn-lt"/>
              <a:ea typeface="+mn-ea"/>
              <a:cs typeface="+mn-cs"/>
            </a:rPr>
            <a:t>Instituto Dominicano de Prevención y Proteción</a:t>
          </a:r>
          <a:r>
            <a:rPr lang="es-DO" sz="2400" b="1" baseline="0">
              <a:solidFill>
                <a:schemeClr val="lt1"/>
              </a:solidFill>
              <a:effectLst/>
              <a:latin typeface="+mn-lt"/>
              <a:ea typeface="+mn-ea"/>
              <a:cs typeface="+mn-cs"/>
            </a:rPr>
            <a:t> de Riesgos Laborales</a:t>
          </a:r>
          <a:endParaRPr lang="en-US" sz="5400">
            <a:effectLst/>
          </a:endParaRPr>
        </a:p>
      </xdr:txBody>
    </xdr:sp>
    <xdr:clientData/>
  </xdr:twoCellAnchor>
  <xdr:twoCellAnchor editAs="oneCell">
    <xdr:from>
      <xdr:col>0</xdr:col>
      <xdr:colOff>489697</xdr:colOff>
      <xdr:row>0</xdr:row>
      <xdr:rowOff>168309</xdr:rowOff>
    </xdr:from>
    <xdr:to>
      <xdr:col>1</xdr:col>
      <xdr:colOff>437029</xdr:colOff>
      <xdr:row>3</xdr:row>
      <xdr:rowOff>236693</xdr:rowOff>
    </xdr:to>
    <xdr:pic>
      <xdr:nvPicPr>
        <xdr:cNvPr id="6" name="6 Imagen" descr="logo_2x4.bmp">
          <a:hlinkClick xmlns:r="http://schemas.openxmlformats.org/officeDocument/2006/relationships" r:id="rId3"/>
          <a:extLst>
            <a:ext uri="{FF2B5EF4-FFF2-40B4-BE49-F238E27FC236}">
              <a16:creationId xmlns:a16="http://schemas.microsoft.com/office/drawing/2014/main" id="{00000000-0008-0000-6C00-000006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89697" y="168309"/>
          <a:ext cx="933450" cy="6735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7.xml><?xml version="1.0" encoding="utf-8"?>
<xdr:wsDr xmlns:xdr="http://schemas.openxmlformats.org/drawingml/2006/spreadsheetDrawing" xmlns:a="http://schemas.openxmlformats.org/drawingml/2006/main">
  <xdr:twoCellAnchor>
    <xdr:from>
      <xdr:col>0</xdr:col>
      <xdr:colOff>54429</xdr:colOff>
      <xdr:row>20</xdr:row>
      <xdr:rowOff>176892</xdr:rowOff>
    </xdr:from>
    <xdr:to>
      <xdr:col>9</xdr:col>
      <xdr:colOff>1197428</xdr:colOff>
      <xdr:row>56</xdr:row>
      <xdr:rowOff>40821</xdr:rowOff>
    </xdr:to>
    <xdr:graphicFrame macro="">
      <xdr:nvGraphicFramePr>
        <xdr:cNvPr id="240749" name="2 Gráfico">
          <a:extLst>
            <a:ext uri="{FF2B5EF4-FFF2-40B4-BE49-F238E27FC236}">
              <a16:creationId xmlns:a16="http://schemas.microsoft.com/office/drawing/2014/main" id="{00000000-0008-0000-6D00-00006DAC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332853</xdr:colOff>
      <xdr:row>53</xdr:row>
      <xdr:rowOff>149679</xdr:rowOff>
    </xdr:from>
    <xdr:to>
      <xdr:col>3</xdr:col>
      <xdr:colOff>285750</xdr:colOff>
      <xdr:row>55</xdr:row>
      <xdr:rowOff>134317</xdr:rowOff>
    </xdr:to>
    <xdr:sp macro="" textlink="">
      <xdr:nvSpPr>
        <xdr:cNvPr id="2" name="1 CuadroTexto">
          <a:extLst>
            <a:ext uri="{FF2B5EF4-FFF2-40B4-BE49-F238E27FC236}">
              <a16:creationId xmlns:a16="http://schemas.microsoft.com/office/drawing/2014/main" id="{00000000-0008-0000-6D00-000002000000}"/>
            </a:ext>
          </a:extLst>
        </xdr:cNvPr>
        <xdr:cNvSpPr txBox="1"/>
      </xdr:nvSpPr>
      <xdr:spPr>
        <a:xfrm>
          <a:off x="332853" y="12273643"/>
          <a:ext cx="3939790" cy="3656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600" b="1"/>
            <a:t>Fuente:  </a:t>
          </a:r>
          <a:r>
            <a:rPr lang="es-DO" sz="1600" b="0"/>
            <a:t>Página web</a:t>
          </a:r>
          <a:r>
            <a:rPr lang="es-DO" sz="1600" b="0" baseline="0"/>
            <a:t>  de la  </a:t>
          </a:r>
          <a:r>
            <a:rPr lang="es-DO" sz="1600" b="0"/>
            <a:t>ARL</a:t>
          </a:r>
        </a:p>
      </xdr:txBody>
    </xdr:sp>
    <xdr:clientData/>
  </xdr:twoCellAnchor>
  <xdr:twoCellAnchor>
    <xdr:from>
      <xdr:col>0</xdr:col>
      <xdr:colOff>0</xdr:colOff>
      <xdr:row>0</xdr:row>
      <xdr:rowOff>0</xdr:rowOff>
    </xdr:from>
    <xdr:to>
      <xdr:col>10</xdr:col>
      <xdr:colOff>0</xdr:colOff>
      <xdr:row>0</xdr:row>
      <xdr:rowOff>1129393</xdr:rowOff>
    </xdr:to>
    <xdr:sp macro="" textlink="">
      <xdr:nvSpPr>
        <xdr:cNvPr id="5" name="6 Rectángulo redondeado">
          <a:extLst>
            <a:ext uri="{FF2B5EF4-FFF2-40B4-BE49-F238E27FC236}">
              <a16:creationId xmlns:a16="http://schemas.microsoft.com/office/drawing/2014/main" id="{00000000-0008-0000-6D00-000005000000}"/>
            </a:ext>
          </a:extLst>
        </xdr:cNvPr>
        <xdr:cNvSpPr/>
      </xdr:nvSpPr>
      <xdr:spPr>
        <a:xfrm>
          <a:off x="0" y="0"/>
          <a:ext cx="13471071" cy="1129393"/>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Solicitud de Beneficios de</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IDOPPRIL</a:t>
          </a:r>
          <a:endParaRPr lang="en-US" sz="1600">
            <a:effectLst/>
          </a:endParaRPr>
        </a:p>
        <a:p>
          <a:pPr algn="ctr" eaLnBrk="1" fontAlgn="auto" latinLnBrk="0" hangingPunct="1"/>
          <a:r>
            <a:rPr lang="es-DO" sz="1600" b="1">
              <a:solidFill>
                <a:schemeClr val="lt1"/>
              </a:solidFill>
              <a:effectLst/>
              <a:latin typeface="+mn-lt"/>
              <a:ea typeface="+mn-ea"/>
              <a:cs typeface="+mn-cs"/>
            </a:rPr>
            <a:t>Instituto Dominicano de Prevención y Proteción</a:t>
          </a:r>
          <a:r>
            <a:rPr lang="es-DO" sz="1600" b="1" baseline="0">
              <a:solidFill>
                <a:schemeClr val="lt1"/>
              </a:solidFill>
              <a:effectLst/>
              <a:latin typeface="+mn-lt"/>
              <a:ea typeface="+mn-ea"/>
              <a:cs typeface="+mn-cs"/>
            </a:rPr>
            <a:t> de Riesgos Laborales</a:t>
          </a:r>
          <a:endParaRPr lang="en-US" sz="1600">
            <a:effectLst/>
          </a:endParaRPr>
        </a:p>
        <a:p>
          <a:pPr algn="ctr" eaLnBrk="1" fontAlgn="auto" latinLnBrk="0" hangingPunct="1"/>
          <a:r>
            <a:rPr lang="es-DO" sz="1600" b="1">
              <a:solidFill>
                <a:schemeClr val="lt1"/>
              </a:solidFill>
              <a:effectLst/>
              <a:latin typeface="+mn-lt"/>
              <a:ea typeface="+mn-ea"/>
              <a:cs typeface="+mn-cs"/>
            </a:rPr>
            <a:t>Reporte de Accidentes Laborales y Enfermedades Profesionales</a:t>
          </a:r>
        </a:p>
        <a:p>
          <a:pPr algn="ctr" eaLnBrk="1" fontAlgn="auto" latinLnBrk="0" hangingPunct="1"/>
          <a:r>
            <a:rPr lang="es-DO" sz="1600" b="1">
              <a:solidFill>
                <a:schemeClr val="lt1"/>
              </a:solidFill>
              <a:effectLst/>
              <a:latin typeface="+mn-lt"/>
              <a:ea typeface="+mn-ea"/>
              <a:cs typeface="+mn-cs"/>
            </a:rPr>
            <a:t>Período: 2005 - Abril 2021</a:t>
          </a:r>
          <a:endParaRPr lang="es-DO" sz="1600">
            <a:effectLst/>
          </a:endParaRPr>
        </a:p>
      </xdr:txBody>
    </xdr:sp>
    <xdr:clientData/>
  </xdr:twoCellAnchor>
  <xdr:twoCellAnchor editAs="oneCell">
    <xdr:from>
      <xdr:col>0</xdr:col>
      <xdr:colOff>522477</xdr:colOff>
      <xdr:row>0</xdr:row>
      <xdr:rowOff>251826</xdr:rowOff>
    </xdr:from>
    <xdr:to>
      <xdr:col>1</xdr:col>
      <xdr:colOff>2369</xdr:colOff>
      <xdr:row>0</xdr:row>
      <xdr:rowOff>870857</xdr:rowOff>
    </xdr:to>
    <xdr:pic>
      <xdr:nvPicPr>
        <xdr:cNvPr id="6" name="1 Imagen" descr="logo_2x4.bmp">
          <a:hlinkClick xmlns:r="http://schemas.openxmlformats.org/officeDocument/2006/relationships" r:id="rId2"/>
          <a:extLst>
            <a:ext uri="{FF2B5EF4-FFF2-40B4-BE49-F238E27FC236}">
              <a16:creationId xmlns:a16="http://schemas.microsoft.com/office/drawing/2014/main" id="{00000000-0008-0000-6D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22477" y="251826"/>
          <a:ext cx="867821" cy="6190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8.xml><?xml version="1.0" encoding="utf-8"?>
<xdr:wsDr xmlns:xdr="http://schemas.openxmlformats.org/drawingml/2006/spreadsheetDrawing" xmlns:a="http://schemas.openxmlformats.org/drawingml/2006/main">
  <xdr:twoCellAnchor>
    <xdr:from>
      <xdr:col>0</xdr:col>
      <xdr:colOff>27214</xdr:colOff>
      <xdr:row>21</xdr:row>
      <xdr:rowOff>126546</xdr:rowOff>
    </xdr:from>
    <xdr:to>
      <xdr:col>19</xdr:col>
      <xdr:colOff>734786</xdr:colOff>
      <xdr:row>70</xdr:row>
      <xdr:rowOff>95250</xdr:rowOff>
    </xdr:to>
    <xdr:graphicFrame macro="">
      <xdr:nvGraphicFramePr>
        <xdr:cNvPr id="242802" name="2 Gráfico">
          <a:extLst>
            <a:ext uri="{FF2B5EF4-FFF2-40B4-BE49-F238E27FC236}">
              <a16:creationId xmlns:a16="http://schemas.microsoft.com/office/drawing/2014/main" id="{00000000-0008-0000-6E00-000072B4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20</xdr:col>
      <xdr:colOff>0</xdr:colOff>
      <xdr:row>1</xdr:row>
      <xdr:rowOff>13607</xdr:rowOff>
    </xdr:to>
    <xdr:sp macro="" textlink="">
      <xdr:nvSpPr>
        <xdr:cNvPr id="4" name="6 Rectángulo redondeado">
          <a:extLst>
            <a:ext uri="{FF2B5EF4-FFF2-40B4-BE49-F238E27FC236}">
              <a16:creationId xmlns:a16="http://schemas.microsoft.com/office/drawing/2014/main" id="{00000000-0008-0000-6E00-000004000000}"/>
            </a:ext>
          </a:extLst>
        </xdr:cNvPr>
        <xdr:cNvSpPr/>
      </xdr:nvSpPr>
      <xdr:spPr>
        <a:xfrm>
          <a:off x="0" y="0"/>
          <a:ext cx="18628179" cy="126546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Solicitud de Beneficios de</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IDOPPRIL</a:t>
          </a:r>
          <a:endParaRPr lang="en-US" sz="2400">
            <a:effectLst/>
          </a:endParaRPr>
        </a:p>
        <a:p>
          <a:pPr algn="ctr" eaLnBrk="1" fontAlgn="auto" latinLnBrk="0" hangingPunct="1"/>
          <a:r>
            <a:rPr lang="es-DO" sz="1600" b="1">
              <a:solidFill>
                <a:schemeClr val="lt1"/>
              </a:solidFill>
              <a:effectLst/>
              <a:latin typeface="+mn-lt"/>
              <a:ea typeface="+mn-ea"/>
              <a:cs typeface="+mn-cs"/>
            </a:rPr>
            <a:t>Instituto Dominicano de Prevención y Proteción</a:t>
          </a:r>
          <a:r>
            <a:rPr lang="es-DO" sz="1600" b="1" baseline="0">
              <a:solidFill>
                <a:schemeClr val="lt1"/>
              </a:solidFill>
              <a:effectLst/>
              <a:latin typeface="+mn-lt"/>
              <a:ea typeface="+mn-ea"/>
              <a:cs typeface="+mn-cs"/>
            </a:rPr>
            <a:t> de Riesgos Laborales</a:t>
          </a:r>
          <a:endParaRPr lang="en-US" sz="2400">
            <a:effectLst/>
          </a:endParaRPr>
        </a:p>
        <a:p>
          <a:pPr algn="ctr" eaLnBrk="1" fontAlgn="auto" latinLnBrk="0" hangingPunct="1"/>
          <a:r>
            <a:rPr lang="es-DO" sz="1600" b="1">
              <a:solidFill>
                <a:schemeClr val="lt1"/>
              </a:solidFill>
              <a:effectLst/>
              <a:latin typeface="+mn-lt"/>
              <a:ea typeface="+mn-ea"/>
              <a:cs typeface="+mn-cs"/>
            </a:rPr>
            <a:t>Reporte de Accidentes Laborales y Enfermedades Profesionales por Región</a:t>
          </a:r>
        </a:p>
        <a:p>
          <a:pPr algn="ctr" eaLnBrk="1" fontAlgn="auto" latinLnBrk="0" hangingPunct="1"/>
          <a:r>
            <a:rPr lang="es-DO" sz="1600" b="1">
              <a:solidFill>
                <a:schemeClr val="lt1"/>
              </a:solidFill>
              <a:effectLst/>
              <a:latin typeface="+mn-lt"/>
              <a:ea typeface="+mn-ea"/>
              <a:cs typeface="+mn-cs"/>
            </a:rPr>
            <a:t>Período: 2005 -</a:t>
          </a:r>
          <a:r>
            <a:rPr lang="es-DO" sz="1600" b="1" baseline="0">
              <a:solidFill>
                <a:schemeClr val="lt1"/>
              </a:solidFill>
              <a:effectLst/>
              <a:latin typeface="+mn-lt"/>
              <a:ea typeface="+mn-ea"/>
              <a:cs typeface="+mn-cs"/>
            </a:rPr>
            <a:t>  Abril 2021</a:t>
          </a:r>
          <a:endParaRPr lang="es-DO" sz="2400">
            <a:effectLst/>
          </a:endParaRPr>
        </a:p>
      </xdr:txBody>
    </xdr:sp>
    <xdr:clientData/>
  </xdr:twoCellAnchor>
  <xdr:twoCellAnchor editAs="oneCell">
    <xdr:from>
      <xdr:col>0</xdr:col>
      <xdr:colOff>635994</xdr:colOff>
      <xdr:row>0</xdr:row>
      <xdr:rowOff>149679</xdr:rowOff>
    </xdr:from>
    <xdr:to>
      <xdr:col>1</xdr:col>
      <xdr:colOff>266941</xdr:colOff>
      <xdr:row>0</xdr:row>
      <xdr:rowOff>705708</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6E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35994" y="149679"/>
          <a:ext cx="733126" cy="5560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9.xml><?xml version="1.0" encoding="utf-8"?>
<c:userShapes xmlns:c="http://schemas.openxmlformats.org/drawingml/2006/chart">
  <cdr:relSizeAnchor xmlns:cdr="http://schemas.openxmlformats.org/drawingml/2006/chartDrawing">
    <cdr:from>
      <cdr:x>0.07802</cdr:x>
      <cdr:y>0.94896</cdr:y>
    </cdr:from>
    <cdr:to>
      <cdr:x>0.27617</cdr:x>
      <cdr:y>0.99336</cdr:y>
    </cdr:to>
    <cdr:sp macro="" textlink="">
      <cdr:nvSpPr>
        <cdr:cNvPr id="2" name="1 CuadroTexto"/>
        <cdr:cNvSpPr txBox="1"/>
      </cdr:nvSpPr>
      <cdr:spPr>
        <a:xfrm xmlns:a="http://schemas.openxmlformats.org/drawingml/2006/main">
          <a:off x="1287756" y="9719319"/>
          <a:ext cx="3270638" cy="45474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600" b="1"/>
            <a:t>Fuente:  </a:t>
          </a:r>
          <a:r>
            <a:rPr lang="es-DO" sz="1600" b="0"/>
            <a:t>Página web</a:t>
          </a:r>
          <a:r>
            <a:rPr lang="es-DO" sz="1600" b="0" baseline="0"/>
            <a:t>  de la  </a:t>
          </a:r>
          <a:r>
            <a:rPr lang="es-DO" sz="1600" b="0"/>
            <a:t>ARL</a:t>
          </a:r>
        </a:p>
      </cdr:txBody>
    </cdr:sp>
  </cdr:relSizeAnchor>
</c:userShapes>
</file>

<file path=xl/drawings/drawing15.xml><?xml version="1.0" encoding="utf-8"?>
<c:userShapes xmlns:c="http://schemas.openxmlformats.org/drawingml/2006/chart">
  <cdr:relSizeAnchor xmlns:cdr="http://schemas.openxmlformats.org/drawingml/2006/chartDrawing">
    <cdr:from>
      <cdr:x>0.05467</cdr:x>
      <cdr:y>0.94961</cdr:y>
    </cdr:from>
    <cdr:to>
      <cdr:x>0.17693</cdr:x>
      <cdr:y>0.99098</cdr:y>
    </cdr:to>
    <cdr:sp macro="" textlink="">
      <cdr:nvSpPr>
        <cdr:cNvPr id="2" name="2 CuadroTexto"/>
        <cdr:cNvSpPr txBox="1"/>
      </cdr:nvSpPr>
      <cdr:spPr>
        <a:xfrm xmlns:a="http://schemas.openxmlformats.org/drawingml/2006/main">
          <a:off x="857732" y="8205107"/>
          <a:ext cx="1918124" cy="357488"/>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600" b="1"/>
            <a:t>Fuente</a:t>
          </a:r>
          <a:r>
            <a:rPr lang="es-DO" sz="1600"/>
            <a:t>: SISALRIL</a:t>
          </a:r>
        </a:p>
      </cdr:txBody>
    </cdr:sp>
  </cdr:relSizeAnchor>
</c:userShapes>
</file>

<file path=xl/drawings/drawing150.xml><?xml version="1.0" encoding="utf-8"?>
<xdr:wsDr xmlns:xdr="http://schemas.openxmlformats.org/drawingml/2006/spreadsheetDrawing" xmlns:a="http://schemas.openxmlformats.org/drawingml/2006/main">
  <xdr:twoCellAnchor>
    <xdr:from>
      <xdr:col>0</xdr:col>
      <xdr:colOff>40821</xdr:colOff>
      <xdr:row>36</xdr:row>
      <xdr:rowOff>122462</xdr:rowOff>
    </xdr:from>
    <xdr:to>
      <xdr:col>12</xdr:col>
      <xdr:colOff>476250</xdr:colOff>
      <xdr:row>69</xdr:row>
      <xdr:rowOff>54428</xdr:rowOff>
    </xdr:to>
    <xdr:graphicFrame macro="">
      <xdr:nvGraphicFramePr>
        <xdr:cNvPr id="2" name="2 Gráfico">
          <a:extLst>
            <a:ext uri="{FF2B5EF4-FFF2-40B4-BE49-F238E27FC236}">
              <a16:creationId xmlns:a16="http://schemas.microsoft.com/office/drawing/2014/main" id="{00000000-0008-0000-6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0</xdr:colOff>
      <xdr:row>1</xdr:row>
      <xdr:rowOff>149678</xdr:rowOff>
    </xdr:to>
    <xdr:sp macro="" textlink="">
      <xdr:nvSpPr>
        <xdr:cNvPr id="3" name="6 Rectángulo redondeado">
          <a:extLst>
            <a:ext uri="{FF2B5EF4-FFF2-40B4-BE49-F238E27FC236}">
              <a16:creationId xmlns:a16="http://schemas.microsoft.com/office/drawing/2014/main" id="{00000000-0008-0000-6F00-000003000000}"/>
            </a:ext>
          </a:extLst>
        </xdr:cNvPr>
        <xdr:cNvSpPr/>
      </xdr:nvSpPr>
      <xdr:spPr>
        <a:xfrm>
          <a:off x="0" y="0"/>
          <a:ext cx="14654893" cy="1156607"/>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Solicitud</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Beneficios de IDOPPRIL</a:t>
          </a:r>
        </a:p>
        <a:p>
          <a:pPr algn="ctr" eaLnBrk="1" fontAlgn="auto" latinLnBrk="0" hangingPunct="1"/>
          <a:r>
            <a:rPr lang="es-DO" sz="16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600" b="1">
              <a:solidFill>
                <a:schemeClr val="lt1"/>
              </a:solidFill>
              <a:effectLst/>
              <a:latin typeface="+mn-lt"/>
              <a:ea typeface="+mn-ea"/>
              <a:cs typeface="+mn-cs"/>
            </a:rPr>
            <a:t>Reporte de Accidentes Laborales y Enfermedades Profesionales por Provincia</a:t>
          </a:r>
        </a:p>
        <a:p>
          <a:pPr algn="ctr" eaLnBrk="1" fontAlgn="auto" latinLnBrk="0" hangingPunct="1"/>
          <a:r>
            <a:rPr lang="es-DO" sz="1600" b="1">
              <a:solidFill>
                <a:schemeClr val="lt1"/>
              </a:solidFill>
              <a:effectLst/>
              <a:latin typeface="+mn-lt"/>
              <a:ea typeface="+mn-ea"/>
              <a:cs typeface="+mn-cs"/>
            </a:rPr>
            <a:t>Período: 2005 -</a:t>
          </a:r>
          <a:r>
            <a:rPr lang="es-DO" sz="1600" b="1" baseline="0">
              <a:solidFill>
                <a:schemeClr val="lt1"/>
              </a:solidFill>
              <a:effectLst/>
              <a:latin typeface="+mn-lt"/>
              <a:ea typeface="+mn-ea"/>
              <a:cs typeface="+mn-cs"/>
            </a:rPr>
            <a:t> Abril </a:t>
          </a:r>
          <a:r>
            <a:rPr lang="es-DO" sz="1600" b="1">
              <a:solidFill>
                <a:schemeClr val="lt1"/>
              </a:solidFill>
              <a:effectLst/>
              <a:latin typeface="+mn-lt"/>
              <a:ea typeface="+mn-ea"/>
              <a:cs typeface="+mn-cs"/>
            </a:rPr>
            <a:t>2021</a:t>
          </a:r>
          <a:endParaRPr lang="es-DO" sz="2400">
            <a:effectLst/>
          </a:endParaRPr>
        </a:p>
      </xdr:txBody>
    </xdr:sp>
    <xdr:clientData/>
  </xdr:twoCellAnchor>
  <xdr:twoCellAnchor editAs="oneCell">
    <xdr:from>
      <xdr:col>0</xdr:col>
      <xdr:colOff>571500</xdr:colOff>
      <xdr:row>0</xdr:row>
      <xdr:rowOff>179346</xdr:rowOff>
    </xdr:from>
    <xdr:to>
      <xdr:col>0</xdr:col>
      <xdr:colOff>1496785</xdr:colOff>
      <xdr:row>0</xdr:row>
      <xdr:rowOff>816428</xdr:rowOff>
    </xdr:to>
    <xdr:pic>
      <xdr:nvPicPr>
        <xdr:cNvPr id="4" name="9 Imagen" descr="logo_2x4.bmp">
          <a:hlinkClick xmlns:r="http://schemas.openxmlformats.org/officeDocument/2006/relationships" r:id="rId2"/>
          <a:extLst>
            <a:ext uri="{FF2B5EF4-FFF2-40B4-BE49-F238E27FC236}">
              <a16:creationId xmlns:a16="http://schemas.microsoft.com/office/drawing/2014/main" id="{00000000-0008-0000-6F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71500" y="179346"/>
          <a:ext cx="925285" cy="6370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1.xml><?xml version="1.0" encoding="utf-8"?>
<c:userShapes xmlns:c="http://schemas.openxmlformats.org/drawingml/2006/chart">
  <cdr:relSizeAnchor xmlns:cdr="http://schemas.openxmlformats.org/drawingml/2006/chartDrawing">
    <cdr:from>
      <cdr:x>0.06809</cdr:x>
      <cdr:y>0.89299</cdr:y>
    </cdr:from>
    <cdr:to>
      <cdr:x>0.27899</cdr:x>
      <cdr:y>0.94785</cdr:y>
    </cdr:to>
    <cdr:sp macro="" textlink="">
      <cdr:nvSpPr>
        <cdr:cNvPr id="2" name="1 CuadroTexto"/>
        <cdr:cNvSpPr txBox="1"/>
      </cdr:nvSpPr>
      <cdr:spPr>
        <a:xfrm xmlns:a="http://schemas.openxmlformats.org/drawingml/2006/main">
          <a:off x="867229" y="5139872"/>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a:t>
          </a:r>
        </a:p>
      </cdr:txBody>
    </cdr:sp>
  </cdr:relSizeAnchor>
</c:userShapes>
</file>

<file path=xl/drawings/drawing152.xml><?xml version="1.0" encoding="utf-8"?>
<xdr:wsDr xmlns:xdr="http://schemas.openxmlformats.org/drawingml/2006/spreadsheetDrawing" xmlns:a="http://schemas.openxmlformats.org/drawingml/2006/main">
  <xdr:twoCellAnchor>
    <xdr:from>
      <xdr:col>0</xdr:col>
      <xdr:colOff>65241</xdr:colOff>
      <xdr:row>21</xdr:row>
      <xdr:rowOff>130481</xdr:rowOff>
    </xdr:from>
    <xdr:to>
      <xdr:col>11</xdr:col>
      <xdr:colOff>1918048</xdr:colOff>
      <xdr:row>55</xdr:row>
      <xdr:rowOff>1</xdr:rowOff>
    </xdr:to>
    <xdr:graphicFrame macro="">
      <xdr:nvGraphicFramePr>
        <xdr:cNvPr id="244850" name="2 Gráfico">
          <a:extLst>
            <a:ext uri="{FF2B5EF4-FFF2-40B4-BE49-F238E27FC236}">
              <a16:creationId xmlns:a16="http://schemas.microsoft.com/office/drawing/2014/main" id="{00000000-0008-0000-7000-000072BC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39144</xdr:rowOff>
    </xdr:from>
    <xdr:to>
      <xdr:col>12</xdr:col>
      <xdr:colOff>0</xdr:colOff>
      <xdr:row>1</xdr:row>
      <xdr:rowOff>130480</xdr:rowOff>
    </xdr:to>
    <xdr:sp macro="" textlink="">
      <xdr:nvSpPr>
        <xdr:cNvPr id="5" name="6 Rectángulo redondeado">
          <a:extLst>
            <a:ext uri="{FF2B5EF4-FFF2-40B4-BE49-F238E27FC236}">
              <a16:creationId xmlns:a16="http://schemas.microsoft.com/office/drawing/2014/main" id="{00000000-0008-0000-7000-000005000000}"/>
            </a:ext>
          </a:extLst>
        </xdr:cNvPr>
        <xdr:cNvSpPr/>
      </xdr:nvSpPr>
      <xdr:spPr>
        <a:xfrm>
          <a:off x="0" y="39144"/>
          <a:ext cx="14587603" cy="1213459"/>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Solicitud de Beneficios de IDOPPRIL</a:t>
          </a:r>
        </a:p>
        <a:p>
          <a:pPr algn="ctr" eaLnBrk="1" fontAlgn="auto" latinLnBrk="0" hangingPunct="1"/>
          <a:r>
            <a:rPr lang="es-DO" sz="18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800" b="1">
              <a:solidFill>
                <a:schemeClr val="lt1"/>
              </a:solidFill>
              <a:effectLst/>
              <a:latin typeface="+mn-lt"/>
              <a:ea typeface="+mn-ea"/>
              <a:cs typeface="+mn-cs"/>
            </a:rPr>
            <a:t> Reporte de Accidentes Laborales y Enfermedades Profesionales por Zona de Procedencia</a:t>
          </a:r>
        </a:p>
        <a:p>
          <a:pPr algn="ctr" eaLnBrk="1" fontAlgn="auto" latinLnBrk="0" hangingPunct="1"/>
          <a:r>
            <a:rPr lang="es-DO" sz="1800" b="1">
              <a:solidFill>
                <a:schemeClr val="lt1"/>
              </a:solidFill>
              <a:effectLst/>
              <a:latin typeface="+mn-lt"/>
              <a:ea typeface="+mn-ea"/>
              <a:cs typeface="+mn-cs"/>
            </a:rPr>
            <a:t>Período:  2005 -  Abril 2021</a:t>
          </a:r>
          <a:endParaRPr lang="es-DO" sz="1800">
            <a:effectLst/>
          </a:endParaRPr>
        </a:p>
      </xdr:txBody>
    </xdr:sp>
    <xdr:clientData/>
  </xdr:twoCellAnchor>
  <xdr:twoCellAnchor editAs="oneCell">
    <xdr:from>
      <xdr:col>0</xdr:col>
      <xdr:colOff>430581</xdr:colOff>
      <xdr:row>0</xdr:row>
      <xdr:rowOff>279190</xdr:rowOff>
    </xdr:from>
    <xdr:to>
      <xdr:col>0</xdr:col>
      <xdr:colOff>1278698</xdr:colOff>
      <xdr:row>0</xdr:row>
      <xdr:rowOff>929796</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70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30581" y="279190"/>
          <a:ext cx="848117" cy="6506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3.xml><?xml version="1.0" encoding="utf-8"?>
<c:userShapes xmlns:c="http://schemas.openxmlformats.org/drawingml/2006/chart">
  <cdr:relSizeAnchor xmlns:cdr="http://schemas.openxmlformats.org/drawingml/2006/chartDrawing">
    <cdr:from>
      <cdr:x>0.02066</cdr:x>
      <cdr:y>0.93603</cdr:y>
    </cdr:from>
    <cdr:to>
      <cdr:x>0.23443</cdr:x>
      <cdr:y>0.98922</cdr:y>
    </cdr:to>
    <cdr:sp macro="" textlink="">
      <cdr:nvSpPr>
        <cdr:cNvPr id="3" name="1 CuadroTexto"/>
        <cdr:cNvSpPr txBox="1"/>
      </cdr:nvSpPr>
      <cdr:spPr>
        <a:xfrm xmlns:a="http://schemas.openxmlformats.org/drawingml/2006/main">
          <a:off x="259567" y="5557033"/>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Portal web</a:t>
          </a:r>
          <a:r>
            <a:rPr lang="es-DO" sz="1400" b="0" baseline="0"/>
            <a:t>  de la  </a:t>
          </a:r>
          <a:r>
            <a:rPr lang="es-DO" sz="1400" b="0"/>
            <a:t>ARL</a:t>
          </a:r>
        </a:p>
      </cdr:txBody>
    </cdr:sp>
  </cdr:relSizeAnchor>
</c:userShapes>
</file>

<file path=xl/drawings/drawing154.xml><?xml version="1.0" encoding="utf-8"?>
<xdr:wsDr xmlns:xdr="http://schemas.openxmlformats.org/drawingml/2006/spreadsheetDrawing" xmlns:a="http://schemas.openxmlformats.org/drawingml/2006/main">
  <xdr:twoCellAnchor editAs="oneCell">
    <xdr:from>
      <xdr:col>0</xdr:col>
      <xdr:colOff>533400</xdr:colOff>
      <xdr:row>0</xdr:row>
      <xdr:rowOff>114300</xdr:rowOff>
    </xdr:from>
    <xdr:to>
      <xdr:col>1</xdr:col>
      <xdr:colOff>149660</xdr:colOff>
      <xdr:row>0</xdr:row>
      <xdr:rowOff>733425</xdr:rowOff>
    </xdr:to>
    <xdr:pic>
      <xdr:nvPicPr>
        <xdr:cNvPr id="247921" name="1 Imagen" descr="logo_2x4.bmp">
          <a:hlinkClick xmlns:r="http://schemas.openxmlformats.org/officeDocument/2006/relationships" r:id="rId1"/>
          <a:extLst>
            <a:ext uri="{FF2B5EF4-FFF2-40B4-BE49-F238E27FC236}">
              <a16:creationId xmlns:a16="http://schemas.microsoft.com/office/drawing/2014/main" id="{00000000-0008-0000-7100-000071C803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33400" y="114300"/>
          <a:ext cx="885825"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21</xdr:row>
      <xdr:rowOff>13048</xdr:rowOff>
    </xdr:from>
    <xdr:to>
      <xdr:col>10</xdr:col>
      <xdr:colOff>1513561</xdr:colOff>
      <xdr:row>53</xdr:row>
      <xdr:rowOff>156576</xdr:rowOff>
    </xdr:to>
    <xdr:graphicFrame macro="">
      <xdr:nvGraphicFramePr>
        <xdr:cNvPr id="247922" name="2 Gráfico">
          <a:extLst>
            <a:ext uri="{FF2B5EF4-FFF2-40B4-BE49-F238E27FC236}">
              <a16:creationId xmlns:a16="http://schemas.microsoft.com/office/drawing/2014/main" id="{00000000-0008-0000-7100-000072C8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11</xdr:col>
      <xdr:colOff>0</xdr:colOff>
      <xdr:row>1</xdr:row>
      <xdr:rowOff>274006</xdr:rowOff>
    </xdr:to>
    <xdr:sp macro="" textlink="">
      <xdr:nvSpPr>
        <xdr:cNvPr id="5" name="6 Rectángulo redondeado">
          <a:extLst>
            <a:ext uri="{FF2B5EF4-FFF2-40B4-BE49-F238E27FC236}">
              <a16:creationId xmlns:a16="http://schemas.microsoft.com/office/drawing/2014/main" id="{00000000-0008-0000-7100-000005000000}"/>
            </a:ext>
          </a:extLst>
        </xdr:cNvPr>
        <xdr:cNvSpPr/>
      </xdr:nvSpPr>
      <xdr:spPr>
        <a:xfrm>
          <a:off x="0" y="0"/>
          <a:ext cx="13582911" cy="117431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Solicitud de Beneficios de IDOPPRIL</a:t>
          </a:r>
        </a:p>
        <a:p>
          <a:pPr algn="ctr" eaLnBrk="1" fontAlgn="auto" latinLnBrk="0" hangingPunct="1"/>
          <a:r>
            <a:rPr lang="es-DO" sz="18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800" b="1">
              <a:solidFill>
                <a:schemeClr val="lt1"/>
              </a:solidFill>
              <a:effectLst/>
              <a:latin typeface="+mn-lt"/>
              <a:ea typeface="+mn-ea"/>
              <a:cs typeface="+mn-cs"/>
            </a:rPr>
            <a:t>Reporte de Accidentes Laborales y Enfermedades Profesionales por Empresas</a:t>
          </a:r>
        </a:p>
        <a:p>
          <a:pPr algn="ctr" eaLnBrk="1" fontAlgn="auto" latinLnBrk="0" hangingPunct="1"/>
          <a:r>
            <a:rPr lang="es-DO" sz="1800" b="1">
              <a:solidFill>
                <a:schemeClr val="lt1"/>
              </a:solidFill>
              <a:effectLst/>
              <a:latin typeface="+mn-lt"/>
              <a:ea typeface="+mn-ea"/>
              <a:cs typeface="+mn-cs"/>
            </a:rPr>
            <a:t>Período: 2005 -  Abril 2021</a:t>
          </a:r>
          <a:endParaRPr lang="es-DO" sz="2800">
            <a:effectLst/>
          </a:endParaRPr>
        </a:p>
      </xdr:txBody>
    </xdr:sp>
    <xdr:clientData/>
  </xdr:twoCellAnchor>
  <xdr:twoCellAnchor editAs="oneCell">
    <xdr:from>
      <xdr:col>0</xdr:col>
      <xdr:colOff>534966</xdr:colOff>
      <xdr:row>0</xdr:row>
      <xdr:rowOff>169623</xdr:rowOff>
    </xdr:from>
    <xdr:to>
      <xdr:col>1</xdr:col>
      <xdr:colOff>226844</xdr:colOff>
      <xdr:row>0</xdr:row>
      <xdr:rowOff>822020</xdr:rowOff>
    </xdr:to>
    <xdr:pic>
      <xdr:nvPicPr>
        <xdr:cNvPr id="6" name="9 Imagen" descr="logo_2x4.bmp">
          <a:hlinkClick xmlns:r="http://schemas.openxmlformats.org/officeDocument/2006/relationships" r:id="rId4"/>
          <a:extLst>
            <a:ext uri="{FF2B5EF4-FFF2-40B4-BE49-F238E27FC236}">
              <a16:creationId xmlns:a16="http://schemas.microsoft.com/office/drawing/2014/main" id="{00000000-0008-0000-7100-000006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34966" y="169623"/>
          <a:ext cx="957529" cy="6523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5.xml><?xml version="1.0" encoding="utf-8"?>
<c:userShapes xmlns:c="http://schemas.openxmlformats.org/drawingml/2006/chart">
  <cdr:relSizeAnchor xmlns:cdr="http://schemas.openxmlformats.org/drawingml/2006/chartDrawing">
    <cdr:from>
      <cdr:x>0.03528</cdr:x>
      <cdr:y>0.92769</cdr:y>
    </cdr:from>
    <cdr:to>
      <cdr:x>0.263</cdr:x>
      <cdr:y>0.98219</cdr:y>
    </cdr:to>
    <cdr:sp macro="" textlink="">
      <cdr:nvSpPr>
        <cdr:cNvPr id="2" name="1 CuadroTexto"/>
        <cdr:cNvSpPr txBox="1"/>
      </cdr:nvSpPr>
      <cdr:spPr>
        <a:xfrm xmlns:a="http://schemas.openxmlformats.org/drawingml/2006/main">
          <a:off x="416142" y="5374362"/>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a:t>
          </a:r>
        </a:p>
      </cdr:txBody>
    </cdr:sp>
  </cdr:relSizeAnchor>
</c:userShapes>
</file>

<file path=xl/drawings/drawing156.xml><?xml version="1.0" encoding="utf-8"?>
<xdr:wsDr xmlns:xdr="http://schemas.openxmlformats.org/drawingml/2006/spreadsheetDrawing" xmlns:a="http://schemas.openxmlformats.org/drawingml/2006/main">
  <xdr:twoCellAnchor>
    <xdr:from>
      <xdr:col>0</xdr:col>
      <xdr:colOff>0</xdr:colOff>
      <xdr:row>21</xdr:row>
      <xdr:rowOff>156575</xdr:rowOff>
    </xdr:from>
    <xdr:to>
      <xdr:col>9</xdr:col>
      <xdr:colOff>1109075</xdr:colOff>
      <xdr:row>52</xdr:row>
      <xdr:rowOff>104383</xdr:rowOff>
    </xdr:to>
    <xdr:graphicFrame macro="">
      <xdr:nvGraphicFramePr>
        <xdr:cNvPr id="249970" name="2 Gráfico">
          <a:extLst>
            <a:ext uri="{FF2B5EF4-FFF2-40B4-BE49-F238E27FC236}">
              <a16:creationId xmlns:a16="http://schemas.microsoft.com/office/drawing/2014/main" id="{00000000-0008-0000-7200-000072D0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10</xdr:col>
      <xdr:colOff>0</xdr:colOff>
      <xdr:row>1</xdr:row>
      <xdr:rowOff>0</xdr:rowOff>
    </xdr:to>
    <xdr:sp macro="" textlink="">
      <xdr:nvSpPr>
        <xdr:cNvPr id="5" name="6 Rectángulo redondeado">
          <a:extLst>
            <a:ext uri="{FF2B5EF4-FFF2-40B4-BE49-F238E27FC236}">
              <a16:creationId xmlns:a16="http://schemas.microsoft.com/office/drawing/2014/main" id="{00000000-0008-0000-7200-000005000000}"/>
            </a:ext>
          </a:extLst>
        </xdr:cNvPr>
        <xdr:cNvSpPr/>
      </xdr:nvSpPr>
      <xdr:spPr>
        <a:xfrm>
          <a:off x="0" y="0"/>
          <a:ext cx="10960274" cy="87421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400" b="1">
              <a:solidFill>
                <a:schemeClr val="lt1"/>
              </a:solidFill>
              <a:effectLst/>
              <a:latin typeface="+mn-lt"/>
              <a:ea typeface="+mn-ea"/>
              <a:cs typeface="+mn-cs"/>
            </a:rPr>
            <a:t>Solicitud de Beneficios de</a:t>
          </a:r>
          <a:r>
            <a:rPr lang="es-DO" sz="1400" b="1" baseline="0">
              <a:solidFill>
                <a:schemeClr val="lt1"/>
              </a:solidFill>
              <a:effectLst/>
              <a:latin typeface="+mn-lt"/>
              <a:ea typeface="+mn-ea"/>
              <a:cs typeface="+mn-cs"/>
            </a:rPr>
            <a:t> </a:t>
          </a:r>
          <a:r>
            <a:rPr lang="es-DO" sz="1400" b="1">
              <a:solidFill>
                <a:schemeClr val="lt1"/>
              </a:solidFill>
              <a:effectLst/>
              <a:latin typeface="+mn-lt"/>
              <a:ea typeface="+mn-ea"/>
              <a:cs typeface="+mn-cs"/>
            </a:rPr>
            <a:t>IDOPPRIL</a:t>
          </a:r>
          <a:endParaRPr lang="en-US" sz="1400">
            <a:effectLst/>
          </a:endParaRPr>
        </a:p>
        <a:p>
          <a:pPr algn="ctr" eaLnBrk="1" fontAlgn="auto" latinLnBrk="0" hangingPunct="1"/>
          <a:r>
            <a:rPr lang="es-DO" sz="1400" b="1">
              <a:solidFill>
                <a:schemeClr val="lt1"/>
              </a:solidFill>
              <a:effectLst/>
              <a:latin typeface="+mn-lt"/>
              <a:ea typeface="+mn-ea"/>
              <a:cs typeface="+mn-cs"/>
            </a:rPr>
            <a:t>Instituto Dominicano de Prevención y Proteción</a:t>
          </a:r>
          <a:r>
            <a:rPr lang="es-DO" sz="1400" b="1" baseline="0">
              <a:solidFill>
                <a:schemeClr val="lt1"/>
              </a:solidFill>
              <a:effectLst/>
              <a:latin typeface="+mn-lt"/>
              <a:ea typeface="+mn-ea"/>
              <a:cs typeface="+mn-cs"/>
            </a:rPr>
            <a:t> de Riesgos Laborales</a:t>
          </a:r>
          <a:endParaRPr lang="en-US" sz="1400">
            <a:effectLst/>
          </a:endParaRPr>
        </a:p>
        <a:p>
          <a:pPr algn="ctr" eaLnBrk="1" fontAlgn="auto" latinLnBrk="0" hangingPunct="1"/>
          <a:r>
            <a:rPr lang="es-DO" sz="1400" b="1">
              <a:solidFill>
                <a:schemeClr val="lt1"/>
              </a:solidFill>
              <a:effectLst/>
              <a:latin typeface="+mn-lt"/>
              <a:ea typeface="+mn-ea"/>
              <a:cs typeface="+mn-cs"/>
            </a:rPr>
            <a:t>Reporte de Accidentes Laborales y Enfermedades Profesionales por Sexo</a:t>
          </a:r>
        </a:p>
        <a:p>
          <a:pPr algn="ctr" eaLnBrk="1" fontAlgn="auto" latinLnBrk="0" hangingPunct="1"/>
          <a:r>
            <a:rPr lang="es-DO" sz="1400" b="1">
              <a:solidFill>
                <a:schemeClr val="lt1"/>
              </a:solidFill>
              <a:effectLst/>
              <a:latin typeface="+mn-lt"/>
              <a:ea typeface="+mn-ea"/>
              <a:cs typeface="+mn-cs"/>
            </a:rPr>
            <a:t>Período: 2005 -  </a:t>
          </a:r>
          <a:r>
            <a:rPr lang="es-DO" sz="1400" b="1" baseline="0">
              <a:solidFill>
                <a:schemeClr val="lt1"/>
              </a:solidFill>
              <a:effectLst/>
              <a:latin typeface="+mn-lt"/>
              <a:ea typeface="+mn-ea"/>
              <a:cs typeface="+mn-cs"/>
            </a:rPr>
            <a:t>Abril  2021</a:t>
          </a:r>
          <a:endParaRPr lang="es-DO" sz="1400">
            <a:effectLst/>
          </a:endParaRPr>
        </a:p>
      </xdr:txBody>
    </xdr:sp>
    <xdr:clientData/>
  </xdr:twoCellAnchor>
  <xdr:twoCellAnchor editAs="oneCell">
    <xdr:from>
      <xdr:col>0</xdr:col>
      <xdr:colOff>456678</xdr:colOff>
      <xdr:row>0</xdr:row>
      <xdr:rowOff>156575</xdr:rowOff>
    </xdr:from>
    <xdr:to>
      <xdr:col>1</xdr:col>
      <xdr:colOff>170675</xdr:colOff>
      <xdr:row>0</xdr:row>
      <xdr:rowOff>639349</xdr:rowOff>
    </xdr:to>
    <xdr:pic>
      <xdr:nvPicPr>
        <xdr:cNvPr id="6" name="9 Imagen" descr="logo_2x4.bmp">
          <a:extLst>
            <a:ext uri="{FF2B5EF4-FFF2-40B4-BE49-F238E27FC236}">
              <a16:creationId xmlns:a16="http://schemas.microsoft.com/office/drawing/2014/main" id="{00000000-0008-0000-72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56678" y="156575"/>
          <a:ext cx="770881" cy="4827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456678</xdr:colOff>
      <xdr:row>0</xdr:row>
      <xdr:rowOff>156575</xdr:rowOff>
    </xdr:from>
    <xdr:to>
      <xdr:col>1</xdr:col>
      <xdr:colOff>195718</xdr:colOff>
      <xdr:row>0</xdr:row>
      <xdr:rowOff>747125</xdr:rowOff>
    </xdr:to>
    <xdr:pic>
      <xdr:nvPicPr>
        <xdr:cNvPr id="7" name="9 Imagen" descr="logo_2x4.bmp">
          <a:hlinkClick xmlns:r="http://schemas.openxmlformats.org/officeDocument/2006/relationships" r:id="rId3"/>
          <a:extLst>
            <a:ext uri="{FF2B5EF4-FFF2-40B4-BE49-F238E27FC236}">
              <a16:creationId xmlns:a16="http://schemas.microsoft.com/office/drawing/2014/main" id="{00000000-0008-0000-7200-000007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56678" y="156575"/>
          <a:ext cx="795924"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7.xml><?xml version="1.0" encoding="utf-8"?>
<c:userShapes xmlns:c="http://schemas.openxmlformats.org/drawingml/2006/chart">
  <cdr:relSizeAnchor xmlns:cdr="http://schemas.openxmlformats.org/drawingml/2006/chartDrawing">
    <cdr:from>
      <cdr:x>0.01586</cdr:x>
      <cdr:y>0.92104</cdr:y>
    </cdr:from>
    <cdr:to>
      <cdr:x>0.24999</cdr:x>
      <cdr:y>0.97869</cdr:y>
    </cdr:to>
    <cdr:sp macro="" textlink="">
      <cdr:nvSpPr>
        <cdr:cNvPr id="2" name="1 CuadroTexto"/>
        <cdr:cNvSpPr txBox="1"/>
      </cdr:nvSpPr>
      <cdr:spPr>
        <a:xfrm xmlns:a="http://schemas.openxmlformats.org/drawingml/2006/main">
          <a:off x="180456" y="4662841"/>
          <a:ext cx="2663886" cy="291859"/>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a:t>
          </a:r>
        </a:p>
      </cdr:txBody>
    </cdr:sp>
  </cdr:relSizeAnchor>
</c:userShapes>
</file>

<file path=xl/drawings/drawing158.xml><?xml version="1.0" encoding="utf-8"?>
<xdr:wsDr xmlns:xdr="http://schemas.openxmlformats.org/drawingml/2006/spreadsheetDrawing" xmlns:a="http://schemas.openxmlformats.org/drawingml/2006/main">
  <xdr:twoCellAnchor>
    <xdr:from>
      <xdr:col>0</xdr:col>
      <xdr:colOff>1</xdr:colOff>
      <xdr:row>21</xdr:row>
      <xdr:rowOff>192254</xdr:rowOff>
    </xdr:from>
    <xdr:to>
      <xdr:col>13</xdr:col>
      <xdr:colOff>938893</xdr:colOff>
      <xdr:row>68</xdr:row>
      <xdr:rowOff>122464</xdr:rowOff>
    </xdr:to>
    <xdr:graphicFrame macro="">
      <xdr:nvGraphicFramePr>
        <xdr:cNvPr id="252018" name="2 Gráfico">
          <a:extLst>
            <a:ext uri="{FF2B5EF4-FFF2-40B4-BE49-F238E27FC236}">
              <a16:creationId xmlns:a16="http://schemas.microsoft.com/office/drawing/2014/main" id="{00000000-0008-0000-7300-000072D8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1</xdr:row>
      <xdr:rowOff>122465</xdr:rowOff>
    </xdr:to>
    <xdr:sp macro="" textlink="">
      <xdr:nvSpPr>
        <xdr:cNvPr id="5" name="6 Rectángulo redondeado">
          <a:extLst>
            <a:ext uri="{FF2B5EF4-FFF2-40B4-BE49-F238E27FC236}">
              <a16:creationId xmlns:a16="http://schemas.microsoft.com/office/drawing/2014/main" id="{00000000-0008-0000-7300-000005000000}"/>
            </a:ext>
          </a:extLst>
        </xdr:cNvPr>
        <xdr:cNvSpPr/>
      </xdr:nvSpPr>
      <xdr:spPr>
        <a:xfrm>
          <a:off x="0" y="0"/>
          <a:ext cx="15825107" cy="111578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 Solicitud de Beneficios de</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IDOPPRIL</a:t>
          </a:r>
          <a:endParaRPr lang="en-US" sz="1600">
            <a:effectLst/>
          </a:endParaRPr>
        </a:p>
        <a:p>
          <a:pPr algn="ctr" eaLnBrk="1" fontAlgn="auto" latinLnBrk="0" hangingPunct="1"/>
          <a:r>
            <a:rPr lang="es-DO" sz="1600" b="1">
              <a:solidFill>
                <a:schemeClr val="lt1"/>
              </a:solidFill>
              <a:effectLst/>
              <a:latin typeface="+mn-lt"/>
              <a:ea typeface="+mn-ea"/>
              <a:cs typeface="+mn-cs"/>
            </a:rPr>
            <a:t>Instituto Dominicano de Prevención y Proteción</a:t>
          </a:r>
          <a:r>
            <a:rPr lang="es-DO" sz="1600" b="1" baseline="0">
              <a:solidFill>
                <a:schemeClr val="lt1"/>
              </a:solidFill>
              <a:effectLst/>
              <a:latin typeface="+mn-lt"/>
              <a:ea typeface="+mn-ea"/>
              <a:cs typeface="+mn-cs"/>
            </a:rPr>
            <a:t> de Riesgos Laborales</a:t>
          </a:r>
          <a:endParaRPr lang="en-US" sz="1600">
            <a:effectLst/>
          </a:endParaRPr>
        </a:p>
        <a:p>
          <a:pPr algn="ctr" eaLnBrk="1" fontAlgn="auto" latinLnBrk="0" hangingPunct="1"/>
          <a:r>
            <a:rPr lang="es-DO" sz="1600" b="1">
              <a:solidFill>
                <a:schemeClr val="lt1"/>
              </a:solidFill>
              <a:effectLst/>
              <a:latin typeface="+mn-lt"/>
              <a:ea typeface="+mn-ea"/>
              <a:cs typeface="+mn-cs"/>
            </a:rPr>
            <a:t>Reporte de Accidentes Laborales y Enfermedades Profesionales por Rango de Edad</a:t>
          </a:r>
        </a:p>
        <a:p>
          <a:pPr algn="ctr" eaLnBrk="1" fontAlgn="auto" latinLnBrk="0" hangingPunct="1"/>
          <a:r>
            <a:rPr lang="es-DO" sz="1600" b="1">
              <a:solidFill>
                <a:schemeClr val="lt1"/>
              </a:solidFill>
              <a:effectLst/>
              <a:latin typeface="+mn-lt"/>
              <a:ea typeface="+mn-ea"/>
              <a:cs typeface="+mn-cs"/>
            </a:rPr>
            <a:t>Período: 2005 - Abril 2021</a:t>
          </a:r>
          <a:endParaRPr lang="es-DO" sz="1600">
            <a:effectLst/>
          </a:endParaRPr>
        </a:p>
      </xdr:txBody>
    </xdr:sp>
    <xdr:clientData/>
  </xdr:twoCellAnchor>
  <xdr:twoCellAnchor editAs="oneCell">
    <xdr:from>
      <xdr:col>0</xdr:col>
      <xdr:colOff>563858</xdr:colOff>
      <xdr:row>0</xdr:row>
      <xdr:rowOff>131453</xdr:rowOff>
    </xdr:from>
    <xdr:to>
      <xdr:col>1</xdr:col>
      <xdr:colOff>394607</xdr:colOff>
      <xdr:row>0</xdr:row>
      <xdr:rowOff>762000</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7300-000006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3858" y="131453"/>
          <a:ext cx="905713" cy="6305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9.xml><?xml version="1.0" encoding="utf-8"?>
<c:userShapes xmlns:c="http://schemas.openxmlformats.org/drawingml/2006/chart">
  <cdr:relSizeAnchor xmlns:cdr="http://schemas.openxmlformats.org/drawingml/2006/chartDrawing">
    <cdr:from>
      <cdr:x>0.06046</cdr:x>
      <cdr:y>0.93549</cdr:y>
    </cdr:from>
    <cdr:to>
      <cdr:x>0.26719</cdr:x>
      <cdr:y>0.97333</cdr:y>
    </cdr:to>
    <cdr:sp macro="" textlink="">
      <cdr:nvSpPr>
        <cdr:cNvPr id="2" name="1 CuadroTexto"/>
        <cdr:cNvSpPr txBox="1"/>
      </cdr:nvSpPr>
      <cdr:spPr>
        <a:xfrm xmlns:a="http://schemas.openxmlformats.org/drawingml/2006/main">
          <a:off x="785585" y="7806872"/>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a:t>
          </a:r>
        </a:p>
      </cdr:txBody>
    </cdr:sp>
  </cdr:relSizeAnchor>
</c:userShapes>
</file>

<file path=xl/drawings/drawing16.xml><?xml version="1.0" encoding="utf-8"?>
<xdr:wsDr xmlns:xdr="http://schemas.openxmlformats.org/drawingml/2006/spreadsheetDrawing" xmlns:a="http://schemas.openxmlformats.org/drawingml/2006/main">
  <xdr:twoCellAnchor>
    <xdr:from>
      <xdr:col>0</xdr:col>
      <xdr:colOff>0</xdr:colOff>
      <xdr:row>15</xdr:row>
      <xdr:rowOff>51954</xdr:rowOff>
    </xdr:from>
    <xdr:to>
      <xdr:col>11</xdr:col>
      <xdr:colOff>1246909</xdr:colOff>
      <xdr:row>75</xdr:row>
      <xdr:rowOff>155865</xdr:rowOff>
    </xdr:to>
    <xdr:graphicFrame macro="">
      <xdr:nvGraphicFramePr>
        <xdr:cNvPr id="7" name="6 Gráfico">
          <a:extLst>
            <a:ext uri="{FF2B5EF4-FFF2-40B4-BE49-F238E27FC236}">
              <a16:creationId xmlns:a16="http://schemas.microsoft.com/office/drawing/2014/main" id="{00000000-0008-0000-0A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1</xdr:colOff>
      <xdr:row>2</xdr:row>
      <xdr:rowOff>432953</xdr:rowOff>
    </xdr:to>
    <xdr:sp macro="" textlink="">
      <xdr:nvSpPr>
        <xdr:cNvPr id="6" name="5 Rectángulo redondeado">
          <a:extLst>
            <a:ext uri="{FF2B5EF4-FFF2-40B4-BE49-F238E27FC236}">
              <a16:creationId xmlns:a16="http://schemas.microsoft.com/office/drawing/2014/main" id="{00000000-0008-0000-0A00-000006000000}"/>
            </a:ext>
          </a:extLst>
        </xdr:cNvPr>
        <xdr:cNvSpPr/>
      </xdr:nvSpPr>
      <xdr:spPr>
        <a:xfrm>
          <a:off x="0" y="0"/>
          <a:ext cx="17110365" cy="1437408"/>
        </a:xfrm>
        <a:prstGeom prst="roundRect">
          <a:avLst/>
        </a:prstGeom>
        <a:solidFill>
          <a:schemeClr val="accent3">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200" b="1">
              <a:solidFill>
                <a:schemeClr val="lt1"/>
              </a:solidFill>
              <a:effectLst/>
              <a:latin typeface="+mn-lt"/>
              <a:ea typeface="+mn-ea"/>
              <a:cs typeface="+mn-cs"/>
            </a:rPr>
            <a:t> Datos Generales del Sistema Dominicano de la Seguridad Social (SDSS)</a:t>
          </a:r>
        </a:p>
        <a:p>
          <a:pPr algn="ctr" eaLnBrk="1" fontAlgn="auto" latinLnBrk="0" hangingPunct="1"/>
          <a:r>
            <a:rPr lang="es-DO" sz="2200" b="1">
              <a:solidFill>
                <a:schemeClr val="lt1"/>
              </a:solidFill>
              <a:effectLst/>
              <a:latin typeface="+mn-lt"/>
              <a:ea typeface="+mn-ea"/>
              <a:cs typeface="+mn-cs"/>
            </a:rPr>
            <a:t>Empresas Afiliadas Activas al SDSS, por Cantidad de Empleados Registrados en TSS</a:t>
          </a:r>
        </a:p>
        <a:p>
          <a:pPr algn="ctr" eaLnBrk="1" fontAlgn="auto" latinLnBrk="0" hangingPunct="1"/>
          <a:r>
            <a:rPr lang="es-DO" sz="2200" b="1" baseline="0">
              <a:solidFill>
                <a:schemeClr val="lt1"/>
              </a:solidFill>
              <a:effectLst/>
              <a:latin typeface="+mn-lt"/>
              <a:ea typeface="+mn-ea"/>
              <a:cs typeface="+mn-cs"/>
            </a:rPr>
            <a:t>Abril 2021</a:t>
          </a:r>
          <a:endParaRPr lang="es-DO" sz="2200">
            <a:effectLst/>
          </a:endParaRPr>
        </a:p>
      </xdr:txBody>
    </xdr:sp>
    <xdr:clientData/>
  </xdr:twoCellAnchor>
  <xdr:twoCellAnchor editAs="oneCell">
    <xdr:from>
      <xdr:col>0</xdr:col>
      <xdr:colOff>710044</xdr:colOff>
      <xdr:row>1</xdr:row>
      <xdr:rowOff>69273</xdr:rowOff>
    </xdr:from>
    <xdr:to>
      <xdr:col>1</xdr:col>
      <xdr:colOff>320385</xdr:colOff>
      <xdr:row>2</xdr:row>
      <xdr:rowOff>67995</xdr:rowOff>
    </xdr:to>
    <xdr:pic>
      <xdr:nvPicPr>
        <xdr:cNvPr id="8" name="7 Imagen" descr="logo_2x4.bmp">
          <a:extLst>
            <a:ext uri="{FF2B5EF4-FFF2-40B4-BE49-F238E27FC236}">
              <a16:creationId xmlns:a16="http://schemas.microsoft.com/office/drawing/2014/main" id="{00000000-0008-0000-0A00-000008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10044" y="242455"/>
          <a:ext cx="1039091" cy="6914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710044</xdr:colOff>
      <xdr:row>1</xdr:row>
      <xdr:rowOff>69272</xdr:rowOff>
    </xdr:from>
    <xdr:to>
      <xdr:col>1</xdr:col>
      <xdr:colOff>320386</xdr:colOff>
      <xdr:row>2</xdr:row>
      <xdr:rowOff>147518</xdr:rowOff>
    </xdr:to>
    <xdr:pic>
      <xdr:nvPicPr>
        <xdr:cNvPr id="5" name="9 Imagen" descr="logo_2x4.bmp">
          <a:hlinkClick xmlns:r="http://schemas.openxmlformats.org/officeDocument/2006/relationships" r:id="rId3"/>
          <a:extLst>
            <a:ext uri="{FF2B5EF4-FFF2-40B4-BE49-F238E27FC236}">
              <a16:creationId xmlns:a16="http://schemas.microsoft.com/office/drawing/2014/main" id="{00000000-0008-0000-0A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10044" y="242454"/>
          <a:ext cx="1039092" cy="7709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0.xml><?xml version="1.0" encoding="utf-8"?>
<xdr:wsDr xmlns:xdr="http://schemas.openxmlformats.org/drawingml/2006/spreadsheetDrawing" xmlns:a="http://schemas.openxmlformats.org/drawingml/2006/main">
  <xdr:twoCellAnchor>
    <xdr:from>
      <xdr:col>0</xdr:col>
      <xdr:colOff>27213</xdr:colOff>
      <xdr:row>21</xdr:row>
      <xdr:rowOff>136071</xdr:rowOff>
    </xdr:from>
    <xdr:to>
      <xdr:col>12</xdr:col>
      <xdr:colOff>775607</xdr:colOff>
      <xdr:row>47</xdr:row>
      <xdr:rowOff>353786</xdr:rowOff>
    </xdr:to>
    <xdr:graphicFrame macro="">
      <xdr:nvGraphicFramePr>
        <xdr:cNvPr id="254066" name="2 Gráfico">
          <a:extLst>
            <a:ext uri="{FF2B5EF4-FFF2-40B4-BE49-F238E27FC236}">
              <a16:creationId xmlns:a16="http://schemas.microsoft.com/office/drawing/2014/main" id="{00000000-0008-0000-7400-000072E0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0</xdr:colOff>
      <xdr:row>0</xdr:row>
      <xdr:rowOff>1156607</xdr:rowOff>
    </xdr:to>
    <xdr:sp macro="" textlink="">
      <xdr:nvSpPr>
        <xdr:cNvPr id="4" name="6 Rectángulo redondeado">
          <a:extLst>
            <a:ext uri="{FF2B5EF4-FFF2-40B4-BE49-F238E27FC236}">
              <a16:creationId xmlns:a16="http://schemas.microsoft.com/office/drawing/2014/main" id="{00000000-0008-0000-7400-000004000000}"/>
            </a:ext>
          </a:extLst>
        </xdr:cNvPr>
        <xdr:cNvSpPr/>
      </xdr:nvSpPr>
      <xdr:spPr>
        <a:xfrm>
          <a:off x="0" y="0"/>
          <a:ext cx="14028964" cy="1156607"/>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Solicitud de Beneficios de</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IDOPPRIL</a:t>
          </a:r>
          <a:endParaRPr lang="en-US" sz="2800">
            <a:effectLst/>
          </a:endParaRPr>
        </a:p>
        <a:p>
          <a:pPr algn="ctr" eaLnBrk="1" fontAlgn="auto" latinLnBrk="0" hangingPunct="1"/>
          <a:r>
            <a:rPr lang="es-DO" sz="1600" b="1">
              <a:solidFill>
                <a:schemeClr val="lt1"/>
              </a:solidFill>
              <a:effectLst/>
              <a:latin typeface="+mn-lt"/>
              <a:ea typeface="+mn-ea"/>
              <a:cs typeface="+mn-cs"/>
            </a:rPr>
            <a:t>Instituto Dominicano de Prevención y Proteción</a:t>
          </a:r>
          <a:r>
            <a:rPr lang="es-DO" sz="1600" b="1" baseline="0">
              <a:solidFill>
                <a:schemeClr val="lt1"/>
              </a:solidFill>
              <a:effectLst/>
              <a:latin typeface="+mn-lt"/>
              <a:ea typeface="+mn-ea"/>
              <a:cs typeface="+mn-cs"/>
            </a:rPr>
            <a:t> de Riesgos Laborales</a:t>
          </a:r>
          <a:endParaRPr lang="en-US" sz="2800">
            <a:effectLst/>
          </a:endParaRPr>
        </a:p>
        <a:p>
          <a:pPr algn="ctr" eaLnBrk="1" fontAlgn="auto" latinLnBrk="0" hangingPunct="1"/>
          <a:r>
            <a:rPr lang="es-DO" sz="1600" b="1">
              <a:solidFill>
                <a:schemeClr val="lt1"/>
              </a:solidFill>
              <a:effectLst/>
              <a:latin typeface="+mn-lt"/>
              <a:ea typeface="+mn-ea"/>
              <a:cs typeface="+mn-cs"/>
            </a:rPr>
            <a:t>Reporte de Accidentes Laborales y Enfermedades Profesionales por Nivel de Escolaridad</a:t>
          </a:r>
        </a:p>
        <a:p>
          <a:pPr algn="ctr" eaLnBrk="1" fontAlgn="auto" latinLnBrk="0" hangingPunct="1"/>
          <a:r>
            <a:rPr lang="es-DO" sz="1600" b="1">
              <a:solidFill>
                <a:schemeClr val="lt1"/>
              </a:solidFill>
              <a:effectLst/>
              <a:latin typeface="+mn-lt"/>
              <a:ea typeface="+mn-ea"/>
              <a:cs typeface="+mn-cs"/>
            </a:rPr>
            <a:t>Período: 2005 - </a:t>
          </a:r>
          <a:r>
            <a:rPr lang="es-DO" sz="1600" b="1" baseline="0">
              <a:solidFill>
                <a:schemeClr val="lt1"/>
              </a:solidFill>
              <a:effectLst/>
              <a:latin typeface="+mn-lt"/>
              <a:ea typeface="+mn-ea"/>
              <a:cs typeface="+mn-cs"/>
            </a:rPr>
            <a:t> Abril 2021</a:t>
          </a:r>
          <a:endParaRPr lang="es-DO" sz="2400">
            <a:effectLst/>
          </a:endParaRPr>
        </a:p>
      </xdr:txBody>
    </xdr:sp>
    <xdr:clientData/>
  </xdr:twoCellAnchor>
  <xdr:twoCellAnchor editAs="oneCell">
    <xdr:from>
      <xdr:col>0</xdr:col>
      <xdr:colOff>352294</xdr:colOff>
      <xdr:row>0</xdr:row>
      <xdr:rowOff>117431</xdr:rowOff>
    </xdr:from>
    <xdr:to>
      <xdr:col>0</xdr:col>
      <xdr:colOff>1104601</xdr:colOff>
      <xdr:row>0</xdr:row>
      <xdr:rowOff>626738</xdr:rowOff>
    </xdr:to>
    <xdr:pic>
      <xdr:nvPicPr>
        <xdr:cNvPr id="5" name="1 Imagen" descr="logo_2x4.bmp">
          <a:extLst>
            <a:ext uri="{FF2B5EF4-FFF2-40B4-BE49-F238E27FC236}">
              <a16:creationId xmlns:a16="http://schemas.microsoft.com/office/drawing/2014/main" id="{00000000-0008-0000-74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52294" y="117431"/>
          <a:ext cx="748952" cy="5093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352294</xdr:colOff>
      <xdr:row>0</xdr:row>
      <xdr:rowOff>117431</xdr:rowOff>
    </xdr:from>
    <xdr:to>
      <xdr:col>0</xdr:col>
      <xdr:colOff>1148218</xdr:colOff>
      <xdr:row>0</xdr:row>
      <xdr:rowOff>707981</xdr:rowOff>
    </xdr:to>
    <xdr:pic>
      <xdr:nvPicPr>
        <xdr:cNvPr id="6" name="9 Imagen" descr="logo_2x4.bmp">
          <a:hlinkClick xmlns:r="http://schemas.openxmlformats.org/officeDocument/2006/relationships" r:id="rId3"/>
          <a:extLst>
            <a:ext uri="{FF2B5EF4-FFF2-40B4-BE49-F238E27FC236}">
              <a16:creationId xmlns:a16="http://schemas.microsoft.com/office/drawing/2014/main" id="{00000000-0008-0000-7400-000006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52294" y="117431"/>
          <a:ext cx="795924"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1.xml><?xml version="1.0" encoding="utf-8"?>
<c:userShapes xmlns:c="http://schemas.openxmlformats.org/drawingml/2006/chart">
  <cdr:relSizeAnchor xmlns:cdr="http://schemas.openxmlformats.org/drawingml/2006/chartDrawing">
    <cdr:from>
      <cdr:x>0.00813</cdr:x>
      <cdr:y>0.92278</cdr:y>
    </cdr:from>
    <cdr:to>
      <cdr:x>0.29976</cdr:x>
      <cdr:y>0.98404</cdr:y>
    </cdr:to>
    <cdr:sp macro="" textlink="">
      <cdr:nvSpPr>
        <cdr:cNvPr id="2" name="1 CuadroTexto"/>
        <cdr:cNvSpPr txBox="1"/>
      </cdr:nvSpPr>
      <cdr:spPr>
        <a:xfrm xmlns:a="http://schemas.openxmlformats.org/drawingml/2006/main">
          <a:off x="111718" y="5713142"/>
          <a:ext cx="4007934" cy="379276"/>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600" b="1"/>
            <a:t>Fuente:  </a:t>
          </a:r>
          <a:r>
            <a:rPr lang="es-DO" sz="1600" b="0"/>
            <a:t>Página web</a:t>
          </a:r>
          <a:r>
            <a:rPr lang="es-DO" sz="1600" b="0" baseline="0"/>
            <a:t>  de la  </a:t>
          </a:r>
          <a:r>
            <a:rPr lang="es-DO" sz="1600" b="0"/>
            <a:t>ARL</a:t>
          </a:r>
        </a:p>
      </cdr:txBody>
    </cdr:sp>
  </cdr:relSizeAnchor>
</c:userShapes>
</file>

<file path=xl/drawings/drawing162.xml><?xml version="1.0" encoding="utf-8"?>
<xdr:wsDr xmlns:xdr="http://schemas.openxmlformats.org/drawingml/2006/spreadsheetDrawing" xmlns:a="http://schemas.openxmlformats.org/drawingml/2006/main">
  <xdr:twoCellAnchor>
    <xdr:from>
      <xdr:col>0</xdr:col>
      <xdr:colOff>0</xdr:colOff>
      <xdr:row>18</xdr:row>
      <xdr:rowOff>89646</xdr:rowOff>
    </xdr:from>
    <xdr:to>
      <xdr:col>11</xdr:col>
      <xdr:colOff>1075765</xdr:colOff>
      <xdr:row>52</xdr:row>
      <xdr:rowOff>67236</xdr:rowOff>
    </xdr:to>
    <xdr:graphicFrame macro="">
      <xdr:nvGraphicFramePr>
        <xdr:cNvPr id="248946" name="2 Gráfico">
          <a:extLst>
            <a:ext uri="{FF2B5EF4-FFF2-40B4-BE49-F238E27FC236}">
              <a16:creationId xmlns:a16="http://schemas.microsoft.com/office/drawing/2014/main" id="{00000000-0008-0000-7500-000072CC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0</xdr:colOff>
      <xdr:row>0</xdr:row>
      <xdr:rowOff>1115786</xdr:rowOff>
    </xdr:to>
    <xdr:sp macro="" textlink="">
      <xdr:nvSpPr>
        <xdr:cNvPr id="5" name="6 Rectángulo redondeado">
          <a:extLst>
            <a:ext uri="{FF2B5EF4-FFF2-40B4-BE49-F238E27FC236}">
              <a16:creationId xmlns:a16="http://schemas.microsoft.com/office/drawing/2014/main" id="{00000000-0008-0000-7500-000005000000}"/>
            </a:ext>
          </a:extLst>
        </xdr:cNvPr>
        <xdr:cNvSpPr/>
      </xdr:nvSpPr>
      <xdr:spPr>
        <a:xfrm>
          <a:off x="0" y="0"/>
          <a:ext cx="14913429" cy="111578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Solicitud de Beneficios de IDOPPRIL</a:t>
          </a:r>
        </a:p>
        <a:p>
          <a:pPr algn="ctr" eaLnBrk="1" fontAlgn="auto" latinLnBrk="0" hangingPunct="1"/>
          <a:r>
            <a:rPr lang="es-DO" sz="16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600" b="1">
              <a:solidFill>
                <a:schemeClr val="lt1"/>
              </a:solidFill>
              <a:effectLst/>
              <a:latin typeface="+mn-lt"/>
              <a:ea typeface="+mn-ea"/>
              <a:cs typeface="+mn-cs"/>
            </a:rPr>
            <a:t>Comparación Reporte de Accidentes Laborales y Enfermedades Profesionales y Afiliación al SRL por Sector</a:t>
          </a:r>
        </a:p>
        <a:p>
          <a:pPr algn="ctr" eaLnBrk="1" fontAlgn="auto" latinLnBrk="0" hangingPunct="1"/>
          <a:r>
            <a:rPr lang="es-DO" sz="1600" b="1">
              <a:solidFill>
                <a:schemeClr val="lt1"/>
              </a:solidFill>
              <a:effectLst/>
              <a:latin typeface="+mn-lt"/>
              <a:ea typeface="+mn-ea"/>
              <a:cs typeface="+mn-cs"/>
            </a:rPr>
            <a:t>Período: 2008 -</a:t>
          </a:r>
          <a:r>
            <a:rPr lang="es-DO" sz="1600" b="1" baseline="0">
              <a:solidFill>
                <a:schemeClr val="lt1"/>
              </a:solidFill>
              <a:effectLst/>
              <a:latin typeface="+mn-lt"/>
              <a:ea typeface="+mn-ea"/>
              <a:cs typeface="+mn-cs"/>
            </a:rPr>
            <a:t>  Abril  2021</a:t>
          </a:r>
          <a:endParaRPr lang="es-DO" sz="2400">
            <a:effectLst/>
          </a:endParaRPr>
        </a:p>
      </xdr:txBody>
    </xdr:sp>
    <xdr:clientData/>
  </xdr:twoCellAnchor>
  <xdr:twoCellAnchor editAs="oneCell">
    <xdr:from>
      <xdr:col>0</xdr:col>
      <xdr:colOff>274007</xdr:colOff>
      <xdr:row>0</xdr:row>
      <xdr:rowOff>143527</xdr:rowOff>
    </xdr:from>
    <xdr:to>
      <xdr:col>0</xdr:col>
      <xdr:colOff>1013844</xdr:colOff>
      <xdr:row>0</xdr:row>
      <xdr:rowOff>694765</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75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74007" y="143527"/>
          <a:ext cx="739837" cy="5512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3.xml><?xml version="1.0" encoding="utf-8"?>
<c:userShapes xmlns:c="http://schemas.openxmlformats.org/drawingml/2006/chart">
  <cdr:relSizeAnchor xmlns:cdr="http://schemas.openxmlformats.org/drawingml/2006/chartDrawing">
    <cdr:from>
      <cdr:x>0.01956</cdr:x>
      <cdr:y>0.92882</cdr:y>
    </cdr:from>
    <cdr:to>
      <cdr:x>0.41019</cdr:x>
      <cdr:y>0.98584</cdr:y>
    </cdr:to>
    <cdr:sp macro="" textlink="">
      <cdr:nvSpPr>
        <cdr:cNvPr id="2" name="1 CuadroTexto"/>
        <cdr:cNvSpPr txBox="1"/>
      </cdr:nvSpPr>
      <cdr:spPr>
        <a:xfrm xmlns:a="http://schemas.openxmlformats.org/drawingml/2006/main">
          <a:off x="252506" y="5143735"/>
          <a:ext cx="5041551"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 y SISAlRIL</a:t>
          </a:r>
        </a:p>
      </cdr:txBody>
    </cdr:sp>
  </cdr:relSizeAnchor>
</c:userShapes>
</file>

<file path=xl/drawings/drawing164.xml><?xml version="1.0" encoding="utf-8"?>
<xdr:wsDr xmlns:xdr="http://schemas.openxmlformats.org/drawingml/2006/spreadsheetDrawing" xmlns:a="http://schemas.openxmlformats.org/drawingml/2006/main">
  <xdr:twoCellAnchor>
    <xdr:from>
      <xdr:col>0</xdr:col>
      <xdr:colOff>26097</xdr:colOff>
      <xdr:row>18</xdr:row>
      <xdr:rowOff>117430</xdr:rowOff>
    </xdr:from>
    <xdr:to>
      <xdr:col>11</xdr:col>
      <xdr:colOff>835070</xdr:colOff>
      <xdr:row>52</xdr:row>
      <xdr:rowOff>78287</xdr:rowOff>
    </xdr:to>
    <xdr:graphicFrame macro="">
      <xdr:nvGraphicFramePr>
        <xdr:cNvPr id="250994" name="2 Gráfico">
          <a:extLst>
            <a:ext uri="{FF2B5EF4-FFF2-40B4-BE49-F238E27FC236}">
              <a16:creationId xmlns:a16="http://schemas.microsoft.com/office/drawing/2014/main" id="{00000000-0008-0000-7600-000072D4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939452</xdr:colOff>
      <xdr:row>1</xdr:row>
      <xdr:rowOff>195718</xdr:rowOff>
    </xdr:to>
    <xdr:sp macro="" textlink="">
      <xdr:nvSpPr>
        <xdr:cNvPr id="4" name="6 Rectángulo redondeado">
          <a:extLst>
            <a:ext uri="{FF2B5EF4-FFF2-40B4-BE49-F238E27FC236}">
              <a16:creationId xmlns:a16="http://schemas.microsoft.com/office/drawing/2014/main" id="{00000000-0008-0000-7600-000004000000}"/>
            </a:ext>
          </a:extLst>
        </xdr:cNvPr>
        <xdr:cNvSpPr/>
      </xdr:nvSpPr>
      <xdr:spPr>
        <a:xfrm>
          <a:off x="0" y="0"/>
          <a:ext cx="13883014" cy="109602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Solicitud de Beneficios de IDOPPRIL</a:t>
          </a:r>
        </a:p>
        <a:p>
          <a:pPr algn="ctr" eaLnBrk="1" fontAlgn="auto" latinLnBrk="0" hangingPunct="1"/>
          <a:r>
            <a:rPr lang="es-DO" sz="18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800" b="1">
              <a:solidFill>
                <a:schemeClr val="lt1"/>
              </a:solidFill>
              <a:effectLst/>
              <a:latin typeface="+mn-lt"/>
              <a:ea typeface="+mn-ea"/>
              <a:cs typeface="+mn-cs"/>
            </a:rPr>
            <a:t>Comparación de los Reporte de Accidentes Laborales y Enfermedades Profesionales y Afiliación al SRL por Sexo</a:t>
          </a:r>
        </a:p>
        <a:p>
          <a:pPr algn="ctr" eaLnBrk="1" fontAlgn="auto" latinLnBrk="0" hangingPunct="1"/>
          <a:r>
            <a:rPr lang="es-DO" sz="1800" b="1">
              <a:solidFill>
                <a:schemeClr val="lt1"/>
              </a:solidFill>
              <a:effectLst/>
              <a:latin typeface="+mn-lt"/>
              <a:ea typeface="+mn-ea"/>
              <a:cs typeface="+mn-cs"/>
            </a:rPr>
            <a:t>Período: 2008 - Abril 2021</a:t>
          </a:r>
          <a:endParaRPr lang="es-DO" sz="2800">
            <a:effectLst/>
          </a:endParaRPr>
        </a:p>
      </xdr:txBody>
    </xdr:sp>
    <xdr:clientData/>
  </xdr:twoCellAnchor>
  <xdr:twoCellAnchor editAs="oneCell">
    <xdr:from>
      <xdr:col>0</xdr:col>
      <xdr:colOff>274005</xdr:colOff>
      <xdr:row>0</xdr:row>
      <xdr:rowOff>208767</xdr:rowOff>
    </xdr:from>
    <xdr:to>
      <xdr:col>1</xdr:col>
      <xdr:colOff>26096</xdr:colOff>
      <xdr:row>0</xdr:row>
      <xdr:rowOff>939452</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76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74005" y="208767"/>
          <a:ext cx="939454" cy="7306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5.xml><?xml version="1.0" encoding="utf-8"?>
<c:userShapes xmlns:c="http://schemas.openxmlformats.org/drawingml/2006/chart">
  <cdr:relSizeAnchor xmlns:cdr="http://schemas.openxmlformats.org/drawingml/2006/chartDrawing">
    <cdr:from>
      <cdr:x>0.04111</cdr:x>
      <cdr:y>0.91339</cdr:y>
    </cdr:from>
    <cdr:to>
      <cdr:x>0.27304</cdr:x>
      <cdr:y>0.95987</cdr:y>
    </cdr:to>
    <cdr:sp macro="" textlink="">
      <cdr:nvSpPr>
        <cdr:cNvPr id="2" name="1 CuadroTexto"/>
        <cdr:cNvSpPr txBox="1"/>
      </cdr:nvSpPr>
      <cdr:spPr>
        <a:xfrm xmlns:a="http://schemas.openxmlformats.org/drawingml/2006/main">
          <a:off x="621644" y="6054246"/>
          <a:ext cx="3507447" cy="30810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 y SISALRIL</a:t>
          </a:r>
        </a:p>
      </cdr:txBody>
    </cdr:sp>
  </cdr:relSizeAnchor>
</c:userShapes>
</file>

<file path=xl/drawings/drawing166.xml><?xml version="1.0" encoding="utf-8"?>
<xdr:wsDr xmlns:xdr="http://schemas.openxmlformats.org/drawingml/2006/spreadsheetDrawing" xmlns:a="http://schemas.openxmlformats.org/drawingml/2006/main">
  <xdr:twoCellAnchor>
    <xdr:from>
      <xdr:col>0</xdr:col>
      <xdr:colOff>0</xdr:colOff>
      <xdr:row>18</xdr:row>
      <xdr:rowOff>136069</xdr:rowOff>
    </xdr:from>
    <xdr:to>
      <xdr:col>20</xdr:col>
      <xdr:colOff>1264226</xdr:colOff>
      <xdr:row>85</xdr:row>
      <xdr:rowOff>17318</xdr:rowOff>
    </xdr:to>
    <xdr:graphicFrame macro="">
      <xdr:nvGraphicFramePr>
        <xdr:cNvPr id="253042" name="2 Gráfico">
          <a:extLst>
            <a:ext uri="{FF2B5EF4-FFF2-40B4-BE49-F238E27FC236}">
              <a16:creationId xmlns:a16="http://schemas.microsoft.com/office/drawing/2014/main" id="{00000000-0008-0000-7700-000072DC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21</xdr:col>
      <xdr:colOff>0</xdr:colOff>
      <xdr:row>1</xdr:row>
      <xdr:rowOff>13607</xdr:rowOff>
    </xdr:to>
    <xdr:sp macro="" textlink="">
      <xdr:nvSpPr>
        <xdr:cNvPr id="5" name="6 Rectángulo redondeado">
          <a:extLst>
            <a:ext uri="{FF2B5EF4-FFF2-40B4-BE49-F238E27FC236}">
              <a16:creationId xmlns:a16="http://schemas.microsoft.com/office/drawing/2014/main" id="{00000000-0008-0000-7700-000005000000}"/>
            </a:ext>
          </a:extLst>
        </xdr:cNvPr>
        <xdr:cNvSpPr/>
      </xdr:nvSpPr>
      <xdr:spPr>
        <a:xfrm>
          <a:off x="0" y="0"/>
          <a:ext cx="27345409" cy="1312471"/>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Solicitud de Beneficios de IDOPPRIL</a:t>
          </a:r>
        </a:p>
        <a:p>
          <a:pPr algn="ctr" eaLnBrk="1" fontAlgn="auto" latinLnBrk="0" hangingPunct="1"/>
          <a:r>
            <a:rPr lang="es-DO" sz="2000" b="1">
              <a:solidFill>
                <a:schemeClr val="lt1"/>
              </a:solidFill>
              <a:effectLst/>
              <a:latin typeface="+mn-lt"/>
              <a:ea typeface="+mn-ea"/>
              <a:cs typeface="+mn-cs"/>
            </a:rPr>
            <a:t>Instituto Dominicano de Prevención y Proteción de Riesgos Laborales</a:t>
          </a:r>
        </a:p>
        <a:p>
          <a:pPr algn="ctr" eaLnBrk="1" fontAlgn="auto" latinLnBrk="0" hangingPunct="1"/>
          <a:r>
            <a:rPr lang="es-DO" sz="2000" b="1">
              <a:solidFill>
                <a:schemeClr val="lt1"/>
              </a:solidFill>
              <a:effectLst/>
              <a:latin typeface="+mn-lt"/>
              <a:ea typeface="+mn-ea"/>
              <a:cs typeface="+mn-cs"/>
            </a:rPr>
            <a:t>Comparación Reporte de Accidentes Laborales y Enfermedades Profesionales y Afilación al SRL por Edad</a:t>
          </a:r>
        </a:p>
        <a:p>
          <a:pPr algn="ctr" eaLnBrk="1" fontAlgn="auto" latinLnBrk="0" hangingPunct="1"/>
          <a:r>
            <a:rPr lang="es-DO" sz="2000" b="1">
              <a:solidFill>
                <a:schemeClr val="lt1"/>
              </a:solidFill>
              <a:effectLst/>
              <a:latin typeface="+mn-lt"/>
              <a:ea typeface="+mn-ea"/>
              <a:cs typeface="+mn-cs"/>
            </a:rPr>
            <a:t>Período: 2008 -</a:t>
          </a:r>
          <a:r>
            <a:rPr lang="es-DO" sz="2000" b="1" baseline="0">
              <a:solidFill>
                <a:schemeClr val="lt1"/>
              </a:solidFill>
              <a:effectLst/>
              <a:latin typeface="+mn-lt"/>
              <a:ea typeface="+mn-ea"/>
              <a:cs typeface="+mn-cs"/>
            </a:rPr>
            <a:t>   Abril 2021</a:t>
          </a:r>
          <a:endParaRPr lang="es-DO" sz="3200">
            <a:effectLst/>
          </a:endParaRPr>
        </a:p>
      </xdr:txBody>
    </xdr:sp>
    <xdr:clientData/>
  </xdr:twoCellAnchor>
  <xdr:twoCellAnchor editAs="oneCell">
    <xdr:from>
      <xdr:col>0</xdr:col>
      <xdr:colOff>525731</xdr:colOff>
      <xdr:row>0</xdr:row>
      <xdr:rowOff>294409</xdr:rowOff>
    </xdr:from>
    <xdr:to>
      <xdr:col>1</xdr:col>
      <xdr:colOff>5882</xdr:colOff>
      <xdr:row>0</xdr:row>
      <xdr:rowOff>1073727</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77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25731" y="294409"/>
          <a:ext cx="1142696" cy="779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7.xml><?xml version="1.0" encoding="utf-8"?>
<c:userShapes xmlns:c="http://schemas.openxmlformats.org/drawingml/2006/chart">
  <cdr:relSizeAnchor xmlns:cdr="http://schemas.openxmlformats.org/drawingml/2006/chartDrawing">
    <cdr:from>
      <cdr:x>0.02853</cdr:x>
      <cdr:y>0.95838</cdr:y>
    </cdr:from>
    <cdr:to>
      <cdr:x>0.24497</cdr:x>
      <cdr:y>1</cdr:y>
    </cdr:to>
    <cdr:sp macro="" textlink="">
      <cdr:nvSpPr>
        <cdr:cNvPr id="2" name="CuadroTexto 1"/>
        <cdr:cNvSpPr txBox="1"/>
      </cdr:nvSpPr>
      <cdr:spPr>
        <a:xfrm xmlns:a="http://schemas.openxmlformats.org/drawingml/2006/main">
          <a:off x="785184" y="12516812"/>
          <a:ext cx="5956124" cy="543573"/>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68.xml><?xml version="1.0" encoding="utf-8"?>
<xdr:wsDr xmlns:xdr="http://schemas.openxmlformats.org/drawingml/2006/spreadsheetDrawing" xmlns:a="http://schemas.openxmlformats.org/drawingml/2006/main">
  <xdr:twoCellAnchor>
    <xdr:from>
      <xdr:col>0</xdr:col>
      <xdr:colOff>33619</xdr:colOff>
      <xdr:row>16</xdr:row>
      <xdr:rowOff>163283</xdr:rowOff>
    </xdr:from>
    <xdr:to>
      <xdr:col>8</xdr:col>
      <xdr:colOff>2095500</xdr:colOff>
      <xdr:row>60</xdr:row>
      <xdr:rowOff>122463</xdr:rowOff>
    </xdr:to>
    <xdr:graphicFrame macro="">
      <xdr:nvGraphicFramePr>
        <xdr:cNvPr id="256114" name="2 Gráfico">
          <a:extLst>
            <a:ext uri="{FF2B5EF4-FFF2-40B4-BE49-F238E27FC236}">
              <a16:creationId xmlns:a16="http://schemas.microsoft.com/office/drawing/2014/main" id="{00000000-0008-0000-7800-000072E8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264140</xdr:colOff>
      <xdr:row>59</xdr:row>
      <xdr:rowOff>12808</xdr:rowOff>
    </xdr:from>
    <xdr:to>
      <xdr:col>2</xdr:col>
      <xdr:colOff>381000</xdr:colOff>
      <xdr:row>61</xdr:row>
      <xdr:rowOff>13609</xdr:rowOff>
    </xdr:to>
    <xdr:sp macro="" textlink="">
      <xdr:nvSpPr>
        <xdr:cNvPr id="2" name="1 CuadroTexto">
          <a:extLst>
            <a:ext uri="{FF2B5EF4-FFF2-40B4-BE49-F238E27FC236}">
              <a16:creationId xmlns:a16="http://schemas.microsoft.com/office/drawing/2014/main" id="{00000000-0008-0000-7800-000002000000}"/>
            </a:ext>
          </a:extLst>
        </xdr:cNvPr>
        <xdr:cNvSpPr txBox="1"/>
      </xdr:nvSpPr>
      <xdr:spPr>
        <a:xfrm>
          <a:off x="264140" y="12844344"/>
          <a:ext cx="2756646" cy="38180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Fuente: </a:t>
          </a:r>
          <a:r>
            <a:rPr lang="en-US" sz="1400"/>
            <a:t>Portal ARL</a:t>
          </a:r>
        </a:p>
      </xdr:txBody>
    </xdr:sp>
    <xdr:clientData/>
  </xdr:twoCellAnchor>
  <xdr:twoCellAnchor>
    <xdr:from>
      <xdr:col>0</xdr:col>
      <xdr:colOff>0</xdr:colOff>
      <xdr:row>0</xdr:row>
      <xdr:rowOff>0</xdr:rowOff>
    </xdr:from>
    <xdr:to>
      <xdr:col>9</xdr:col>
      <xdr:colOff>0</xdr:colOff>
      <xdr:row>0</xdr:row>
      <xdr:rowOff>1183821</xdr:rowOff>
    </xdr:to>
    <xdr:sp macro="" textlink="">
      <xdr:nvSpPr>
        <xdr:cNvPr id="5" name="6 Rectángulo redondeado">
          <a:extLst>
            <a:ext uri="{FF2B5EF4-FFF2-40B4-BE49-F238E27FC236}">
              <a16:creationId xmlns:a16="http://schemas.microsoft.com/office/drawing/2014/main" id="{00000000-0008-0000-7800-000005000000}"/>
            </a:ext>
          </a:extLst>
        </xdr:cNvPr>
        <xdr:cNvSpPr/>
      </xdr:nvSpPr>
      <xdr:spPr>
        <a:xfrm>
          <a:off x="0" y="0"/>
          <a:ext cx="15430500" cy="1183821"/>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Solicitud de Beneficios de IDOPPRIL</a:t>
          </a:r>
        </a:p>
        <a:p>
          <a:pPr algn="ctr" eaLnBrk="1" fontAlgn="auto" latinLnBrk="0" hangingPunct="1"/>
          <a:r>
            <a:rPr lang="es-DO" sz="16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600" b="1">
              <a:solidFill>
                <a:schemeClr val="lt1"/>
              </a:solidFill>
              <a:effectLst/>
              <a:latin typeface="+mn-lt"/>
              <a:ea typeface="+mn-ea"/>
              <a:cs typeface="+mn-cs"/>
            </a:rPr>
            <a:t>Cantidad de Expedientes Calificados  por la ARL Vs. Casos Reportados</a:t>
          </a:r>
        </a:p>
        <a:p>
          <a:pPr algn="ctr" eaLnBrk="1" fontAlgn="auto" latinLnBrk="0" hangingPunct="1"/>
          <a:r>
            <a:rPr lang="es-DO" sz="1600" b="1">
              <a:solidFill>
                <a:schemeClr val="lt1"/>
              </a:solidFill>
              <a:effectLst/>
              <a:latin typeface="+mn-lt"/>
              <a:ea typeface="+mn-ea"/>
              <a:cs typeface="+mn-cs"/>
            </a:rPr>
            <a:t>Período: 2009 - </a:t>
          </a:r>
          <a:r>
            <a:rPr lang="es-DO" sz="1600" b="1" baseline="0">
              <a:solidFill>
                <a:schemeClr val="lt1"/>
              </a:solidFill>
              <a:effectLst/>
              <a:latin typeface="+mn-lt"/>
              <a:ea typeface="+mn-ea"/>
              <a:cs typeface="+mn-cs"/>
            </a:rPr>
            <a:t>Abril 2021</a:t>
          </a:r>
          <a:endParaRPr lang="es-DO" sz="2400">
            <a:effectLst/>
          </a:endParaRPr>
        </a:p>
      </xdr:txBody>
    </xdr:sp>
    <xdr:clientData/>
  </xdr:twoCellAnchor>
  <xdr:twoCellAnchor editAs="oneCell">
    <xdr:from>
      <xdr:col>0</xdr:col>
      <xdr:colOff>673154</xdr:colOff>
      <xdr:row>0</xdr:row>
      <xdr:rowOff>314565</xdr:rowOff>
    </xdr:from>
    <xdr:to>
      <xdr:col>0</xdr:col>
      <xdr:colOff>1442358</xdr:colOff>
      <xdr:row>0</xdr:row>
      <xdr:rowOff>898073</xdr:rowOff>
    </xdr:to>
    <xdr:pic>
      <xdr:nvPicPr>
        <xdr:cNvPr id="7" name="9 Imagen" descr="logo_2x4.bmp">
          <a:hlinkClick xmlns:r="http://schemas.openxmlformats.org/officeDocument/2006/relationships" r:id="rId2"/>
          <a:extLst>
            <a:ext uri="{FF2B5EF4-FFF2-40B4-BE49-F238E27FC236}">
              <a16:creationId xmlns:a16="http://schemas.microsoft.com/office/drawing/2014/main" id="{00000000-0008-0000-78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73154" y="314565"/>
          <a:ext cx="769204" cy="5835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9.xml><?xml version="1.0" encoding="utf-8"?>
<c:userShapes xmlns:c="http://schemas.openxmlformats.org/drawingml/2006/chart">
  <cdr:relSizeAnchor xmlns:cdr="http://schemas.openxmlformats.org/drawingml/2006/chartDrawing">
    <cdr:from>
      <cdr:x>0.02141</cdr:x>
      <cdr:y>0.93336</cdr:y>
    </cdr:from>
    <cdr:to>
      <cdr:x>0.29529</cdr:x>
      <cdr:y>0.99936</cdr:y>
    </cdr:to>
    <cdr:sp macro="" textlink="">
      <cdr:nvSpPr>
        <cdr:cNvPr id="2" name="1 CuadroTexto"/>
        <cdr:cNvSpPr txBox="1"/>
      </cdr:nvSpPr>
      <cdr:spPr>
        <a:xfrm xmlns:a="http://schemas.openxmlformats.org/drawingml/2006/main">
          <a:off x="231795" y="5111882"/>
          <a:ext cx="2965157" cy="36148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userShapes>
</file>

<file path=xl/drawings/drawing17.xml><?xml version="1.0" encoding="utf-8"?>
<c:userShapes xmlns:c="http://schemas.openxmlformats.org/drawingml/2006/chart">
  <cdr:relSizeAnchor xmlns:cdr="http://schemas.openxmlformats.org/drawingml/2006/chartDrawing">
    <cdr:from>
      <cdr:x>0.04966</cdr:x>
      <cdr:y>0.94042</cdr:y>
    </cdr:from>
    <cdr:to>
      <cdr:x>0.32175</cdr:x>
      <cdr:y>0.98229</cdr:y>
    </cdr:to>
    <cdr:sp macro="" textlink="">
      <cdr:nvSpPr>
        <cdr:cNvPr id="2" name="2 CuadroTexto"/>
        <cdr:cNvSpPr txBox="1"/>
      </cdr:nvSpPr>
      <cdr:spPr>
        <a:xfrm xmlns:a="http://schemas.openxmlformats.org/drawingml/2006/main">
          <a:off x="861706" y="10113816"/>
          <a:ext cx="4721528" cy="450274"/>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2000" b="1"/>
            <a:t>Fuente</a:t>
          </a:r>
          <a:r>
            <a:rPr lang="es-DO" sz="2000"/>
            <a:t>: SISALRIL</a:t>
          </a:r>
        </a:p>
      </cdr:txBody>
    </cdr:sp>
  </cdr:relSizeAnchor>
</c:userShapes>
</file>

<file path=xl/drawings/drawing170.xml><?xml version="1.0" encoding="utf-8"?>
<xdr:wsDr xmlns:xdr="http://schemas.openxmlformats.org/drawingml/2006/spreadsheetDrawing" xmlns:a="http://schemas.openxmlformats.org/drawingml/2006/main">
  <xdr:twoCellAnchor>
    <xdr:from>
      <xdr:col>0</xdr:col>
      <xdr:colOff>52025</xdr:colOff>
      <xdr:row>17</xdr:row>
      <xdr:rowOff>179295</xdr:rowOff>
    </xdr:from>
    <xdr:to>
      <xdr:col>11</xdr:col>
      <xdr:colOff>907676</xdr:colOff>
      <xdr:row>52</xdr:row>
      <xdr:rowOff>78440</xdr:rowOff>
    </xdr:to>
    <xdr:graphicFrame macro="">
      <xdr:nvGraphicFramePr>
        <xdr:cNvPr id="255090" name="2 Gráfico">
          <a:extLst>
            <a:ext uri="{FF2B5EF4-FFF2-40B4-BE49-F238E27FC236}">
              <a16:creationId xmlns:a16="http://schemas.microsoft.com/office/drawing/2014/main" id="{00000000-0008-0000-7900-000072E4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0</xdr:colOff>
      <xdr:row>1</xdr:row>
      <xdr:rowOff>257734</xdr:rowOff>
    </xdr:to>
    <xdr:sp macro="" textlink="">
      <xdr:nvSpPr>
        <xdr:cNvPr id="5" name="6 Rectángulo redondeado">
          <a:extLst>
            <a:ext uri="{FF2B5EF4-FFF2-40B4-BE49-F238E27FC236}">
              <a16:creationId xmlns:a16="http://schemas.microsoft.com/office/drawing/2014/main" id="{00000000-0008-0000-7900-000005000000}"/>
            </a:ext>
          </a:extLst>
        </xdr:cNvPr>
        <xdr:cNvSpPr/>
      </xdr:nvSpPr>
      <xdr:spPr>
        <a:xfrm>
          <a:off x="0" y="0"/>
          <a:ext cx="14399559" cy="103094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Solicitud de Beneficios de IDOPPRIL</a:t>
          </a:r>
        </a:p>
        <a:p>
          <a:pPr algn="ctr" eaLnBrk="1" fontAlgn="auto" latinLnBrk="0" hangingPunct="1"/>
          <a:r>
            <a:rPr lang="es-DO" sz="16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600" b="1">
              <a:solidFill>
                <a:schemeClr val="lt1"/>
              </a:solidFill>
              <a:effectLst/>
              <a:latin typeface="+mn-lt"/>
              <a:ea typeface="+mn-ea"/>
              <a:cs typeface="+mn-cs"/>
            </a:rPr>
            <a:t>Cantidad de Expedientes de Accidentes Laborales Calificados por la ARL</a:t>
          </a:r>
        </a:p>
        <a:p>
          <a:pPr algn="ctr" eaLnBrk="1" fontAlgn="auto" latinLnBrk="0" hangingPunct="1"/>
          <a:r>
            <a:rPr lang="es-DO" sz="1600" b="1">
              <a:solidFill>
                <a:schemeClr val="lt1"/>
              </a:solidFill>
              <a:effectLst/>
              <a:latin typeface="+mn-lt"/>
              <a:ea typeface="+mn-ea"/>
              <a:cs typeface="+mn-cs"/>
            </a:rPr>
            <a:t>Período: 2009 - </a:t>
          </a:r>
          <a:r>
            <a:rPr lang="es-DO" sz="1600" b="1" baseline="0">
              <a:solidFill>
                <a:schemeClr val="lt1"/>
              </a:solidFill>
              <a:effectLst/>
              <a:latin typeface="+mn-lt"/>
              <a:ea typeface="+mn-ea"/>
              <a:cs typeface="+mn-cs"/>
            </a:rPr>
            <a:t> Abril 2021</a:t>
          </a:r>
          <a:endParaRPr lang="es-DO" sz="2400">
            <a:effectLst/>
          </a:endParaRPr>
        </a:p>
      </xdr:txBody>
    </xdr:sp>
    <xdr:clientData/>
  </xdr:twoCellAnchor>
  <xdr:twoCellAnchor editAs="oneCell">
    <xdr:from>
      <xdr:col>0</xdr:col>
      <xdr:colOff>397591</xdr:colOff>
      <xdr:row>0</xdr:row>
      <xdr:rowOff>169624</xdr:rowOff>
    </xdr:from>
    <xdr:to>
      <xdr:col>0</xdr:col>
      <xdr:colOff>1125685</xdr:colOff>
      <xdr:row>0</xdr:row>
      <xdr:rowOff>728382</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79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7591" y="169624"/>
          <a:ext cx="728094" cy="5587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1.xml><?xml version="1.0" encoding="utf-8"?>
<c:userShapes xmlns:c="http://schemas.openxmlformats.org/drawingml/2006/chart">
  <cdr:relSizeAnchor xmlns:cdr="http://schemas.openxmlformats.org/drawingml/2006/chartDrawing">
    <cdr:from>
      <cdr:x>0.03818</cdr:x>
      <cdr:y>0.93133</cdr:y>
    </cdr:from>
    <cdr:to>
      <cdr:x>0.22307</cdr:x>
      <cdr:y>0.99248</cdr:y>
    </cdr:to>
    <cdr:sp macro="" textlink="">
      <cdr:nvSpPr>
        <cdr:cNvPr id="2" name="CuadroTexto 1"/>
        <cdr:cNvSpPr txBox="1"/>
      </cdr:nvSpPr>
      <cdr:spPr>
        <a:xfrm xmlns:a="http://schemas.openxmlformats.org/drawingml/2006/main">
          <a:off x="541878" y="5056420"/>
          <a:ext cx="2624005" cy="331999"/>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72.xml><?xml version="1.0" encoding="utf-8"?>
<xdr:wsDr xmlns:xdr="http://schemas.openxmlformats.org/drawingml/2006/spreadsheetDrawing" xmlns:a="http://schemas.openxmlformats.org/drawingml/2006/main">
  <xdr:twoCellAnchor>
    <xdr:from>
      <xdr:col>0</xdr:col>
      <xdr:colOff>95251</xdr:colOff>
      <xdr:row>18</xdr:row>
      <xdr:rowOff>108856</xdr:rowOff>
    </xdr:from>
    <xdr:to>
      <xdr:col>11</xdr:col>
      <xdr:colOff>1088572</xdr:colOff>
      <xdr:row>50</xdr:row>
      <xdr:rowOff>108856</xdr:rowOff>
    </xdr:to>
    <xdr:graphicFrame macro="">
      <xdr:nvGraphicFramePr>
        <xdr:cNvPr id="257138" name="2 Gráfico">
          <a:extLst>
            <a:ext uri="{FF2B5EF4-FFF2-40B4-BE49-F238E27FC236}">
              <a16:creationId xmlns:a16="http://schemas.microsoft.com/office/drawing/2014/main" id="{00000000-0008-0000-7A00-000072EC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1250497</xdr:colOff>
      <xdr:row>1</xdr:row>
      <xdr:rowOff>108856</xdr:rowOff>
    </xdr:to>
    <xdr:sp macro="" textlink="">
      <xdr:nvSpPr>
        <xdr:cNvPr id="6" name="6 Rectángulo redondeado">
          <a:extLst>
            <a:ext uri="{FF2B5EF4-FFF2-40B4-BE49-F238E27FC236}">
              <a16:creationId xmlns:a16="http://schemas.microsoft.com/office/drawing/2014/main" id="{00000000-0008-0000-7A00-000006000000}"/>
            </a:ext>
          </a:extLst>
        </xdr:cNvPr>
        <xdr:cNvSpPr/>
      </xdr:nvSpPr>
      <xdr:spPr>
        <a:xfrm>
          <a:off x="0" y="0"/>
          <a:ext cx="15048140" cy="108857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Solicitud de Beneficios de IDOPPRIL</a:t>
          </a:r>
        </a:p>
        <a:p>
          <a:pPr algn="ctr" eaLnBrk="1" fontAlgn="auto" latinLnBrk="0" hangingPunct="1"/>
          <a:r>
            <a:rPr lang="es-DO" sz="16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600" b="1">
              <a:solidFill>
                <a:schemeClr val="lt1"/>
              </a:solidFill>
              <a:effectLst/>
              <a:latin typeface="+mn-lt"/>
              <a:ea typeface="+mn-ea"/>
              <a:cs typeface="+mn-cs"/>
            </a:rPr>
            <a:t>Cantidad de Expedientes Calificados por la ARL por Tipo de Accidente</a:t>
          </a:r>
        </a:p>
        <a:p>
          <a:pPr algn="ctr" eaLnBrk="1" fontAlgn="auto" latinLnBrk="0" hangingPunct="1"/>
          <a:r>
            <a:rPr lang="es-DO" sz="1600" b="1">
              <a:solidFill>
                <a:schemeClr val="lt1"/>
              </a:solidFill>
              <a:effectLst/>
              <a:latin typeface="+mn-lt"/>
              <a:ea typeface="+mn-ea"/>
              <a:cs typeface="+mn-cs"/>
            </a:rPr>
            <a:t>Período: 2009   -  Abril  2021</a:t>
          </a:r>
          <a:endParaRPr lang="es-DO" sz="2400">
            <a:effectLst/>
          </a:endParaRPr>
        </a:p>
      </xdr:txBody>
    </xdr:sp>
    <xdr:clientData/>
  </xdr:twoCellAnchor>
  <xdr:twoCellAnchor editAs="oneCell">
    <xdr:from>
      <xdr:col>0</xdr:col>
      <xdr:colOff>353785</xdr:colOff>
      <xdr:row>0</xdr:row>
      <xdr:rowOff>133151</xdr:rowOff>
    </xdr:from>
    <xdr:to>
      <xdr:col>0</xdr:col>
      <xdr:colOff>1281693</xdr:colOff>
      <xdr:row>0</xdr:row>
      <xdr:rowOff>843643</xdr:rowOff>
    </xdr:to>
    <xdr:pic>
      <xdr:nvPicPr>
        <xdr:cNvPr id="7" name="9 Imagen" descr="logo_2x4.bmp">
          <a:hlinkClick xmlns:r="http://schemas.openxmlformats.org/officeDocument/2006/relationships" r:id="rId2"/>
          <a:extLst>
            <a:ext uri="{FF2B5EF4-FFF2-40B4-BE49-F238E27FC236}">
              <a16:creationId xmlns:a16="http://schemas.microsoft.com/office/drawing/2014/main" id="{00000000-0008-0000-7A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53785" y="133151"/>
          <a:ext cx="927908" cy="7104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3.xml><?xml version="1.0" encoding="utf-8"?>
<c:userShapes xmlns:c="http://schemas.openxmlformats.org/drawingml/2006/chart">
  <cdr:relSizeAnchor xmlns:cdr="http://schemas.openxmlformats.org/drawingml/2006/chartDrawing">
    <cdr:from>
      <cdr:x>0.03488</cdr:x>
      <cdr:y>0.91534</cdr:y>
    </cdr:from>
    <cdr:to>
      <cdr:x>0.36523</cdr:x>
      <cdr:y>0.97694</cdr:y>
    </cdr:to>
    <cdr:sp macro="" textlink="">
      <cdr:nvSpPr>
        <cdr:cNvPr id="2" name="CuadroTexto 1"/>
        <cdr:cNvSpPr txBox="1"/>
      </cdr:nvSpPr>
      <cdr:spPr>
        <a:xfrm xmlns:a="http://schemas.openxmlformats.org/drawingml/2006/main">
          <a:off x="515909" y="5941113"/>
          <a:ext cx="4886126" cy="399818"/>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800"/>
            <a:t>Fuente:</a:t>
          </a:r>
          <a:r>
            <a:rPr lang="es-ES" sz="1800" baseline="0"/>
            <a:t> Web ARL</a:t>
          </a:r>
          <a:endParaRPr lang="es-ES" sz="1800"/>
        </a:p>
      </cdr:txBody>
    </cdr:sp>
  </cdr:relSizeAnchor>
</c:userShapes>
</file>

<file path=xl/drawings/drawing174.xml><?xml version="1.0" encoding="utf-8"?>
<xdr:wsDr xmlns:xdr="http://schemas.openxmlformats.org/drawingml/2006/spreadsheetDrawing" xmlns:a="http://schemas.openxmlformats.org/drawingml/2006/main">
  <xdr:twoCellAnchor>
    <xdr:from>
      <xdr:col>0</xdr:col>
      <xdr:colOff>130480</xdr:colOff>
      <xdr:row>17</xdr:row>
      <xdr:rowOff>78288</xdr:rowOff>
    </xdr:from>
    <xdr:to>
      <xdr:col>13</xdr:col>
      <xdr:colOff>1135172</xdr:colOff>
      <xdr:row>47</xdr:row>
      <xdr:rowOff>156576</xdr:rowOff>
    </xdr:to>
    <xdr:graphicFrame macro="">
      <xdr:nvGraphicFramePr>
        <xdr:cNvPr id="258162" name="2 Gráfico">
          <a:extLst>
            <a:ext uri="{FF2B5EF4-FFF2-40B4-BE49-F238E27FC236}">
              <a16:creationId xmlns:a16="http://schemas.microsoft.com/office/drawing/2014/main" id="{00000000-0008-0000-7B00-000072F0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1</xdr:row>
      <xdr:rowOff>0</xdr:rowOff>
    </xdr:to>
    <xdr:sp macro="" textlink="">
      <xdr:nvSpPr>
        <xdr:cNvPr id="5" name="6 Rectángulo redondeado">
          <a:extLst>
            <a:ext uri="{FF2B5EF4-FFF2-40B4-BE49-F238E27FC236}">
              <a16:creationId xmlns:a16="http://schemas.microsoft.com/office/drawing/2014/main" id="{00000000-0008-0000-7B00-000005000000}"/>
            </a:ext>
          </a:extLst>
        </xdr:cNvPr>
        <xdr:cNvSpPr/>
      </xdr:nvSpPr>
      <xdr:spPr>
        <a:xfrm>
          <a:off x="0" y="0"/>
          <a:ext cx="14652842" cy="1200411"/>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Solicitud de Beneficios de IDOPPRIL</a:t>
          </a:r>
        </a:p>
        <a:p>
          <a:pPr algn="ctr" eaLnBrk="1" fontAlgn="auto" latinLnBrk="0" hangingPunct="1"/>
          <a:r>
            <a:rPr lang="es-DO" sz="16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600" b="1">
              <a:solidFill>
                <a:schemeClr val="lt1"/>
              </a:solidFill>
              <a:effectLst/>
              <a:latin typeface="+mn-lt"/>
              <a:ea typeface="+mn-ea"/>
              <a:cs typeface="+mn-cs"/>
            </a:rPr>
            <a:t>Cantidad de Expedientes Calificados  por la ARL por Grado de Lesión</a:t>
          </a:r>
        </a:p>
        <a:p>
          <a:pPr algn="ctr" eaLnBrk="1" fontAlgn="auto" latinLnBrk="0" hangingPunct="1"/>
          <a:r>
            <a:rPr lang="es-DO" sz="1600" b="1">
              <a:solidFill>
                <a:schemeClr val="lt1"/>
              </a:solidFill>
              <a:effectLst/>
              <a:latin typeface="+mn-lt"/>
              <a:ea typeface="+mn-ea"/>
              <a:cs typeface="+mn-cs"/>
            </a:rPr>
            <a:t>Período: 2009 -  </a:t>
          </a:r>
          <a:r>
            <a:rPr lang="es-DO" sz="1600" b="1" baseline="0">
              <a:solidFill>
                <a:schemeClr val="lt1"/>
              </a:solidFill>
              <a:effectLst/>
              <a:latin typeface="+mn-lt"/>
              <a:ea typeface="+mn-ea"/>
              <a:cs typeface="+mn-cs"/>
            </a:rPr>
            <a:t>Abril 2021</a:t>
          </a:r>
          <a:endParaRPr lang="es-DO" sz="2400">
            <a:effectLst/>
          </a:endParaRPr>
        </a:p>
      </xdr:txBody>
    </xdr:sp>
    <xdr:clientData/>
  </xdr:twoCellAnchor>
  <xdr:twoCellAnchor editAs="oneCell">
    <xdr:from>
      <xdr:col>0</xdr:col>
      <xdr:colOff>378391</xdr:colOff>
      <xdr:row>0</xdr:row>
      <xdr:rowOff>287056</xdr:rowOff>
    </xdr:from>
    <xdr:to>
      <xdr:col>0</xdr:col>
      <xdr:colOff>1245930</xdr:colOff>
      <xdr:row>0</xdr:row>
      <xdr:rowOff>887262</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7B00-000006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78391" y="287056"/>
          <a:ext cx="867539" cy="6002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5.xml><?xml version="1.0" encoding="utf-8"?>
<c:userShapes xmlns:c="http://schemas.openxmlformats.org/drawingml/2006/chart">
  <cdr:relSizeAnchor xmlns:cdr="http://schemas.openxmlformats.org/drawingml/2006/chartDrawing">
    <cdr:from>
      <cdr:x>0.02324</cdr:x>
      <cdr:y>0.95032</cdr:y>
    </cdr:from>
    <cdr:to>
      <cdr:x>0.19522</cdr:x>
      <cdr:y>0.99568</cdr:y>
    </cdr:to>
    <cdr:sp macro="" textlink="">
      <cdr:nvSpPr>
        <cdr:cNvPr id="2" name="CuadroTexto 1"/>
        <cdr:cNvSpPr txBox="1"/>
      </cdr:nvSpPr>
      <cdr:spPr>
        <a:xfrm xmlns:a="http://schemas.openxmlformats.org/drawingml/2006/main">
          <a:off x="304422" y="5741096"/>
          <a:ext cx="2252975" cy="273999"/>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76.xml><?xml version="1.0" encoding="utf-8"?>
<xdr:wsDr xmlns:xdr="http://schemas.openxmlformats.org/drawingml/2006/spreadsheetDrawing" xmlns:a="http://schemas.openxmlformats.org/drawingml/2006/main">
  <xdr:twoCellAnchor>
    <xdr:from>
      <xdr:col>0</xdr:col>
      <xdr:colOff>0</xdr:colOff>
      <xdr:row>17</xdr:row>
      <xdr:rowOff>130468</xdr:rowOff>
    </xdr:from>
    <xdr:to>
      <xdr:col>14</xdr:col>
      <xdr:colOff>326572</xdr:colOff>
      <xdr:row>54</xdr:row>
      <xdr:rowOff>95250</xdr:rowOff>
    </xdr:to>
    <xdr:graphicFrame macro="">
      <xdr:nvGraphicFramePr>
        <xdr:cNvPr id="259186" name="2 Gráfico">
          <a:extLst>
            <a:ext uri="{FF2B5EF4-FFF2-40B4-BE49-F238E27FC236}">
              <a16:creationId xmlns:a16="http://schemas.microsoft.com/office/drawing/2014/main" id="{00000000-0008-0000-7C00-000072F4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462642</xdr:colOff>
      <xdr:row>1</xdr:row>
      <xdr:rowOff>108857</xdr:rowOff>
    </xdr:to>
    <xdr:sp macro="" textlink="">
      <xdr:nvSpPr>
        <xdr:cNvPr id="5" name="6 Rectángulo redondeado">
          <a:extLst>
            <a:ext uri="{FF2B5EF4-FFF2-40B4-BE49-F238E27FC236}">
              <a16:creationId xmlns:a16="http://schemas.microsoft.com/office/drawing/2014/main" id="{00000000-0008-0000-7C00-000005000000}"/>
            </a:ext>
          </a:extLst>
        </xdr:cNvPr>
        <xdr:cNvSpPr/>
      </xdr:nvSpPr>
      <xdr:spPr>
        <a:xfrm>
          <a:off x="0" y="0"/>
          <a:ext cx="15906749" cy="117021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Solicitud de Beneficios de IDOPPRIL</a:t>
          </a:r>
        </a:p>
        <a:p>
          <a:pPr algn="ctr" eaLnBrk="1" fontAlgn="auto" latinLnBrk="0" hangingPunct="1"/>
          <a:r>
            <a:rPr lang="es-DO" sz="18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800" b="1">
              <a:solidFill>
                <a:schemeClr val="lt1"/>
              </a:solidFill>
              <a:effectLst/>
              <a:latin typeface="+mn-lt"/>
              <a:ea typeface="+mn-ea"/>
              <a:cs typeface="+mn-cs"/>
            </a:rPr>
            <a:t>Cantidad de Expedientes Calificados  por la ARL Según Circunstancia del Suceso</a:t>
          </a:r>
        </a:p>
        <a:p>
          <a:pPr algn="ctr" eaLnBrk="1" fontAlgn="auto" latinLnBrk="0" hangingPunct="1"/>
          <a:r>
            <a:rPr lang="es-DO" sz="1800" b="1">
              <a:solidFill>
                <a:schemeClr val="lt1"/>
              </a:solidFill>
              <a:effectLst/>
              <a:latin typeface="+mn-lt"/>
              <a:ea typeface="+mn-ea"/>
              <a:cs typeface="+mn-cs"/>
            </a:rPr>
            <a:t>Período: 2009 -</a:t>
          </a:r>
          <a:r>
            <a:rPr lang="es-DO" sz="1800" b="1" baseline="0">
              <a:solidFill>
                <a:schemeClr val="lt1"/>
              </a:solidFill>
              <a:effectLst/>
              <a:latin typeface="+mn-lt"/>
              <a:ea typeface="+mn-ea"/>
              <a:cs typeface="+mn-cs"/>
            </a:rPr>
            <a:t>  Abril 2021</a:t>
          </a:r>
          <a:endParaRPr lang="es-DO" sz="2800">
            <a:effectLst/>
          </a:endParaRPr>
        </a:p>
      </xdr:txBody>
    </xdr:sp>
    <xdr:clientData/>
  </xdr:twoCellAnchor>
  <xdr:twoCellAnchor editAs="oneCell">
    <xdr:from>
      <xdr:col>0</xdr:col>
      <xdr:colOff>571500</xdr:colOff>
      <xdr:row>0</xdr:row>
      <xdr:rowOff>189106</xdr:rowOff>
    </xdr:from>
    <xdr:to>
      <xdr:col>1</xdr:col>
      <xdr:colOff>72327</xdr:colOff>
      <xdr:row>0</xdr:row>
      <xdr:rowOff>898072</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7C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71500" y="189106"/>
          <a:ext cx="820720" cy="7089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7.xml><?xml version="1.0" encoding="utf-8"?>
<c:userShapes xmlns:c="http://schemas.openxmlformats.org/drawingml/2006/chart">
  <cdr:relSizeAnchor xmlns:cdr="http://schemas.openxmlformats.org/drawingml/2006/chartDrawing">
    <cdr:from>
      <cdr:x>0.0231</cdr:x>
      <cdr:y>0.91523</cdr:y>
    </cdr:from>
    <cdr:to>
      <cdr:x>0.3514</cdr:x>
      <cdr:y>0.95893</cdr:y>
    </cdr:to>
    <cdr:sp macro="" textlink="">
      <cdr:nvSpPr>
        <cdr:cNvPr id="2" name="CuadroTexto 1"/>
        <cdr:cNvSpPr txBox="1"/>
      </cdr:nvSpPr>
      <cdr:spPr>
        <a:xfrm xmlns:a="http://schemas.openxmlformats.org/drawingml/2006/main">
          <a:off x="364323" y="6493491"/>
          <a:ext cx="5177514" cy="310048"/>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78.xml><?xml version="1.0" encoding="utf-8"?>
<xdr:wsDr xmlns:xdr="http://schemas.openxmlformats.org/drawingml/2006/spreadsheetDrawing" xmlns:a="http://schemas.openxmlformats.org/drawingml/2006/main">
  <xdr:twoCellAnchor>
    <xdr:from>
      <xdr:col>0</xdr:col>
      <xdr:colOff>40822</xdr:colOff>
      <xdr:row>12</xdr:row>
      <xdr:rowOff>94692</xdr:rowOff>
    </xdr:from>
    <xdr:to>
      <xdr:col>13</xdr:col>
      <xdr:colOff>639534</xdr:colOff>
      <xdr:row>50</xdr:row>
      <xdr:rowOff>40822</xdr:rowOff>
    </xdr:to>
    <xdr:graphicFrame macro="">
      <xdr:nvGraphicFramePr>
        <xdr:cNvPr id="261234" name="2 Gráfico">
          <a:extLst>
            <a:ext uri="{FF2B5EF4-FFF2-40B4-BE49-F238E27FC236}">
              <a16:creationId xmlns:a16="http://schemas.microsoft.com/office/drawing/2014/main" id="{00000000-0008-0000-7D00-000072FC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1</xdr:row>
      <xdr:rowOff>78286</xdr:rowOff>
    </xdr:to>
    <xdr:sp macro="" textlink="">
      <xdr:nvSpPr>
        <xdr:cNvPr id="5" name="6 Rectángulo redondeado">
          <a:extLst>
            <a:ext uri="{FF2B5EF4-FFF2-40B4-BE49-F238E27FC236}">
              <a16:creationId xmlns:a16="http://schemas.microsoft.com/office/drawing/2014/main" id="{00000000-0008-0000-7D00-000005000000}"/>
            </a:ext>
          </a:extLst>
        </xdr:cNvPr>
        <xdr:cNvSpPr/>
      </xdr:nvSpPr>
      <xdr:spPr>
        <a:xfrm>
          <a:off x="0" y="0"/>
          <a:ext cx="15474863" cy="108297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Solicitud de Beneficios de IDOPPRIL</a:t>
          </a:r>
        </a:p>
        <a:p>
          <a:pPr algn="ctr" eaLnBrk="1" fontAlgn="auto" latinLnBrk="0" hangingPunct="1"/>
          <a:r>
            <a:rPr lang="es-DO" sz="16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600" b="1">
              <a:solidFill>
                <a:schemeClr val="lt1"/>
              </a:solidFill>
              <a:effectLst/>
              <a:latin typeface="+mn-lt"/>
              <a:ea typeface="+mn-ea"/>
              <a:cs typeface="+mn-cs"/>
            </a:rPr>
            <a:t>Cantidad de Expedientes Calificados por la ARL Según Agente Dañino</a:t>
          </a:r>
        </a:p>
        <a:p>
          <a:pPr algn="ctr" eaLnBrk="1" fontAlgn="auto" latinLnBrk="0" hangingPunct="1"/>
          <a:r>
            <a:rPr lang="es-DO" sz="1600" b="1">
              <a:solidFill>
                <a:schemeClr val="lt1"/>
              </a:solidFill>
              <a:effectLst/>
              <a:latin typeface="+mn-lt"/>
              <a:ea typeface="+mn-ea"/>
              <a:cs typeface="+mn-cs"/>
            </a:rPr>
            <a:t>Período: 2009 - </a:t>
          </a:r>
          <a:r>
            <a:rPr lang="es-DO" sz="1600" b="1" baseline="0">
              <a:solidFill>
                <a:schemeClr val="lt1"/>
              </a:solidFill>
              <a:effectLst/>
              <a:latin typeface="+mn-lt"/>
              <a:ea typeface="+mn-ea"/>
              <a:cs typeface="+mn-cs"/>
            </a:rPr>
            <a:t> Abril 2021</a:t>
          </a:r>
          <a:endParaRPr lang="es-DO" sz="2400">
            <a:effectLst/>
          </a:endParaRPr>
        </a:p>
      </xdr:txBody>
    </xdr:sp>
    <xdr:clientData/>
  </xdr:twoCellAnchor>
  <xdr:twoCellAnchor editAs="oneCell">
    <xdr:from>
      <xdr:col>0</xdr:col>
      <xdr:colOff>691542</xdr:colOff>
      <xdr:row>0</xdr:row>
      <xdr:rowOff>167382</xdr:rowOff>
    </xdr:from>
    <xdr:to>
      <xdr:col>0</xdr:col>
      <xdr:colOff>1670138</xdr:colOff>
      <xdr:row>0</xdr:row>
      <xdr:rowOff>838462</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7D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91542" y="167382"/>
          <a:ext cx="978596" cy="6710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9.xml><?xml version="1.0" encoding="utf-8"?>
<c:userShapes xmlns:c="http://schemas.openxmlformats.org/drawingml/2006/chart">
  <cdr:relSizeAnchor xmlns:cdr="http://schemas.openxmlformats.org/drawingml/2006/chartDrawing">
    <cdr:from>
      <cdr:x>0.03146</cdr:x>
      <cdr:y>0.92249</cdr:y>
    </cdr:from>
    <cdr:to>
      <cdr:x>0.23392</cdr:x>
      <cdr:y>0.97178</cdr:y>
    </cdr:to>
    <cdr:sp macro="" textlink="">
      <cdr:nvSpPr>
        <cdr:cNvPr id="2" name="CuadroTexto 1"/>
        <cdr:cNvSpPr txBox="1"/>
      </cdr:nvSpPr>
      <cdr:spPr>
        <a:xfrm xmlns:a="http://schemas.openxmlformats.org/drawingml/2006/main">
          <a:off x="470895" y="6788606"/>
          <a:ext cx="3029955" cy="36277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8.xml><?xml version="1.0" encoding="utf-8"?>
<xdr:wsDr xmlns:xdr="http://schemas.openxmlformats.org/drawingml/2006/spreadsheetDrawing" xmlns:a="http://schemas.openxmlformats.org/drawingml/2006/main">
  <xdr:twoCellAnchor>
    <xdr:from>
      <xdr:col>0</xdr:col>
      <xdr:colOff>408214</xdr:colOff>
      <xdr:row>62</xdr:row>
      <xdr:rowOff>68036</xdr:rowOff>
    </xdr:from>
    <xdr:to>
      <xdr:col>2</xdr:col>
      <xdr:colOff>585107</xdr:colOff>
      <xdr:row>64</xdr:row>
      <xdr:rowOff>81643</xdr:rowOff>
    </xdr:to>
    <xdr:sp macro="" textlink="">
      <xdr:nvSpPr>
        <xdr:cNvPr id="4" name="3 CuadroTexto">
          <a:extLst>
            <a:ext uri="{FF2B5EF4-FFF2-40B4-BE49-F238E27FC236}">
              <a16:creationId xmlns:a16="http://schemas.microsoft.com/office/drawing/2014/main" id="{00000000-0008-0000-0B00-000004000000}"/>
            </a:ext>
          </a:extLst>
        </xdr:cNvPr>
        <xdr:cNvSpPr txBox="1"/>
      </xdr:nvSpPr>
      <xdr:spPr>
        <a:xfrm>
          <a:off x="408214" y="9869261"/>
          <a:ext cx="2767693" cy="299357"/>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400"/>
            <a:t>Fuente: Página</a:t>
          </a:r>
          <a:r>
            <a:rPr lang="es-DO" sz="1400" baseline="0"/>
            <a:t> Web Sisalril</a:t>
          </a:r>
          <a:endParaRPr lang="es-DO" sz="1400"/>
        </a:p>
      </xdr:txBody>
    </xdr:sp>
    <xdr:clientData/>
  </xdr:twoCellAnchor>
  <xdr:twoCellAnchor>
    <xdr:from>
      <xdr:col>0</xdr:col>
      <xdr:colOff>190500</xdr:colOff>
      <xdr:row>17</xdr:row>
      <xdr:rowOff>138543</xdr:rowOff>
    </xdr:from>
    <xdr:to>
      <xdr:col>13</xdr:col>
      <xdr:colOff>1194955</xdr:colOff>
      <xdr:row>93</xdr:row>
      <xdr:rowOff>103908</xdr:rowOff>
    </xdr:to>
    <xdr:graphicFrame macro="">
      <xdr:nvGraphicFramePr>
        <xdr:cNvPr id="5" name="4 Gráfico">
          <a:extLst>
            <a:ext uri="{FF2B5EF4-FFF2-40B4-BE49-F238E27FC236}">
              <a16:creationId xmlns:a16="http://schemas.microsoft.com/office/drawing/2014/main" id="{00000000-0008-0000-0B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1610591</xdr:colOff>
      <xdr:row>1</xdr:row>
      <xdr:rowOff>17318</xdr:rowOff>
    </xdr:to>
    <xdr:sp macro="" textlink="">
      <xdr:nvSpPr>
        <xdr:cNvPr id="6" name="5 Rectángulo redondeado">
          <a:extLst>
            <a:ext uri="{FF2B5EF4-FFF2-40B4-BE49-F238E27FC236}">
              <a16:creationId xmlns:a16="http://schemas.microsoft.com/office/drawing/2014/main" id="{00000000-0008-0000-0B00-000006000000}"/>
            </a:ext>
          </a:extLst>
        </xdr:cNvPr>
        <xdr:cNvSpPr/>
      </xdr:nvSpPr>
      <xdr:spPr>
        <a:xfrm>
          <a:off x="0" y="0"/>
          <a:ext cx="15846136" cy="1350818"/>
        </a:xfrm>
        <a:prstGeom prst="roundRect">
          <a:avLst/>
        </a:prstGeom>
        <a:solidFill>
          <a:schemeClr val="accent3">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Datos Generales del Sistema Dominicano de la Seguridad Social (SDSS) </a:t>
          </a:r>
        </a:p>
        <a:p>
          <a:pPr algn="ctr" eaLnBrk="1" fontAlgn="auto" latinLnBrk="0" hangingPunct="1"/>
          <a:r>
            <a:rPr lang="es-DO" sz="2000" b="1">
              <a:solidFill>
                <a:schemeClr val="lt1"/>
              </a:solidFill>
              <a:effectLst/>
              <a:latin typeface="+mn-lt"/>
              <a:ea typeface="+mn-ea"/>
              <a:cs typeface="+mn-cs"/>
            </a:rPr>
            <a:t>Salario Promedio Mensual de los Empleados Afiliados Activos al SDSS, por Sector</a:t>
          </a:r>
        </a:p>
        <a:p>
          <a:pPr algn="ctr" eaLnBrk="1" fontAlgn="auto" latinLnBrk="0" hangingPunct="1"/>
          <a:r>
            <a:rPr lang="es-DO" sz="2000" b="1">
              <a:solidFill>
                <a:schemeClr val="lt1"/>
              </a:solidFill>
              <a:effectLst/>
              <a:latin typeface="+mn-lt"/>
              <a:ea typeface="+mn-ea"/>
              <a:cs typeface="+mn-cs"/>
            </a:rPr>
            <a:t>Período: </a:t>
          </a:r>
          <a:r>
            <a:rPr lang="es-DO" sz="2000" b="1" baseline="0">
              <a:solidFill>
                <a:schemeClr val="lt1"/>
              </a:solidFill>
              <a:effectLst/>
              <a:latin typeface="+mn-lt"/>
              <a:ea typeface="+mn-ea"/>
              <a:cs typeface="+mn-cs"/>
            </a:rPr>
            <a:t> Diciembre </a:t>
          </a:r>
          <a:r>
            <a:rPr lang="es-DO" sz="2000" b="1">
              <a:solidFill>
                <a:schemeClr val="lt1"/>
              </a:solidFill>
              <a:effectLst/>
              <a:latin typeface="+mn-lt"/>
              <a:ea typeface="+mn-ea"/>
              <a:cs typeface="+mn-cs"/>
            </a:rPr>
            <a:t>2008 -</a:t>
          </a:r>
          <a:r>
            <a:rPr lang="es-DO" sz="2000" b="1" baseline="0">
              <a:solidFill>
                <a:schemeClr val="lt1"/>
              </a:solidFill>
              <a:effectLst/>
              <a:latin typeface="+mn-lt"/>
              <a:ea typeface="+mn-ea"/>
              <a:cs typeface="+mn-cs"/>
            </a:rPr>
            <a:t> Abril 2021</a:t>
          </a:r>
          <a:endParaRPr lang="es-DO" sz="6000">
            <a:effectLst/>
          </a:endParaRPr>
        </a:p>
      </xdr:txBody>
    </xdr:sp>
    <xdr:clientData/>
  </xdr:twoCellAnchor>
  <xdr:twoCellAnchor editAs="oneCell">
    <xdr:from>
      <xdr:col>0</xdr:col>
      <xdr:colOff>710045</xdr:colOff>
      <xdr:row>0</xdr:row>
      <xdr:rowOff>259771</xdr:rowOff>
    </xdr:from>
    <xdr:to>
      <xdr:col>1</xdr:col>
      <xdr:colOff>856014</xdr:colOff>
      <xdr:row>0</xdr:row>
      <xdr:rowOff>1078082</xdr:rowOff>
    </xdr:to>
    <xdr:pic>
      <xdr:nvPicPr>
        <xdr:cNvPr id="7" name="4 Imagen" descr="logo_2x4.bmp">
          <a:hlinkClick xmlns:r="http://schemas.openxmlformats.org/officeDocument/2006/relationships" r:id="rId2"/>
          <a:extLst>
            <a:ext uri="{FF2B5EF4-FFF2-40B4-BE49-F238E27FC236}">
              <a16:creationId xmlns:a16="http://schemas.microsoft.com/office/drawing/2014/main" id="{00000000-0008-0000-0B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10045" y="259771"/>
          <a:ext cx="1229592" cy="8183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0.xml><?xml version="1.0" encoding="utf-8"?>
<xdr:wsDr xmlns:xdr="http://schemas.openxmlformats.org/drawingml/2006/spreadsheetDrawing" xmlns:a="http://schemas.openxmlformats.org/drawingml/2006/main">
  <xdr:twoCellAnchor>
    <xdr:from>
      <xdr:col>0</xdr:col>
      <xdr:colOff>40821</xdr:colOff>
      <xdr:row>13</xdr:row>
      <xdr:rowOff>50512</xdr:rowOff>
    </xdr:from>
    <xdr:to>
      <xdr:col>12</xdr:col>
      <xdr:colOff>729041</xdr:colOff>
      <xdr:row>55</xdr:row>
      <xdr:rowOff>63087</xdr:rowOff>
    </xdr:to>
    <xdr:graphicFrame macro="">
      <xdr:nvGraphicFramePr>
        <xdr:cNvPr id="262258" name="2 Gráfico">
          <a:extLst>
            <a:ext uri="{FF2B5EF4-FFF2-40B4-BE49-F238E27FC236}">
              <a16:creationId xmlns:a16="http://schemas.microsoft.com/office/drawing/2014/main" id="{00000000-0008-0000-7F00-0000720004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1</xdr:rowOff>
    </xdr:from>
    <xdr:to>
      <xdr:col>12</xdr:col>
      <xdr:colOff>848116</xdr:colOff>
      <xdr:row>1</xdr:row>
      <xdr:rowOff>149678</xdr:rowOff>
    </xdr:to>
    <xdr:sp macro="" textlink="">
      <xdr:nvSpPr>
        <xdr:cNvPr id="5" name="6 Rectángulo redondeado">
          <a:extLst>
            <a:ext uri="{FF2B5EF4-FFF2-40B4-BE49-F238E27FC236}">
              <a16:creationId xmlns:a16="http://schemas.microsoft.com/office/drawing/2014/main" id="{00000000-0008-0000-7F00-000005000000}"/>
            </a:ext>
          </a:extLst>
        </xdr:cNvPr>
        <xdr:cNvSpPr/>
      </xdr:nvSpPr>
      <xdr:spPr>
        <a:xfrm>
          <a:off x="0" y="1"/>
          <a:ext cx="16414687" cy="108857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Solicitud de Beneficios de IDOPPRIL</a:t>
          </a:r>
        </a:p>
        <a:p>
          <a:pPr algn="ctr" eaLnBrk="1" fontAlgn="auto" latinLnBrk="0" hangingPunct="1"/>
          <a:r>
            <a:rPr lang="es-DO" sz="16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600" b="1">
              <a:solidFill>
                <a:schemeClr val="lt1"/>
              </a:solidFill>
              <a:effectLst/>
              <a:latin typeface="+mn-lt"/>
              <a:ea typeface="+mn-ea"/>
              <a:cs typeface="+mn-cs"/>
            </a:rPr>
            <a:t>Cantidad de Expedientes Calificados  por la ARL Según Lugar del Accidente</a:t>
          </a:r>
        </a:p>
        <a:p>
          <a:pPr algn="ctr" eaLnBrk="1" fontAlgn="auto" latinLnBrk="0" hangingPunct="1"/>
          <a:r>
            <a:rPr lang="es-DO" sz="1600" b="1">
              <a:solidFill>
                <a:schemeClr val="lt1"/>
              </a:solidFill>
              <a:effectLst/>
              <a:latin typeface="+mn-lt"/>
              <a:ea typeface="+mn-ea"/>
              <a:cs typeface="+mn-cs"/>
            </a:rPr>
            <a:t>Período: 2009  - Abril 2021</a:t>
          </a:r>
          <a:endParaRPr lang="es-DO" sz="2400">
            <a:effectLst/>
          </a:endParaRPr>
        </a:p>
      </xdr:txBody>
    </xdr:sp>
    <xdr:clientData/>
  </xdr:twoCellAnchor>
  <xdr:twoCellAnchor editAs="oneCell">
    <xdr:from>
      <xdr:col>0</xdr:col>
      <xdr:colOff>809904</xdr:colOff>
      <xdr:row>0</xdr:row>
      <xdr:rowOff>133275</xdr:rowOff>
    </xdr:from>
    <xdr:to>
      <xdr:col>0</xdr:col>
      <xdr:colOff>1605828</xdr:colOff>
      <xdr:row>0</xdr:row>
      <xdr:rowOff>723825</xdr:rowOff>
    </xdr:to>
    <xdr:pic>
      <xdr:nvPicPr>
        <xdr:cNvPr id="7" name="9 Imagen" descr="logo_2x4.bmp">
          <a:hlinkClick xmlns:r="http://schemas.openxmlformats.org/officeDocument/2006/relationships" r:id="rId2"/>
          <a:extLst>
            <a:ext uri="{FF2B5EF4-FFF2-40B4-BE49-F238E27FC236}">
              <a16:creationId xmlns:a16="http://schemas.microsoft.com/office/drawing/2014/main" id="{00000000-0008-0000-7F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09904" y="133275"/>
          <a:ext cx="795924"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1.xml><?xml version="1.0" encoding="utf-8"?>
<c:userShapes xmlns:c="http://schemas.openxmlformats.org/drawingml/2006/chart">
  <cdr:relSizeAnchor xmlns:cdr="http://schemas.openxmlformats.org/drawingml/2006/chartDrawing">
    <cdr:from>
      <cdr:x>0.05175</cdr:x>
      <cdr:y>0.92129</cdr:y>
    </cdr:from>
    <cdr:to>
      <cdr:x>0.29043</cdr:x>
      <cdr:y>0.98676</cdr:y>
    </cdr:to>
    <cdr:sp macro="" textlink="">
      <cdr:nvSpPr>
        <cdr:cNvPr id="2" name="CuadroTexto 1"/>
        <cdr:cNvSpPr txBox="1"/>
      </cdr:nvSpPr>
      <cdr:spPr>
        <a:xfrm xmlns:a="http://schemas.openxmlformats.org/drawingml/2006/main">
          <a:off x="846725" y="5361313"/>
          <a:ext cx="3905250" cy="38100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82.xml><?xml version="1.0" encoding="utf-8"?>
<xdr:wsDr xmlns:xdr="http://schemas.openxmlformats.org/drawingml/2006/spreadsheetDrawing" xmlns:a="http://schemas.openxmlformats.org/drawingml/2006/main">
  <xdr:twoCellAnchor>
    <xdr:from>
      <xdr:col>0</xdr:col>
      <xdr:colOff>54428</xdr:colOff>
      <xdr:row>17</xdr:row>
      <xdr:rowOff>27215</xdr:rowOff>
    </xdr:from>
    <xdr:to>
      <xdr:col>14</xdr:col>
      <xdr:colOff>612320</xdr:colOff>
      <xdr:row>55</xdr:row>
      <xdr:rowOff>40822</xdr:rowOff>
    </xdr:to>
    <xdr:graphicFrame macro="">
      <xdr:nvGraphicFramePr>
        <xdr:cNvPr id="264306" name="2 Gráfico">
          <a:extLst>
            <a:ext uri="{FF2B5EF4-FFF2-40B4-BE49-F238E27FC236}">
              <a16:creationId xmlns:a16="http://schemas.microsoft.com/office/drawing/2014/main" id="{00000000-0008-0000-8000-0000720804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748393</xdr:colOff>
      <xdr:row>1</xdr:row>
      <xdr:rowOff>108857</xdr:rowOff>
    </xdr:to>
    <xdr:sp macro="" textlink="">
      <xdr:nvSpPr>
        <xdr:cNvPr id="5" name="6 Rectángulo redondeado">
          <a:extLst>
            <a:ext uri="{FF2B5EF4-FFF2-40B4-BE49-F238E27FC236}">
              <a16:creationId xmlns:a16="http://schemas.microsoft.com/office/drawing/2014/main" id="{00000000-0008-0000-8000-000005000000}"/>
            </a:ext>
          </a:extLst>
        </xdr:cNvPr>
        <xdr:cNvSpPr/>
      </xdr:nvSpPr>
      <xdr:spPr>
        <a:xfrm>
          <a:off x="0" y="0"/>
          <a:ext cx="16423822" cy="123825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Solicitud de Beneficios de IDOPPRIL</a:t>
          </a:r>
        </a:p>
        <a:p>
          <a:pPr algn="ctr" eaLnBrk="1" fontAlgn="auto" latinLnBrk="0" hangingPunct="1"/>
          <a:r>
            <a:rPr lang="es-DO" sz="18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800" b="1">
              <a:solidFill>
                <a:schemeClr val="lt1"/>
              </a:solidFill>
              <a:effectLst/>
              <a:latin typeface="+mn-lt"/>
              <a:ea typeface="+mn-ea"/>
              <a:cs typeface="+mn-cs"/>
            </a:rPr>
            <a:t>Accidentes Laborales Calificados con Lesiones Discapacitantes                                                                                                                                                                                                                                                         Período: 2009 - Abril </a:t>
          </a:r>
          <a:r>
            <a:rPr lang="es-DO" sz="1800" b="1" baseline="0">
              <a:solidFill>
                <a:schemeClr val="lt1"/>
              </a:solidFill>
              <a:effectLst/>
              <a:latin typeface="+mn-lt"/>
              <a:ea typeface="+mn-ea"/>
              <a:cs typeface="+mn-cs"/>
            </a:rPr>
            <a:t>2021</a:t>
          </a:r>
          <a:endParaRPr lang="es-DO" sz="2800">
            <a:effectLst/>
          </a:endParaRPr>
        </a:p>
      </xdr:txBody>
    </xdr:sp>
    <xdr:clientData/>
  </xdr:twoCellAnchor>
  <xdr:twoCellAnchor editAs="oneCell">
    <xdr:from>
      <xdr:col>0</xdr:col>
      <xdr:colOff>557892</xdr:colOff>
      <xdr:row>0</xdr:row>
      <xdr:rowOff>163285</xdr:rowOff>
    </xdr:from>
    <xdr:to>
      <xdr:col>0</xdr:col>
      <xdr:colOff>1500496</xdr:colOff>
      <xdr:row>0</xdr:row>
      <xdr:rowOff>859913</xdr:rowOff>
    </xdr:to>
    <xdr:pic>
      <xdr:nvPicPr>
        <xdr:cNvPr id="7" name="9 Imagen" descr="logo_2x4.bmp">
          <a:hlinkClick xmlns:r="http://schemas.openxmlformats.org/officeDocument/2006/relationships" r:id="rId2"/>
          <a:extLst>
            <a:ext uri="{FF2B5EF4-FFF2-40B4-BE49-F238E27FC236}">
              <a16:creationId xmlns:a16="http://schemas.microsoft.com/office/drawing/2014/main" id="{00000000-0008-0000-80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7892" y="163285"/>
          <a:ext cx="938893" cy="6966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3.xml><?xml version="1.0" encoding="utf-8"?>
<c:userShapes xmlns:c="http://schemas.openxmlformats.org/drawingml/2006/chart">
  <cdr:relSizeAnchor xmlns:cdr="http://schemas.openxmlformats.org/drawingml/2006/chartDrawing">
    <cdr:from>
      <cdr:x>0.04592</cdr:x>
      <cdr:y>0.92882</cdr:y>
    </cdr:from>
    <cdr:to>
      <cdr:x>0.33629</cdr:x>
      <cdr:y>0.97743</cdr:y>
    </cdr:to>
    <cdr:sp macro="" textlink="">
      <cdr:nvSpPr>
        <cdr:cNvPr id="2" name="CuadroTexto 1"/>
        <cdr:cNvSpPr txBox="1"/>
      </cdr:nvSpPr>
      <cdr:spPr>
        <a:xfrm xmlns:a="http://schemas.openxmlformats.org/drawingml/2006/main">
          <a:off x="697530" y="7279856"/>
          <a:ext cx="4411015" cy="380991"/>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84.xml><?xml version="1.0" encoding="utf-8"?>
<xdr:wsDr xmlns:xdr="http://schemas.openxmlformats.org/drawingml/2006/spreadsheetDrawing" xmlns:a="http://schemas.openxmlformats.org/drawingml/2006/main">
  <xdr:twoCellAnchor editAs="oneCell">
    <xdr:from>
      <xdr:col>0</xdr:col>
      <xdr:colOff>190500</xdr:colOff>
      <xdr:row>0</xdr:row>
      <xdr:rowOff>152400</xdr:rowOff>
    </xdr:from>
    <xdr:to>
      <xdr:col>0</xdr:col>
      <xdr:colOff>793576</xdr:colOff>
      <xdr:row>0</xdr:row>
      <xdr:rowOff>561975</xdr:rowOff>
    </xdr:to>
    <xdr:pic>
      <xdr:nvPicPr>
        <xdr:cNvPr id="265329" name="1 Imagen" descr="logo_2x4.bmp">
          <a:hlinkClick xmlns:r="http://schemas.openxmlformats.org/officeDocument/2006/relationships" r:id="rId1"/>
          <a:extLst>
            <a:ext uri="{FF2B5EF4-FFF2-40B4-BE49-F238E27FC236}">
              <a16:creationId xmlns:a16="http://schemas.microsoft.com/office/drawing/2014/main" id="{00000000-0008-0000-8100-0000710C04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0" y="152400"/>
          <a:ext cx="600075"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54428</xdr:colOff>
      <xdr:row>17</xdr:row>
      <xdr:rowOff>108857</xdr:rowOff>
    </xdr:from>
    <xdr:to>
      <xdr:col>11</xdr:col>
      <xdr:colOff>1238250</xdr:colOff>
      <xdr:row>54</xdr:row>
      <xdr:rowOff>136071</xdr:rowOff>
    </xdr:to>
    <xdr:graphicFrame macro="">
      <xdr:nvGraphicFramePr>
        <xdr:cNvPr id="265330" name="2 Gráfico">
          <a:extLst>
            <a:ext uri="{FF2B5EF4-FFF2-40B4-BE49-F238E27FC236}">
              <a16:creationId xmlns:a16="http://schemas.microsoft.com/office/drawing/2014/main" id="{00000000-0008-0000-8100-0000720C04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11</xdr:col>
      <xdr:colOff>1415143</xdr:colOff>
      <xdr:row>1</xdr:row>
      <xdr:rowOff>0</xdr:rowOff>
    </xdr:to>
    <xdr:sp macro="" textlink="">
      <xdr:nvSpPr>
        <xdr:cNvPr id="5" name="6 Rectángulo redondeado">
          <a:extLst>
            <a:ext uri="{FF2B5EF4-FFF2-40B4-BE49-F238E27FC236}">
              <a16:creationId xmlns:a16="http://schemas.microsoft.com/office/drawing/2014/main" id="{00000000-0008-0000-8100-000005000000}"/>
            </a:ext>
          </a:extLst>
        </xdr:cNvPr>
        <xdr:cNvSpPr/>
      </xdr:nvSpPr>
      <xdr:spPr>
        <a:xfrm>
          <a:off x="0" y="0"/>
          <a:ext cx="15199179" cy="1251857"/>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Solicitud de Beneficios de IDOPPRIL</a:t>
          </a:r>
        </a:p>
        <a:p>
          <a:pPr algn="ctr" eaLnBrk="1" fontAlgn="auto" latinLnBrk="0" hangingPunct="1"/>
          <a:r>
            <a:rPr lang="es-DO" sz="18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800" b="1">
              <a:solidFill>
                <a:schemeClr val="lt1"/>
              </a:solidFill>
              <a:effectLst/>
              <a:latin typeface="+mn-lt"/>
              <a:ea typeface="+mn-ea"/>
              <a:cs typeface="+mn-cs"/>
            </a:rPr>
            <a:t>Cantidad de Expedientes de Enfermedades Profesionales Calificados en Proceso de Investigación</a:t>
          </a:r>
        </a:p>
        <a:p>
          <a:pPr algn="ctr" eaLnBrk="1" fontAlgn="auto" latinLnBrk="0" hangingPunct="1"/>
          <a:r>
            <a:rPr lang="es-DO" sz="1800" b="1">
              <a:solidFill>
                <a:schemeClr val="lt1"/>
              </a:solidFill>
              <a:effectLst/>
              <a:latin typeface="+mn-lt"/>
              <a:ea typeface="+mn-ea"/>
              <a:cs typeface="+mn-cs"/>
            </a:rPr>
            <a:t>Período: 2009 -  </a:t>
          </a:r>
          <a:r>
            <a:rPr lang="es-DO" sz="1800" b="1" baseline="0">
              <a:solidFill>
                <a:schemeClr val="lt1"/>
              </a:solidFill>
              <a:effectLst/>
              <a:latin typeface="+mn-lt"/>
              <a:ea typeface="+mn-ea"/>
              <a:cs typeface="+mn-cs"/>
            </a:rPr>
            <a:t> Abril 2021</a:t>
          </a:r>
          <a:endParaRPr lang="es-DO" sz="2800">
            <a:effectLst/>
          </a:endParaRPr>
        </a:p>
      </xdr:txBody>
    </xdr:sp>
    <xdr:clientData/>
  </xdr:twoCellAnchor>
  <xdr:twoCellAnchor editAs="oneCell">
    <xdr:from>
      <xdr:col>0</xdr:col>
      <xdr:colOff>375398</xdr:colOff>
      <xdr:row>0</xdr:row>
      <xdr:rowOff>312964</xdr:rowOff>
    </xdr:from>
    <xdr:to>
      <xdr:col>1</xdr:col>
      <xdr:colOff>104481</xdr:colOff>
      <xdr:row>0</xdr:row>
      <xdr:rowOff>1006929</xdr:rowOff>
    </xdr:to>
    <xdr:pic>
      <xdr:nvPicPr>
        <xdr:cNvPr id="6" name="9 Imagen" descr="logo_2x4.bmp">
          <a:hlinkClick xmlns:r="http://schemas.openxmlformats.org/officeDocument/2006/relationships" r:id="rId4"/>
          <a:extLst>
            <a:ext uri="{FF2B5EF4-FFF2-40B4-BE49-F238E27FC236}">
              <a16:creationId xmlns:a16="http://schemas.microsoft.com/office/drawing/2014/main" id="{00000000-0008-0000-8100-000006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75398" y="312964"/>
          <a:ext cx="1103404"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571500</xdr:colOff>
      <xdr:row>52</xdr:row>
      <xdr:rowOff>95248</xdr:rowOff>
    </xdr:from>
    <xdr:to>
      <xdr:col>4</xdr:col>
      <xdr:colOff>108857</xdr:colOff>
      <xdr:row>54</xdr:row>
      <xdr:rowOff>95248</xdr:rowOff>
    </xdr:to>
    <xdr:sp macro="" textlink="">
      <xdr:nvSpPr>
        <xdr:cNvPr id="2" name="CuadroTexto 1">
          <a:extLst>
            <a:ext uri="{FF2B5EF4-FFF2-40B4-BE49-F238E27FC236}">
              <a16:creationId xmlns:a16="http://schemas.microsoft.com/office/drawing/2014/main" id="{00000000-0008-0000-8100-000002000000}"/>
            </a:ext>
          </a:extLst>
        </xdr:cNvPr>
        <xdr:cNvSpPr txBox="1"/>
      </xdr:nvSpPr>
      <xdr:spPr>
        <a:xfrm>
          <a:off x="571500" y="11484427"/>
          <a:ext cx="3741964" cy="381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600" b="1"/>
            <a:t>Fuente:</a:t>
          </a:r>
          <a:r>
            <a:rPr lang="es-ES" sz="1600" b="1" baseline="0"/>
            <a:t> </a:t>
          </a:r>
          <a:r>
            <a:rPr lang="es-ES" sz="1600" b="0" baseline="0"/>
            <a:t>Web ARL</a:t>
          </a:r>
          <a:endParaRPr lang="es-ES" sz="1600" b="0"/>
        </a:p>
      </xdr:txBody>
    </xdr:sp>
    <xdr:clientData/>
  </xdr:twoCellAnchor>
</xdr:wsDr>
</file>

<file path=xl/drawings/drawing185.xml><?xml version="1.0" encoding="utf-8"?>
<xdr:wsDr xmlns:xdr="http://schemas.openxmlformats.org/drawingml/2006/spreadsheetDrawing" xmlns:a="http://schemas.openxmlformats.org/drawingml/2006/main">
  <xdr:twoCellAnchor editAs="oneCell">
    <xdr:from>
      <xdr:col>0</xdr:col>
      <xdr:colOff>190500</xdr:colOff>
      <xdr:row>0</xdr:row>
      <xdr:rowOff>152400</xdr:rowOff>
    </xdr:from>
    <xdr:to>
      <xdr:col>0</xdr:col>
      <xdr:colOff>793576</xdr:colOff>
      <xdr:row>0</xdr:row>
      <xdr:rowOff>561975</xdr:rowOff>
    </xdr:to>
    <xdr:pic>
      <xdr:nvPicPr>
        <xdr:cNvPr id="266353" name="1 Imagen" descr="logo_2x4.bmp">
          <a:hlinkClick xmlns:r="http://schemas.openxmlformats.org/officeDocument/2006/relationships" r:id="rId1"/>
          <a:extLst>
            <a:ext uri="{FF2B5EF4-FFF2-40B4-BE49-F238E27FC236}">
              <a16:creationId xmlns:a16="http://schemas.microsoft.com/office/drawing/2014/main" id="{00000000-0008-0000-8200-0000711004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0" y="152400"/>
          <a:ext cx="600075"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13047</xdr:colOff>
      <xdr:row>18</xdr:row>
      <xdr:rowOff>0</xdr:rowOff>
    </xdr:from>
    <xdr:to>
      <xdr:col>11</xdr:col>
      <xdr:colOff>887260</xdr:colOff>
      <xdr:row>54</xdr:row>
      <xdr:rowOff>26096</xdr:rowOff>
    </xdr:to>
    <xdr:graphicFrame macro="">
      <xdr:nvGraphicFramePr>
        <xdr:cNvPr id="266354" name="2 Gráfico">
          <a:extLst>
            <a:ext uri="{FF2B5EF4-FFF2-40B4-BE49-F238E27FC236}">
              <a16:creationId xmlns:a16="http://schemas.microsoft.com/office/drawing/2014/main" id="{00000000-0008-0000-8200-0000721004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11</xdr:col>
      <xdr:colOff>1069931</xdr:colOff>
      <xdr:row>1</xdr:row>
      <xdr:rowOff>26096</xdr:rowOff>
    </xdr:to>
    <xdr:sp macro="" textlink="">
      <xdr:nvSpPr>
        <xdr:cNvPr id="5" name="6 Rectángulo redondeado">
          <a:extLst>
            <a:ext uri="{FF2B5EF4-FFF2-40B4-BE49-F238E27FC236}">
              <a16:creationId xmlns:a16="http://schemas.microsoft.com/office/drawing/2014/main" id="{00000000-0008-0000-8200-000005000000}"/>
            </a:ext>
          </a:extLst>
        </xdr:cNvPr>
        <xdr:cNvSpPr/>
      </xdr:nvSpPr>
      <xdr:spPr>
        <a:xfrm>
          <a:off x="0" y="0"/>
          <a:ext cx="14417979" cy="86116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Solicitud de Beneficios de IDOPPRIL</a:t>
          </a:r>
        </a:p>
        <a:p>
          <a:pPr algn="ctr" eaLnBrk="1" fontAlgn="auto" latinLnBrk="0" hangingPunct="1"/>
          <a:r>
            <a:rPr lang="es-DO" sz="16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600" b="1">
              <a:solidFill>
                <a:schemeClr val="lt1"/>
              </a:solidFill>
              <a:effectLst/>
              <a:latin typeface="+mn-lt"/>
              <a:ea typeface="+mn-ea"/>
              <a:cs typeface="+mn-cs"/>
            </a:rPr>
            <a:t>Cantidad de Expedientes de Accidentes Laborales Calificados en Proceso de Reinvestigación</a:t>
          </a:r>
        </a:p>
        <a:p>
          <a:pPr algn="ctr" eaLnBrk="1" fontAlgn="auto" latinLnBrk="0" hangingPunct="1"/>
          <a:r>
            <a:rPr lang="es-DO" sz="1600" b="1">
              <a:solidFill>
                <a:schemeClr val="lt1"/>
              </a:solidFill>
              <a:effectLst/>
              <a:latin typeface="+mn-lt"/>
              <a:ea typeface="+mn-ea"/>
              <a:cs typeface="+mn-cs"/>
            </a:rPr>
            <a:t>Período: 2009 - </a:t>
          </a:r>
          <a:r>
            <a:rPr lang="es-DO" sz="1600" b="1" baseline="0">
              <a:solidFill>
                <a:schemeClr val="lt1"/>
              </a:solidFill>
              <a:effectLst/>
              <a:latin typeface="+mn-lt"/>
              <a:ea typeface="+mn-ea"/>
              <a:cs typeface="+mn-cs"/>
            </a:rPr>
            <a:t> Abril 2021</a:t>
          </a:r>
          <a:endParaRPr lang="es-DO" sz="2400">
            <a:effectLst/>
          </a:endParaRPr>
        </a:p>
      </xdr:txBody>
    </xdr:sp>
    <xdr:clientData/>
  </xdr:twoCellAnchor>
  <xdr:twoCellAnchor editAs="oneCell">
    <xdr:from>
      <xdr:col>0</xdr:col>
      <xdr:colOff>404486</xdr:colOff>
      <xdr:row>0</xdr:row>
      <xdr:rowOff>130480</xdr:rowOff>
    </xdr:from>
    <xdr:to>
      <xdr:col>1</xdr:col>
      <xdr:colOff>142626</xdr:colOff>
      <xdr:row>0</xdr:row>
      <xdr:rowOff>740036</xdr:rowOff>
    </xdr:to>
    <xdr:pic>
      <xdr:nvPicPr>
        <xdr:cNvPr id="7" name="9 Imagen" descr="logo_2x4.bmp">
          <a:hlinkClick xmlns:r="http://schemas.openxmlformats.org/officeDocument/2006/relationships" r:id="rId4"/>
          <a:extLst>
            <a:ext uri="{FF2B5EF4-FFF2-40B4-BE49-F238E27FC236}">
              <a16:creationId xmlns:a16="http://schemas.microsoft.com/office/drawing/2014/main" id="{00000000-0008-0000-8200-000007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04486" y="130480"/>
          <a:ext cx="808072" cy="6095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6.xml><?xml version="1.0" encoding="utf-8"?>
<c:userShapes xmlns:c="http://schemas.openxmlformats.org/drawingml/2006/chart">
  <cdr:relSizeAnchor xmlns:cdr="http://schemas.openxmlformats.org/drawingml/2006/chartDrawing">
    <cdr:from>
      <cdr:x>0.0241</cdr:x>
      <cdr:y>0.93927</cdr:y>
    </cdr:from>
    <cdr:to>
      <cdr:x>0.37918</cdr:x>
      <cdr:y>1</cdr:y>
    </cdr:to>
    <cdr:sp macro="" textlink="">
      <cdr:nvSpPr>
        <cdr:cNvPr id="2" name="CuadroTexto 1"/>
        <cdr:cNvSpPr txBox="1"/>
      </cdr:nvSpPr>
      <cdr:spPr>
        <a:xfrm xmlns:a="http://schemas.openxmlformats.org/drawingml/2006/main">
          <a:off x="335801" y="5695886"/>
          <a:ext cx="4948112" cy="368276"/>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200" b="1"/>
            <a:t>Fuente:</a:t>
          </a:r>
          <a:r>
            <a:rPr lang="es-ES" sz="1200" b="1" baseline="0"/>
            <a:t> </a:t>
          </a:r>
          <a:r>
            <a:rPr lang="es-ES" sz="1200" b="0" baseline="0"/>
            <a:t>Web ARL</a:t>
          </a:r>
          <a:endParaRPr lang="es-ES" sz="1200" b="0"/>
        </a:p>
      </cdr:txBody>
    </cdr:sp>
  </cdr:relSizeAnchor>
</c:userShapes>
</file>

<file path=xl/drawings/drawing187.xml><?xml version="1.0" encoding="utf-8"?>
<xdr:wsDr xmlns:xdr="http://schemas.openxmlformats.org/drawingml/2006/spreadsheetDrawing" xmlns:a="http://schemas.openxmlformats.org/drawingml/2006/main">
  <xdr:twoCellAnchor>
    <xdr:from>
      <xdr:col>0</xdr:col>
      <xdr:colOff>0</xdr:colOff>
      <xdr:row>18</xdr:row>
      <xdr:rowOff>65240</xdr:rowOff>
    </xdr:from>
    <xdr:to>
      <xdr:col>12</xdr:col>
      <xdr:colOff>1409178</xdr:colOff>
      <xdr:row>48</xdr:row>
      <xdr:rowOff>143526</xdr:rowOff>
    </xdr:to>
    <xdr:graphicFrame macro="">
      <xdr:nvGraphicFramePr>
        <xdr:cNvPr id="267378" name="2 Gráfico">
          <a:extLst>
            <a:ext uri="{FF2B5EF4-FFF2-40B4-BE49-F238E27FC236}">
              <a16:creationId xmlns:a16="http://schemas.microsoft.com/office/drawing/2014/main" id="{00000000-0008-0000-8300-0000721404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0</xdr:colOff>
      <xdr:row>0</xdr:row>
      <xdr:rowOff>1109075</xdr:rowOff>
    </xdr:to>
    <xdr:sp macro="" textlink="">
      <xdr:nvSpPr>
        <xdr:cNvPr id="5" name="6 Rectángulo redondeado">
          <a:extLst>
            <a:ext uri="{FF2B5EF4-FFF2-40B4-BE49-F238E27FC236}">
              <a16:creationId xmlns:a16="http://schemas.microsoft.com/office/drawing/2014/main" id="{00000000-0008-0000-8300-000005000000}"/>
            </a:ext>
          </a:extLst>
        </xdr:cNvPr>
        <xdr:cNvSpPr/>
      </xdr:nvSpPr>
      <xdr:spPr>
        <a:xfrm>
          <a:off x="0" y="0"/>
          <a:ext cx="13883014" cy="1109075"/>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Solicitud de Beneficios de IDOPPRIL</a:t>
          </a:r>
        </a:p>
        <a:p>
          <a:pPr algn="ctr" eaLnBrk="1" fontAlgn="auto" latinLnBrk="0" hangingPunct="1"/>
          <a:r>
            <a:rPr lang="es-DO" sz="16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600" b="1">
              <a:solidFill>
                <a:schemeClr val="lt1"/>
              </a:solidFill>
              <a:effectLst/>
              <a:latin typeface="+mn-lt"/>
              <a:ea typeface="+mn-ea"/>
              <a:cs typeface="+mn-cs"/>
            </a:rPr>
            <a:t>Casos Aprobados en Proceso de Reinvestigación por Tipo de Accidente </a:t>
          </a:r>
        </a:p>
        <a:p>
          <a:pPr algn="ctr" eaLnBrk="1" fontAlgn="auto" latinLnBrk="0" hangingPunct="1"/>
          <a:r>
            <a:rPr lang="es-DO" sz="1600" b="1">
              <a:solidFill>
                <a:schemeClr val="lt1"/>
              </a:solidFill>
              <a:effectLst/>
              <a:latin typeface="+mn-lt"/>
              <a:ea typeface="+mn-ea"/>
              <a:cs typeface="+mn-cs"/>
            </a:rPr>
            <a:t>Período: 2009 -  Abril 2021</a:t>
          </a:r>
          <a:endParaRPr lang="es-DO" sz="2400">
            <a:effectLst/>
          </a:endParaRPr>
        </a:p>
      </xdr:txBody>
    </xdr:sp>
    <xdr:clientData/>
  </xdr:twoCellAnchor>
  <xdr:twoCellAnchor editAs="oneCell">
    <xdr:from>
      <xdr:col>0</xdr:col>
      <xdr:colOff>365342</xdr:colOff>
      <xdr:row>0</xdr:row>
      <xdr:rowOff>169623</xdr:rowOff>
    </xdr:from>
    <xdr:to>
      <xdr:col>0</xdr:col>
      <xdr:colOff>1177892</xdr:colOff>
      <xdr:row>0</xdr:row>
      <xdr:rowOff>743733</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83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65342" y="169623"/>
          <a:ext cx="812550" cy="5741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678493</xdr:colOff>
      <xdr:row>46</xdr:row>
      <xdr:rowOff>65239</xdr:rowOff>
    </xdr:from>
    <xdr:to>
      <xdr:col>5</xdr:col>
      <xdr:colOff>926404</xdr:colOff>
      <xdr:row>48</xdr:row>
      <xdr:rowOff>39143</xdr:rowOff>
    </xdr:to>
    <xdr:sp macro="" textlink="">
      <xdr:nvSpPr>
        <xdr:cNvPr id="2" name="CuadroTexto 1">
          <a:extLst>
            <a:ext uri="{FF2B5EF4-FFF2-40B4-BE49-F238E27FC236}">
              <a16:creationId xmlns:a16="http://schemas.microsoft.com/office/drawing/2014/main" id="{00000000-0008-0000-8300-000002000000}"/>
            </a:ext>
          </a:extLst>
        </xdr:cNvPr>
        <xdr:cNvSpPr txBox="1"/>
      </xdr:nvSpPr>
      <xdr:spPr>
        <a:xfrm>
          <a:off x="678493" y="9303184"/>
          <a:ext cx="3966575" cy="365343"/>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200" b="1"/>
            <a:t>Fuente: </a:t>
          </a:r>
          <a:r>
            <a:rPr lang="es-ES" sz="1200"/>
            <a:t>Portal</a:t>
          </a:r>
          <a:r>
            <a:rPr lang="es-ES" sz="1200" baseline="0"/>
            <a:t> Web ARL</a:t>
          </a:r>
          <a:endParaRPr lang="es-ES" sz="1200"/>
        </a:p>
      </xdr:txBody>
    </xdr:sp>
    <xdr:clientData/>
  </xdr:twoCellAnchor>
</xdr:wsDr>
</file>

<file path=xl/drawings/drawing188.xml><?xml version="1.0" encoding="utf-8"?>
<xdr:wsDr xmlns:xdr="http://schemas.openxmlformats.org/drawingml/2006/spreadsheetDrawing" xmlns:a="http://schemas.openxmlformats.org/drawingml/2006/main">
  <xdr:twoCellAnchor>
    <xdr:from>
      <xdr:col>0</xdr:col>
      <xdr:colOff>104383</xdr:colOff>
      <xdr:row>17</xdr:row>
      <xdr:rowOff>13048</xdr:rowOff>
    </xdr:from>
    <xdr:to>
      <xdr:col>12</xdr:col>
      <xdr:colOff>1474418</xdr:colOff>
      <xdr:row>47</xdr:row>
      <xdr:rowOff>156574</xdr:rowOff>
    </xdr:to>
    <xdr:graphicFrame macro="">
      <xdr:nvGraphicFramePr>
        <xdr:cNvPr id="268402" name="2 Gráfico">
          <a:extLst>
            <a:ext uri="{FF2B5EF4-FFF2-40B4-BE49-F238E27FC236}">
              <a16:creationId xmlns:a16="http://schemas.microsoft.com/office/drawing/2014/main" id="{00000000-0008-0000-8400-0000721804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1552705</xdr:colOff>
      <xdr:row>0</xdr:row>
      <xdr:rowOff>1082978</xdr:rowOff>
    </xdr:to>
    <xdr:sp macro="" textlink="">
      <xdr:nvSpPr>
        <xdr:cNvPr id="4" name="6 Rectángulo redondeado">
          <a:extLst>
            <a:ext uri="{FF2B5EF4-FFF2-40B4-BE49-F238E27FC236}">
              <a16:creationId xmlns:a16="http://schemas.microsoft.com/office/drawing/2014/main" id="{00000000-0008-0000-8400-000004000000}"/>
            </a:ext>
          </a:extLst>
        </xdr:cNvPr>
        <xdr:cNvSpPr/>
      </xdr:nvSpPr>
      <xdr:spPr>
        <a:xfrm>
          <a:off x="0" y="0"/>
          <a:ext cx="13361095" cy="108297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Solicitud de Beneficios de IDOPPRIL</a:t>
          </a:r>
        </a:p>
        <a:p>
          <a:pPr algn="ctr" eaLnBrk="1" fontAlgn="auto" latinLnBrk="0" hangingPunct="1"/>
          <a:r>
            <a:rPr lang="es-DO" sz="16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600" b="1">
              <a:solidFill>
                <a:schemeClr val="lt1"/>
              </a:solidFill>
              <a:effectLst/>
              <a:latin typeface="+mn-lt"/>
              <a:ea typeface="+mn-ea"/>
              <a:cs typeface="+mn-cs"/>
            </a:rPr>
            <a:t>Casos Aprobados en Proceso de Reinvestigación por Grado de Lesión</a:t>
          </a:r>
        </a:p>
        <a:p>
          <a:pPr algn="ctr" eaLnBrk="1" fontAlgn="auto" latinLnBrk="0" hangingPunct="1"/>
          <a:r>
            <a:rPr lang="es-DO" sz="1600" b="1">
              <a:solidFill>
                <a:schemeClr val="lt1"/>
              </a:solidFill>
              <a:effectLst/>
              <a:latin typeface="+mn-lt"/>
              <a:ea typeface="+mn-ea"/>
              <a:cs typeface="+mn-cs"/>
            </a:rPr>
            <a:t>Período: 2009 - Abril</a:t>
          </a:r>
          <a:r>
            <a:rPr lang="es-DO" sz="1600" b="1" baseline="0">
              <a:solidFill>
                <a:schemeClr val="lt1"/>
              </a:solidFill>
              <a:effectLst/>
              <a:latin typeface="+mn-lt"/>
              <a:ea typeface="+mn-ea"/>
              <a:cs typeface="+mn-cs"/>
            </a:rPr>
            <a:t> 2021</a:t>
          </a:r>
          <a:endParaRPr lang="es-DO" sz="2400">
            <a:effectLst/>
          </a:endParaRPr>
        </a:p>
      </xdr:txBody>
    </xdr:sp>
    <xdr:clientData/>
  </xdr:twoCellAnchor>
  <xdr:twoCellAnchor editAs="oneCell">
    <xdr:from>
      <xdr:col>0</xdr:col>
      <xdr:colOff>339247</xdr:colOff>
      <xdr:row>0</xdr:row>
      <xdr:rowOff>156575</xdr:rowOff>
    </xdr:from>
    <xdr:to>
      <xdr:col>0</xdr:col>
      <xdr:colOff>1110128</xdr:colOff>
      <xdr:row>0</xdr:row>
      <xdr:rowOff>717636</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84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39247" y="156575"/>
          <a:ext cx="770881" cy="5610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9.xml><?xml version="1.0" encoding="utf-8"?>
<xdr:wsDr xmlns:xdr="http://schemas.openxmlformats.org/drawingml/2006/spreadsheetDrawing" xmlns:a="http://schemas.openxmlformats.org/drawingml/2006/main">
  <xdr:twoCellAnchor>
    <xdr:from>
      <xdr:col>0</xdr:col>
      <xdr:colOff>10436</xdr:colOff>
      <xdr:row>17</xdr:row>
      <xdr:rowOff>195718</xdr:rowOff>
    </xdr:from>
    <xdr:to>
      <xdr:col>13</xdr:col>
      <xdr:colOff>978595</xdr:colOff>
      <xdr:row>49</xdr:row>
      <xdr:rowOff>65238</xdr:rowOff>
    </xdr:to>
    <xdr:graphicFrame macro="">
      <xdr:nvGraphicFramePr>
        <xdr:cNvPr id="3" name="2 Gráfico">
          <a:extLst>
            <a:ext uri="{FF2B5EF4-FFF2-40B4-BE49-F238E27FC236}">
              <a16:creationId xmlns:a16="http://schemas.microsoft.com/office/drawing/2014/main" id="{00000000-0008-0000-85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0</xdr:row>
      <xdr:rowOff>1082978</xdr:rowOff>
    </xdr:to>
    <xdr:sp macro="" textlink="">
      <xdr:nvSpPr>
        <xdr:cNvPr id="5" name="6 Rectángulo redondeado">
          <a:extLst>
            <a:ext uri="{FF2B5EF4-FFF2-40B4-BE49-F238E27FC236}">
              <a16:creationId xmlns:a16="http://schemas.microsoft.com/office/drawing/2014/main" id="{00000000-0008-0000-8500-000005000000}"/>
            </a:ext>
          </a:extLst>
        </xdr:cNvPr>
        <xdr:cNvSpPr/>
      </xdr:nvSpPr>
      <xdr:spPr>
        <a:xfrm>
          <a:off x="0" y="0"/>
          <a:ext cx="13426336" cy="108297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Solicitud de Beneficios de IDOPPRIL</a:t>
          </a:r>
        </a:p>
        <a:p>
          <a:pPr algn="ctr" eaLnBrk="1" fontAlgn="auto" latinLnBrk="0" hangingPunct="1"/>
          <a:r>
            <a:rPr lang="es-DO" sz="16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600" b="1">
              <a:solidFill>
                <a:schemeClr val="lt1"/>
              </a:solidFill>
              <a:effectLst/>
              <a:latin typeface="+mn-lt"/>
              <a:ea typeface="+mn-ea"/>
              <a:cs typeface="+mn-cs"/>
            </a:rPr>
            <a:t>Casos Aprobados en Proceso de Reinvestigación por Circunstancia del Suceso</a:t>
          </a:r>
        </a:p>
        <a:p>
          <a:pPr algn="ctr" eaLnBrk="1" fontAlgn="auto" latinLnBrk="0" hangingPunct="1"/>
          <a:r>
            <a:rPr lang="es-DO" sz="1600" b="1">
              <a:solidFill>
                <a:schemeClr val="lt1"/>
              </a:solidFill>
              <a:effectLst/>
              <a:latin typeface="+mn-lt"/>
              <a:ea typeface="+mn-ea"/>
              <a:cs typeface="+mn-cs"/>
            </a:rPr>
            <a:t>Período: 2009 - Abril </a:t>
          </a:r>
          <a:r>
            <a:rPr lang="es-DO" sz="1600" b="1" baseline="0">
              <a:solidFill>
                <a:schemeClr val="lt1"/>
              </a:solidFill>
              <a:effectLst/>
              <a:latin typeface="+mn-lt"/>
              <a:ea typeface="+mn-ea"/>
              <a:cs typeface="+mn-cs"/>
            </a:rPr>
            <a:t>2021</a:t>
          </a:r>
          <a:endParaRPr lang="es-DO" sz="2400">
            <a:effectLst/>
          </a:endParaRPr>
        </a:p>
      </xdr:txBody>
    </xdr:sp>
    <xdr:clientData/>
  </xdr:twoCellAnchor>
  <xdr:twoCellAnchor editAs="oneCell">
    <xdr:from>
      <xdr:col>0</xdr:col>
      <xdr:colOff>665445</xdr:colOff>
      <xdr:row>0</xdr:row>
      <xdr:rowOff>169623</xdr:rowOff>
    </xdr:from>
    <xdr:to>
      <xdr:col>1</xdr:col>
      <xdr:colOff>234862</xdr:colOff>
      <xdr:row>0</xdr:row>
      <xdr:rowOff>760173</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85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65445" y="169623"/>
          <a:ext cx="795924"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c:userShapes xmlns:c="http://schemas.openxmlformats.org/drawingml/2006/chart">
  <cdr:relSizeAnchor xmlns:cdr="http://schemas.openxmlformats.org/drawingml/2006/chartDrawing">
    <cdr:from>
      <cdr:x>0.06085</cdr:x>
      <cdr:y>0.93362</cdr:y>
    </cdr:from>
    <cdr:to>
      <cdr:x>0.3516</cdr:x>
      <cdr:y>0.97751</cdr:y>
    </cdr:to>
    <cdr:sp macro="" textlink="">
      <cdr:nvSpPr>
        <cdr:cNvPr id="2" name="2 CuadroTexto"/>
        <cdr:cNvSpPr txBox="1"/>
      </cdr:nvSpPr>
      <cdr:spPr>
        <a:xfrm xmlns:a="http://schemas.openxmlformats.org/drawingml/2006/main">
          <a:off x="1021178" y="9345439"/>
          <a:ext cx="4879168" cy="439335"/>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800" b="1"/>
            <a:t>Fuente</a:t>
          </a:r>
          <a:r>
            <a:rPr lang="es-DO" sz="1800"/>
            <a:t>: SISALRIL</a:t>
          </a:r>
        </a:p>
      </cdr:txBody>
    </cdr:sp>
  </cdr:relSizeAnchor>
</c:userShapes>
</file>

<file path=xl/drawings/drawing190.xml><?xml version="1.0" encoding="utf-8"?>
<xdr:wsDr xmlns:xdr="http://schemas.openxmlformats.org/drawingml/2006/spreadsheetDrawing" xmlns:a="http://schemas.openxmlformats.org/drawingml/2006/main">
  <xdr:twoCellAnchor editAs="oneCell">
    <xdr:from>
      <xdr:col>2</xdr:col>
      <xdr:colOff>704477</xdr:colOff>
      <xdr:row>8</xdr:row>
      <xdr:rowOff>22038</xdr:rowOff>
    </xdr:from>
    <xdr:to>
      <xdr:col>9</xdr:col>
      <xdr:colOff>368300</xdr:colOff>
      <xdr:row>30</xdr:row>
      <xdr:rowOff>92075</xdr:rowOff>
    </xdr:to>
    <xdr:pic>
      <xdr:nvPicPr>
        <xdr:cNvPr id="2" name="3 Imagen">
          <a:extLst>
            <a:ext uri="{FF2B5EF4-FFF2-40B4-BE49-F238E27FC236}">
              <a16:creationId xmlns:a16="http://schemas.microsoft.com/office/drawing/2014/main" id="{00000000-0008-0000-8600-000002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228477" y="1546038"/>
          <a:ext cx="4864473" cy="4261037"/>
        </a:xfrm>
        <a:prstGeom prst="rect">
          <a:avLst/>
        </a:prstGeom>
        <a:noFill/>
        <a:ln>
          <a:noFill/>
        </a:ln>
      </xdr:spPr>
    </xdr:pic>
    <xdr:clientData/>
  </xdr:twoCellAnchor>
  <xdr:twoCellAnchor>
    <xdr:from>
      <xdr:col>0</xdr:col>
      <xdr:colOff>38101</xdr:colOff>
      <xdr:row>4</xdr:row>
      <xdr:rowOff>28575</xdr:rowOff>
    </xdr:from>
    <xdr:to>
      <xdr:col>11</xdr:col>
      <xdr:colOff>657224</xdr:colOff>
      <xdr:row>38</xdr:row>
      <xdr:rowOff>66674</xdr:rowOff>
    </xdr:to>
    <xdr:sp macro="" textlink="">
      <xdr:nvSpPr>
        <xdr:cNvPr id="3" name="1 CuadroTexto">
          <a:extLst>
            <a:ext uri="{FF2B5EF4-FFF2-40B4-BE49-F238E27FC236}">
              <a16:creationId xmlns:a16="http://schemas.microsoft.com/office/drawing/2014/main" id="{00000000-0008-0000-8600-000003000000}"/>
            </a:ext>
          </a:extLst>
        </xdr:cNvPr>
        <xdr:cNvSpPr txBox="1"/>
      </xdr:nvSpPr>
      <xdr:spPr>
        <a:xfrm>
          <a:off x="38101" y="790575"/>
          <a:ext cx="8867773" cy="6515099"/>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600" baseline="0">
              <a:solidFill>
                <a:sysClr val="windowText" lastClr="000000"/>
              </a:solidFill>
              <a:effectLst/>
              <a:latin typeface="+mn-lt"/>
              <a:ea typeface="+mn-ea"/>
              <a:cs typeface="+mn-cs"/>
            </a:rPr>
            <a:t> Las Comisiones Médicas Nacional y Regional (CMNR), fueron concebidas atendiendo el mandato del artículo 49 de la Ley 87-01, el cual establece que el grado de discapacidad será determinado por las Comisiones Médicas Regionales de acuerdo a la normas de evaluación y calificación del grado de discapacidad, elaboradas aprobadas por el Consejo Nacional de Seguridad Social (CNSS).  La Comisión Médica Nacional está constituida por tres médicos designados por el CNSS. Funge como instancia de apelación y tiene como función revisar, validar o rechazar los dictámenes de las Comisiones Médicas Regionales, por apelaciones interpuestas por los afiliados y/o compañías de seguros.</a:t>
          </a:r>
        </a:p>
        <a:p>
          <a:pPr marL="0" marR="0" indent="0" algn="l" defTabSz="914400" eaLnBrk="1" fontAlgn="auto" latinLnBrk="0" hangingPunct="1">
            <a:lnSpc>
              <a:spcPct val="100000"/>
            </a:lnSpc>
            <a:spcBef>
              <a:spcPts val="0"/>
            </a:spcBef>
            <a:spcAft>
              <a:spcPts val="0"/>
            </a:spcAft>
            <a:buClrTx/>
            <a:buSzTx/>
            <a:buFontTx/>
            <a:buNone/>
            <a:tabLst/>
            <a:defRPr/>
          </a:pPr>
          <a:endParaRPr lang="es-DO" sz="16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600" baseline="0">
              <a:solidFill>
                <a:sysClr val="windowText" lastClr="000000"/>
              </a:solidFill>
              <a:effectLst/>
              <a:latin typeface="+mn-lt"/>
              <a:ea typeface="+mn-ea"/>
              <a:cs typeface="+mn-cs"/>
            </a:rPr>
            <a:t>Las CMNR comenzaron a operar el 1ero de octubre del año 2008, e iniciaron sus funciones con los expedientes de solicitud de evaluación y calificación de grado de discapacidad tramitados a partir de esa fecha, dando cumplimiento de esa manera a la Resolución 192-05 del CNSS, la cual establece que los expedientes sometidos hasta el 30 de septiembre de 2008 por las Administradoras de Fondos de Pensiones (AFP), que estén en proceso de evaluación en el esquema transitorio aprobado por el CNSS  mediante Resolución 97-03 del 5 de febrero de 2004, se continuarán evaluando por el mismo esquema hasta su conclusión final.    </a:t>
          </a:r>
        </a:p>
        <a:p>
          <a:pPr marL="0" marR="0" indent="0" algn="l" defTabSz="914400" eaLnBrk="1" fontAlgn="auto" latinLnBrk="0" hangingPunct="1">
            <a:lnSpc>
              <a:spcPct val="100000"/>
            </a:lnSpc>
            <a:spcBef>
              <a:spcPts val="0"/>
            </a:spcBef>
            <a:spcAft>
              <a:spcPts val="0"/>
            </a:spcAft>
            <a:buClrTx/>
            <a:buSzTx/>
            <a:buFontTx/>
            <a:buNone/>
            <a:tabLst/>
            <a:defRPr/>
          </a:pPr>
          <a:endParaRPr lang="es-DO" sz="16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600" baseline="0">
              <a:solidFill>
                <a:sysClr val="windowText" lastClr="000000"/>
              </a:solidFill>
              <a:effectLst/>
              <a:latin typeface="+mn-lt"/>
              <a:ea typeface="+mn-ea"/>
              <a:cs typeface="+mn-cs"/>
            </a:rPr>
            <a:t>Desde el inicio de sus operaciones hasta diciembre 2016 las Comisiones Médicas Regionales han recibido 13,419 solicitudes de evaluación de grado de discapacidad permanente, de los cuales 11,122 han sido emitidos y notificados dictámenes a las Comisiones Técnicas de Discapacidad y a las AFP correspondientes, representando un 82.9% del total de las solicitudes.</a:t>
          </a:r>
        </a:p>
        <a:p>
          <a:pPr marL="0" marR="0" indent="0" algn="l" defTabSz="914400" eaLnBrk="1" fontAlgn="auto" latinLnBrk="0" hangingPunct="1">
            <a:lnSpc>
              <a:spcPct val="100000"/>
            </a:lnSpc>
            <a:spcBef>
              <a:spcPts val="0"/>
            </a:spcBef>
            <a:spcAft>
              <a:spcPts val="0"/>
            </a:spcAft>
            <a:buClrTx/>
            <a:buSzTx/>
            <a:buFontTx/>
            <a:buNone/>
            <a:tabLst/>
            <a:defRPr/>
          </a:pPr>
          <a:endParaRPr lang="es-DO" sz="16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600" baseline="0">
              <a:solidFill>
                <a:sysClr val="windowText" lastClr="000000"/>
              </a:solidFill>
              <a:effectLst/>
              <a:latin typeface="+mn-lt"/>
              <a:ea typeface="+mn-ea"/>
              <a:cs typeface="+mn-cs"/>
            </a:rPr>
            <a:t>De los 11,122 dictámenes emitidos y notificados 2,661 han sido apelados representando un 23.9%.  Dichas apelaciones han sido realizadas en un 69.4% por afiliados (1,847); un 27.4% por las compañías aseguradoras (729) y  85 casos con orígenes no especificados, equivalente a un 3.2%. </a:t>
          </a:r>
        </a:p>
        <a:p>
          <a:pPr marL="0" marR="0" indent="0" algn="l" defTabSz="914400" eaLnBrk="1" fontAlgn="auto" latinLnBrk="0" hangingPunct="1">
            <a:lnSpc>
              <a:spcPct val="100000"/>
            </a:lnSpc>
            <a:spcBef>
              <a:spcPts val="0"/>
            </a:spcBef>
            <a:spcAft>
              <a:spcPts val="0"/>
            </a:spcAft>
            <a:buClrTx/>
            <a:buSzTx/>
            <a:buFontTx/>
            <a:buNone/>
            <a:tabLst/>
            <a:defRPr/>
          </a:pPr>
          <a:endParaRPr lang="es-DO" sz="1600" baseline="0">
            <a:solidFill>
              <a:sysClr val="windowText" lastClr="000000"/>
            </a:solidFill>
            <a:effectLst/>
            <a:latin typeface="+mn-lt"/>
            <a:ea typeface="+mn-ea"/>
            <a:cs typeface="+mn-cs"/>
          </a:endParaRPr>
        </a:p>
      </xdr:txBody>
    </xdr:sp>
    <xdr:clientData/>
  </xdr:twoCellAnchor>
  <xdr:twoCellAnchor>
    <xdr:from>
      <xdr:col>0</xdr:col>
      <xdr:colOff>0</xdr:colOff>
      <xdr:row>0</xdr:row>
      <xdr:rowOff>0</xdr:rowOff>
    </xdr:from>
    <xdr:to>
      <xdr:col>12</xdr:col>
      <xdr:colOff>0</xdr:colOff>
      <xdr:row>3</xdr:row>
      <xdr:rowOff>133350</xdr:rowOff>
    </xdr:to>
    <xdr:sp macro="" textlink="">
      <xdr:nvSpPr>
        <xdr:cNvPr id="4" name="4 Rectángulo redondeado">
          <a:extLst>
            <a:ext uri="{FF2B5EF4-FFF2-40B4-BE49-F238E27FC236}">
              <a16:creationId xmlns:a16="http://schemas.microsoft.com/office/drawing/2014/main" id="{00000000-0008-0000-8600-000004000000}"/>
            </a:ext>
          </a:extLst>
        </xdr:cNvPr>
        <xdr:cNvSpPr/>
      </xdr:nvSpPr>
      <xdr:spPr>
        <a:xfrm>
          <a:off x="0" y="0"/>
          <a:ext cx="10219765" cy="70485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Estadística</a:t>
          </a:r>
          <a:r>
            <a:rPr lang="es-DO" sz="2400" b="1" baseline="0">
              <a:solidFill>
                <a:schemeClr val="lt1"/>
              </a:solidFill>
              <a:effectLst/>
              <a:latin typeface="+mn-lt"/>
              <a:ea typeface="+mn-ea"/>
              <a:cs typeface="+mn-cs"/>
            </a:rPr>
            <a:t> Comisiones Médicas Nacional y Regional</a:t>
          </a:r>
          <a:endParaRPr lang="es-DO" sz="2400" b="1">
            <a:solidFill>
              <a:schemeClr val="lt1"/>
            </a:solidFill>
            <a:effectLst/>
            <a:latin typeface="+mn-lt"/>
            <a:ea typeface="+mn-ea"/>
            <a:cs typeface="+mn-cs"/>
          </a:endParaRPr>
        </a:p>
      </xdr:txBody>
    </xdr:sp>
    <xdr:clientData/>
  </xdr:twoCellAnchor>
  <xdr:twoCellAnchor editAs="oneCell">
    <xdr:from>
      <xdr:col>0</xdr:col>
      <xdr:colOff>264459</xdr:colOff>
      <xdr:row>0</xdr:row>
      <xdr:rowOff>101974</xdr:rowOff>
    </xdr:from>
    <xdr:to>
      <xdr:col>1</xdr:col>
      <xdr:colOff>173783</xdr:colOff>
      <xdr:row>3</xdr:row>
      <xdr:rowOff>28575</xdr:rowOff>
    </xdr:to>
    <xdr:pic>
      <xdr:nvPicPr>
        <xdr:cNvPr id="8" name="9 Imagen" descr="logo_2x4.bmp">
          <a:hlinkClick xmlns:r="http://schemas.openxmlformats.org/officeDocument/2006/relationships" r:id="rId3"/>
          <a:extLst>
            <a:ext uri="{FF2B5EF4-FFF2-40B4-BE49-F238E27FC236}">
              <a16:creationId xmlns:a16="http://schemas.microsoft.com/office/drawing/2014/main" id="{00000000-0008-0000-8600-000008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4459" y="101974"/>
          <a:ext cx="671324" cy="4981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1.xml><?xml version="1.0" encoding="utf-8"?>
<xdr:wsDr xmlns:xdr="http://schemas.openxmlformats.org/drawingml/2006/spreadsheetDrawing" xmlns:a="http://schemas.openxmlformats.org/drawingml/2006/main">
  <xdr:twoCellAnchor>
    <xdr:from>
      <xdr:col>0</xdr:col>
      <xdr:colOff>67234</xdr:colOff>
      <xdr:row>14</xdr:row>
      <xdr:rowOff>89646</xdr:rowOff>
    </xdr:from>
    <xdr:to>
      <xdr:col>13</xdr:col>
      <xdr:colOff>672352</xdr:colOff>
      <xdr:row>49</xdr:row>
      <xdr:rowOff>89647</xdr:rowOff>
    </xdr:to>
    <xdr:graphicFrame macro="">
      <xdr:nvGraphicFramePr>
        <xdr:cNvPr id="3" name="4 Gráfico">
          <a:extLst>
            <a:ext uri="{FF2B5EF4-FFF2-40B4-BE49-F238E27FC236}">
              <a16:creationId xmlns:a16="http://schemas.microsoft.com/office/drawing/2014/main" id="{00000000-0008-0000-8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0</xdr:row>
      <xdr:rowOff>851647</xdr:rowOff>
    </xdr:to>
    <xdr:sp macro="" textlink="">
      <xdr:nvSpPr>
        <xdr:cNvPr id="4" name="4 Rectángulo redondeado">
          <a:extLst>
            <a:ext uri="{FF2B5EF4-FFF2-40B4-BE49-F238E27FC236}">
              <a16:creationId xmlns:a16="http://schemas.microsoft.com/office/drawing/2014/main" id="{00000000-0008-0000-8700-000004000000}"/>
            </a:ext>
          </a:extLst>
        </xdr:cNvPr>
        <xdr:cNvSpPr/>
      </xdr:nvSpPr>
      <xdr:spPr>
        <a:xfrm>
          <a:off x="0" y="0"/>
          <a:ext cx="12315265" cy="851647"/>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Solicitudes Recibidas en las Comisiones Médicas por Estatus</a:t>
          </a:r>
        </a:p>
        <a:p>
          <a:pPr algn="ctr" eaLnBrk="1" fontAlgn="auto" latinLnBrk="0" hangingPunct="1"/>
          <a:r>
            <a:rPr lang="es-DO" sz="1800" b="1">
              <a:solidFill>
                <a:schemeClr val="lt1"/>
              </a:solidFill>
              <a:effectLst/>
              <a:latin typeface="+mn-lt"/>
              <a:ea typeface="+mn-ea"/>
              <a:cs typeface="+mn-cs"/>
            </a:rPr>
            <a:t>Período: Octubre 2008 - Diciembre 2016</a:t>
          </a:r>
        </a:p>
      </xdr:txBody>
    </xdr:sp>
    <xdr:clientData/>
  </xdr:twoCellAnchor>
  <xdr:oneCellAnchor>
    <xdr:from>
      <xdr:col>0</xdr:col>
      <xdr:colOff>414618</xdr:colOff>
      <xdr:row>0</xdr:row>
      <xdr:rowOff>156882</xdr:rowOff>
    </xdr:from>
    <xdr:ext cx="757429" cy="515472"/>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87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14618" y="156882"/>
          <a:ext cx="757429" cy="5154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92.xml><?xml version="1.0" encoding="utf-8"?>
<c:userShapes xmlns:c="http://schemas.openxmlformats.org/drawingml/2006/chart">
  <cdr:relSizeAnchor xmlns:cdr="http://schemas.openxmlformats.org/drawingml/2006/chartDrawing">
    <cdr:from>
      <cdr:x>0.02769</cdr:x>
      <cdr:y>0.93557</cdr:y>
    </cdr:from>
    <cdr:to>
      <cdr:x>0.27503</cdr:x>
      <cdr:y>0.9951</cdr:y>
    </cdr:to>
    <cdr:sp macro="" textlink="">
      <cdr:nvSpPr>
        <cdr:cNvPr id="2" name="CuadroTexto 1"/>
        <cdr:cNvSpPr txBox="1"/>
      </cdr:nvSpPr>
      <cdr:spPr>
        <a:xfrm xmlns:a="http://schemas.openxmlformats.org/drawingml/2006/main">
          <a:off x="333563" y="6195980"/>
          <a:ext cx="2979537" cy="39424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400" b="1"/>
            <a:t>Fuente:</a:t>
          </a:r>
          <a:r>
            <a:rPr lang="es-ES" sz="1400" b="1" baseline="0"/>
            <a:t> </a:t>
          </a:r>
          <a:r>
            <a:rPr lang="es-ES" sz="1400" baseline="0"/>
            <a:t>CMNR</a:t>
          </a:r>
          <a:endParaRPr lang="es-ES" sz="1400"/>
        </a:p>
      </cdr:txBody>
    </cdr:sp>
  </cdr:relSizeAnchor>
</c:userShapes>
</file>

<file path=xl/drawings/drawing193.xml><?xml version="1.0" encoding="utf-8"?>
<xdr:wsDr xmlns:xdr="http://schemas.openxmlformats.org/drawingml/2006/spreadsheetDrawing" xmlns:a="http://schemas.openxmlformats.org/drawingml/2006/main">
  <xdr:twoCellAnchor>
    <xdr:from>
      <xdr:col>0</xdr:col>
      <xdr:colOff>47625</xdr:colOff>
      <xdr:row>14</xdr:row>
      <xdr:rowOff>190501</xdr:rowOff>
    </xdr:from>
    <xdr:to>
      <xdr:col>12</xdr:col>
      <xdr:colOff>444500</xdr:colOff>
      <xdr:row>49</xdr:row>
      <xdr:rowOff>47625</xdr:rowOff>
    </xdr:to>
    <xdr:graphicFrame macro="">
      <xdr:nvGraphicFramePr>
        <xdr:cNvPr id="2" name="1 Gráfico">
          <a:extLst>
            <a:ext uri="{FF2B5EF4-FFF2-40B4-BE49-F238E27FC236}">
              <a16:creationId xmlns:a16="http://schemas.microsoft.com/office/drawing/2014/main" id="{00000000-0008-0000-8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571500</xdr:colOff>
      <xdr:row>0</xdr:row>
      <xdr:rowOff>1143000</xdr:rowOff>
    </xdr:to>
    <xdr:sp macro="" textlink="">
      <xdr:nvSpPr>
        <xdr:cNvPr id="6" name="6 Rectángulo redondeado">
          <a:extLst>
            <a:ext uri="{FF2B5EF4-FFF2-40B4-BE49-F238E27FC236}">
              <a16:creationId xmlns:a16="http://schemas.microsoft.com/office/drawing/2014/main" id="{00000000-0008-0000-8800-000006000000}"/>
            </a:ext>
          </a:extLst>
        </xdr:cNvPr>
        <xdr:cNvSpPr/>
      </xdr:nvSpPr>
      <xdr:spPr>
        <a:xfrm>
          <a:off x="0" y="0"/>
          <a:ext cx="13747750" cy="11430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Apelaciones de Dictámenes de la CMNR</a:t>
          </a:r>
        </a:p>
        <a:p>
          <a:pPr algn="ctr" eaLnBrk="1" fontAlgn="auto" latinLnBrk="0" hangingPunct="1"/>
          <a:r>
            <a:rPr lang="es-DO" sz="2800" b="1">
              <a:solidFill>
                <a:schemeClr val="lt1"/>
              </a:solidFill>
              <a:effectLst/>
              <a:latin typeface="+mn-lt"/>
              <a:ea typeface="+mn-ea"/>
              <a:cs typeface="+mn-cs"/>
            </a:rPr>
            <a:t>Período: Octubre 2009 -  Diciembre</a:t>
          </a:r>
          <a:r>
            <a:rPr lang="es-DO" sz="2800" b="1" baseline="0">
              <a:solidFill>
                <a:schemeClr val="lt1"/>
              </a:solidFill>
              <a:effectLst/>
              <a:latin typeface="+mn-lt"/>
              <a:ea typeface="+mn-ea"/>
              <a:cs typeface="+mn-cs"/>
            </a:rPr>
            <a:t> 2016</a:t>
          </a:r>
          <a:endParaRPr lang="es-DO" sz="4000">
            <a:effectLst/>
          </a:endParaRPr>
        </a:p>
      </xdr:txBody>
    </xdr:sp>
    <xdr:clientData/>
  </xdr:twoCellAnchor>
  <xdr:oneCellAnchor>
    <xdr:from>
      <xdr:col>0</xdr:col>
      <xdr:colOff>746125</xdr:colOff>
      <xdr:row>0</xdr:row>
      <xdr:rowOff>190500</xdr:rowOff>
    </xdr:from>
    <xdr:ext cx="1106346" cy="752930"/>
    <xdr:pic>
      <xdr:nvPicPr>
        <xdr:cNvPr id="7" name="9 Imagen" descr="logo_2x4.bmp">
          <a:hlinkClick xmlns:r="http://schemas.openxmlformats.org/officeDocument/2006/relationships" r:id="rId2"/>
          <a:extLst>
            <a:ext uri="{FF2B5EF4-FFF2-40B4-BE49-F238E27FC236}">
              <a16:creationId xmlns:a16="http://schemas.microsoft.com/office/drawing/2014/main" id="{00000000-0008-0000-88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46125" y="190500"/>
          <a:ext cx="1106346" cy="7529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666750</xdr:colOff>
      <xdr:row>46</xdr:row>
      <xdr:rowOff>79375</xdr:rowOff>
    </xdr:from>
    <xdr:to>
      <xdr:col>1</xdr:col>
      <xdr:colOff>508000</xdr:colOff>
      <xdr:row>48</xdr:row>
      <xdr:rowOff>0</xdr:rowOff>
    </xdr:to>
    <xdr:sp macro="" textlink="">
      <xdr:nvSpPr>
        <xdr:cNvPr id="3" name="CuadroTexto 2">
          <a:extLst>
            <a:ext uri="{FF2B5EF4-FFF2-40B4-BE49-F238E27FC236}">
              <a16:creationId xmlns:a16="http://schemas.microsoft.com/office/drawing/2014/main" id="{00000000-0008-0000-8800-000003000000}"/>
            </a:ext>
          </a:extLst>
        </xdr:cNvPr>
        <xdr:cNvSpPr txBox="1"/>
      </xdr:nvSpPr>
      <xdr:spPr>
        <a:xfrm>
          <a:off x="666750" y="12620625"/>
          <a:ext cx="1841500" cy="3968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800" b="1"/>
            <a:t>Fuente: </a:t>
          </a:r>
          <a:r>
            <a:rPr lang="es-ES" sz="1800"/>
            <a:t>CMNR</a:t>
          </a:r>
        </a:p>
      </xdr:txBody>
    </xdr:sp>
    <xdr:clientData/>
  </xdr:twoCellAnchor>
</xdr:wsDr>
</file>

<file path=xl/drawings/drawing194.xml><?xml version="1.0" encoding="utf-8"?>
<xdr:wsDr xmlns:xdr="http://schemas.openxmlformats.org/drawingml/2006/spreadsheetDrawing" xmlns:a="http://schemas.openxmlformats.org/drawingml/2006/main">
  <xdr:twoCellAnchor>
    <xdr:from>
      <xdr:col>0</xdr:col>
      <xdr:colOff>0</xdr:colOff>
      <xdr:row>11</xdr:row>
      <xdr:rowOff>28576</xdr:rowOff>
    </xdr:from>
    <xdr:to>
      <xdr:col>11</xdr:col>
      <xdr:colOff>514349</xdr:colOff>
      <xdr:row>36</xdr:row>
      <xdr:rowOff>114300</xdr:rowOff>
    </xdr:to>
    <xdr:graphicFrame macro="">
      <xdr:nvGraphicFramePr>
        <xdr:cNvPr id="2" name="1 Gráfico">
          <a:extLst>
            <a:ext uri="{FF2B5EF4-FFF2-40B4-BE49-F238E27FC236}">
              <a16:creationId xmlns:a16="http://schemas.microsoft.com/office/drawing/2014/main" id="{00000000-0008-0000-8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9525</xdr:colOff>
      <xdr:row>0</xdr:row>
      <xdr:rowOff>723900</xdr:rowOff>
    </xdr:to>
    <xdr:sp macro="" textlink="">
      <xdr:nvSpPr>
        <xdr:cNvPr id="4" name="4 Rectángulo redondeado">
          <a:extLst>
            <a:ext uri="{FF2B5EF4-FFF2-40B4-BE49-F238E27FC236}">
              <a16:creationId xmlns:a16="http://schemas.microsoft.com/office/drawing/2014/main" id="{00000000-0008-0000-8900-000004000000}"/>
            </a:ext>
          </a:extLst>
        </xdr:cNvPr>
        <xdr:cNvSpPr/>
      </xdr:nvSpPr>
      <xdr:spPr>
        <a:xfrm>
          <a:off x="0" y="0"/>
          <a:ext cx="9829800" cy="7239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Apelaciones por Entidad Receptora y Orígen</a:t>
          </a:r>
        </a:p>
        <a:p>
          <a:pPr algn="ctr" eaLnBrk="1" fontAlgn="auto" latinLnBrk="0" hangingPunct="1"/>
          <a:r>
            <a:rPr lang="es-DO" sz="1600" b="1">
              <a:solidFill>
                <a:schemeClr val="lt1"/>
              </a:solidFill>
              <a:effectLst/>
              <a:latin typeface="+mn-lt"/>
              <a:ea typeface="+mn-ea"/>
              <a:cs typeface="+mn-cs"/>
            </a:rPr>
            <a:t> Período: Octubre 2009 - Diciembre 2016</a:t>
          </a:r>
        </a:p>
      </xdr:txBody>
    </xdr:sp>
    <xdr:clientData/>
  </xdr:twoCellAnchor>
  <xdr:oneCellAnchor>
    <xdr:from>
      <xdr:col>0</xdr:col>
      <xdr:colOff>523875</xdr:colOff>
      <xdr:row>0</xdr:row>
      <xdr:rowOff>85725</xdr:rowOff>
    </xdr:from>
    <xdr:ext cx="595992" cy="405606"/>
    <xdr:pic>
      <xdr:nvPicPr>
        <xdr:cNvPr id="6" name="9 Imagen" descr="logo_2x4.bmp">
          <a:extLst>
            <a:ext uri="{FF2B5EF4-FFF2-40B4-BE49-F238E27FC236}">
              <a16:creationId xmlns:a16="http://schemas.microsoft.com/office/drawing/2014/main" id="{00000000-0008-0000-89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23875" y="85725"/>
          <a:ext cx="595992" cy="4056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523875</xdr:colOff>
      <xdr:row>0</xdr:row>
      <xdr:rowOff>57150</xdr:rowOff>
    </xdr:from>
    <xdr:to>
      <xdr:col>1</xdr:col>
      <xdr:colOff>359024</xdr:colOff>
      <xdr:row>0</xdr:row>
      <xdr:rowOff>514350</xdr:rowOff>
    </xdr:to>
    <xdr:pic>
      <xdr:nvPicPr>
        <xdr:cNvPr id="5" name="9 Imagen" descr="logo_2x4.bmp">
          <a:hlinkClick xmlns:r="http://schemas.openxmlformats.org/officeDocument/2006/relationships" r:id="rId3"/>
          <a:extLst>
            <a:ext uri="{FF2B5EF4-FFF2-40B4-BE49-F238E27FC236}">
              <a16:creationId xmlns:a16="http://schemas.microsoft.com/office/drawing/2014/main" id="{00000000-0008-0000-8900-000005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23875" y="57150"/>
          <a:ext cx="616199"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5.xml><?xml version="1.0" encoding="utf-8"?>
<c:userShapes xmlns:c="http://schemas.openxmlformats.org/drawingml/2006/chart">
  <cdr:relSizeAnchor xmlns:cdr="http://schemas.openxmlformats.org/drawingml/2006/chartDrawing">
    <cdr:from>
      <cdr:x>0.03251</cdr:x>
      <cdr:y>0.92955</cdr:y>
    </cdr:from>
    <cdr:to>
      <cdr:x>0.32709</cdr:x>
      <cdr:y>0.98239</cdr:y>
    </cdr:to>
    <cdr:sp macro="" textlink="">
      <cdr:nvSpPr>
        <cdr:cNvPr id="2" name="CuadroTexto 1"/>
        <cdr:cNvSpPr txBox="1"/>
      </cdr:nvSpPr>
      <cdr:spPr>
        <a:xfrm xmlns:a="http://schemas.openxmlformats.org/drawingml/2006/main">
          <a:off x="314325" y="4524375"/>
          <a:ext cx="2847975" cy="2571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100" b="1"/>
            <a:t>Fuente: </a:t>
          </a:r>
          <a:r>
            <a:rPr lang="es-ES" sz="1100"/>
            <a:t>CMNR</a:t>
          </a:r>
        </a:p>
      </cdr:txBody>
    </cdr:sp>
  </cdr:relSizeAnchor>
</c:userShapes>
</file>

<file path=xl/drawings/drawing196.xml><?xml version="1.0" encoding="utf-8"?>
<xdr:wsDr xmlns:xdr="http://schemas.openxmlformats.org/drawingml/2006/spreadsheetDrawing" xmlns:a="http://schemas.openxmlformats.org/drawingml/2006/main">
  <xdr:twoCellAnchor editAs="oneCell">
    <xdr:from>
      <xdr:col>3</xdr:col>
      <xdr:colOff>4142</xdr:colOff>
      <xdr:row>5</xdr:row>
      <xdr:rowOff>164824</xdr:rowOff>
    </xdr:from>
    <xdr:to>
      <xdr:col>5</xdr:col>
      <xdr:colOff>778566</xdr:colOff>
      <xdr:row>21</xdr:row>
      <xdr:rowOff>124239</xdr:rowOff>
    </xdr:to>
    <xdr:pic>
      <xdr:nvPicPr>
        <xdr:cNvPr id="2" name="3 Imagen">
          <a:extLst>
            <a:ext uri="{FF2B5EF4-FFF2-40B4-BE49-F238E27FC236}">
              <a16:creationId xmlns:a16="http://schemas.microsoft.com/office/drawing/2014/main" id="{00000000-0008-0000-8A00-000002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290142" y="1117324"/>
          <a:ext cx="2787098" cy="3007415"/>
        </a:xfrm>
        <a:prstGeom prst="rect">
          <a:avLst/>
        </a:prstGeom>
        <a:noFill/>
        <a:ln>
          <a:noFill/>
        </a:ln>
      </xdr:spPr>
    </xdr:pic>
    <xdr:clientData/>
  </xdr:twoCellAnchor>
  <xdr:twoCellAnchor>
    <xdr:from>
      <xdr:col>0</xdr:col>
      <xdr:colOff>735082</xdr:colOff>
      <xdr:row>6</xdr:row>
      <xdr:rowOff>170210</xdr:rowOff>
    </xdr:from>
    <xdr:to>
      <xdr:col>7</xdr:col>
      <xdr:colOff>140805</xdr:colOff>
      <xdr:row>18</xdr:row>
      <xdr:rowOff>49696</xdr:rowOff>
    </xdr:to>
    <xdr:sp macro="" textlink="">
      <xdr:nvSpPr>
        <xdr:cNvPr id="3" name="1 CuadroTexto">
          <a:extLst>
            <a:ext uri="{FF2B5EF4-FFF2-40B4-BE49-F238E27FC236}">
              <a16:creationId xmlns:a16="http://schemas.microsoft.com/office/drawing/2014/main" id="{00000000-0008-0000-8A00-000003000000}"/>
            </a:ext>
          </a:extLst>
        </xdr:cNvPr>
        <xdr:cNvSpPr txBox="1"/>
      </xdr:nvSpPr>
      <xdr:spPr>
        <a:xfrm>
          <a:off x="735082" y="1313210"/>
          <a:ext cx="6363114" cy="21654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ES" sz="4000" b="1" baseline="0">
              <a:solidFill>
                <a:srgbClr val="0070C0"/>
              </a:solidFill>
              <a:effectLst/>
              <a:latin typeface="+mn-lt"/>
              <a:ea typeface="+mn-ea"/>
              <a:cs typeface="+mn-cs"/>
            </a:rPr>
            <a:t>ESTADÍSTICAS </a:t>
          </a:r>
        </a:p>
        <a:p>
          <a:pPr marL="0" marR="0" indent="0" algn="ctr" defTabSz="914400" eaLnBrk="1" fontAlgn="auto" latinLnBrk="0" hangingPunct="1">
            <a:lnSpc>
              <a:spcPct val="100000"/>
            </a:lnSpc>
            <a:spcBef>
              <a:spcPts val="0"/>
            </a:spcBef>
            <a:spcAft>
              <a:spcPts val="0"/>
            </a:spcAft>
            <a:buClrTx/>
            <a:buSzTx/>
            <a:buFontTx/>
            <a:buNone/>
            <a:tabLst/>
            <a:defRPr/>
          </a:pPr>
          <a:r>
            <a:rPr lang="es-ES" sz="2800" b="1" baseline="0">
              <a:solidFill>
                <a:schemeClr val="accent3">
                  <a:lumMod val="50000"/>
                </a:schemeClr>
              </a:solidFill>
              <a:latin typeface="+mn-lt"/>
              <a:ea typeface="+mn-ea"/>
              <a:cs typeface="+mn-cs"/>
            </a:rPr>
            <a:t>Convenio Bilateral de Seguridad Social entre España y la República Dominicana</a:t>
          </a:r>
        </a:p>
      </xdr:txBody>
    </xdr:sp>
    <xdr:clientData/>
  </xdr:twoCellAnchor>
  <xdr:twoCellAnchor editAs="oneCell">
    <xdr:from>
      <xdr:col>0</xdr:col>
      <xdr:colOff>152400</xdr:colOff>
      <xdr:row>1</xdr:row>
      <xdr:rowOff>19051</xdr:rowOff>
    </xdr:from>
    <xdr:to>
      <xdr:col>1</xdr:col>
      <xdr:colOff>144462</xdr:colOff>
      <xdr:row>3</xdr:row>
      <xdr:rowOff>114301</xdr:rowOff>
    </xdr:to>
    <xdr:pic>
      <xdr:nvPicPr>
        <xdr:cNvPr id="4" name="6 Imagen" descr="logo_2x4.bmp">
          <a:extLst>
            <a:ext uri="{FF2B5EF4-FFF2-40B4-BE49-F238E27FC236}">
              <a16:creationId xmlns:a16="http://schemas.microsoft.com/office/drawing/2014/main" id="{00000000-0008-0000-8A00-000004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152400" y="209551"/>
          <a:ext cx="754062"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7.xml><?xml version="1.0" encoding="utf-8"?>
<xdr:wsDr xmlns:xdr="http://schemas.openxmlformats.org/drawingml/2006/spreadsheetDrawing" xmlns:a="http://schemas.openxmlformats.org/drawingml/2006/main">
  <xdr:twoCellAnchor editAs="oneCell">
    <xdr:from>
      <xdr:col>3</xdr:col>
      <xdr:colOff>352052</xdr:colOff>
      <xdr:row>6</xdr:row>
      <xdr:rowOff>126813</xdr:rowOff>
    </xdr:from>
    <xdr:to>
      <xdr:col>8</xdr:col>
      <xdr:colOff>76200</xdr:colOff>
      <xdr:row>29</xdr:row>
      <xdr:rowOff>1380</xdr:rowOff>
    </xdr:to>
    <xdr:pic>
      <xdr:nvPicPr>
        <xdr:cNvPr id="2" name="3 Imagen">
          <a:extLst>
            <a:ext uri="{FF2B5EF4-FFF2-40B4-BE49-F238E27FC236}">
              <a16:creationId xmlns:a16="http://schemas.microsoft.com/office/drawing/2014/main" id="{00000000-0008-0000-8B00-000002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638052" y="1269813"/>
          <a:ext cx="3696073" cy="4261037"/>
        </a:xfrm>
        <a:prstGeom prst="rect">
          <a:avLst/>
        </a:prstGeom>
        <a:noFill/>
        <a:ln>
          <a:noFill/>
        </a:ln>
      </xdr:spPr>
    </xdr:pic>
    <xdr:clientData/>
  </xdr:twoCellAnchor>
  <xdr:twoCellAnchor>
    <xdr:from>
      <xdr:col>0</xdr:col>
      <xdr:colOff>57979</xdr:colOff>
      <xdr:row>4</xdr:row>
      <xdr:rowOff>74543</xdr:rowOff>
    </xdr:from>
    <xdr:to>
      <xdr:col>9</xdr:col>
      <xdr:colOff>646043</xdr:colOff>
      <xdr:row>30</xdr:row>
      <xdr:rowOff>99392</xdr:rowOff>
    </xdr:to>
    <xdr:sp macro="" textlink="">
      <xdr:nvSpPr>
        <xdr:cNvPr id="3" name="1 CuadroTexto">
          <a:extLst>
            <a:ext uri="{FF2B5EF4-FFF2-40B4-BE49-F238E27FC236}">
              <a16:creationId xmlns:a16="http://schemas.microsoft.com/office/drawing/2014/main" id="{00000000-0008-0000-8B00-000003000000}"/>
            </a:ext>
          </a:extLst>
        </xdr:cNvPr>
        <xdr:cNvSpPr txBox="1"/>
      </xdr:nvSpPr>
      <xdr:spPr>
        <a:xfrm>
          <a:off x="57979" y="836543"/>
          <a:ext cx="7827064" cy="5201479"/>
        </a:xfrm>
        <a:prstGeom prst="rect">
          <a:avLst/>
        </a:prstGeom>
        <a:solidFill>
          <a:schemeClr val="bg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El Convenio Bilateral de Seguridad Social entre el Reino Unido de España y la República Dominicana, fue el 1 julio de 2004, en vigor desde el 1 julio del 2006.  Este convenio abarca los casos de pensiones y jubilaciones, prestaciones por vejez, prestaciones por cesantía por edad avanzada, prestaciones por sobrevivencia, etc.   Este convenio se firmó por el aumento de las migraciones, donde los trabajadores han dividido sus carreras laborales y muchas veces no accedían a los beneficios de retiro, o los seguros de sobrevivencia o invalidez.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Este convenio es aplicable a los dominicanos y españoles que estén o hayan estado sujetos a las legislaciones de Seguridad Social de España o República Dominicana, así como sus familiares beneficiarios y sobrevivientes.  Los interesados requieren el tiempo de cotización en RD - España o España-RD, y estas cotizaciones se suman al tiempo de cotización del país aplicar, para obtener los beneficios que la Seguridad Social otorga.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Para abril 2021, la  Oficina del Convenio Bilateral de Seguridad Social entre España y la RD han registrado un total de 200 nuevos expedientes, el 76.0% fueron nuevas introducciones;  el 1.0% de las solicitudes fueron de reintroducciones y el 23.0% son solicitudes de cooperaciones administrativas.    </a:t>
          </a:r>
        </a:p>
        <a:p>
          <a:pPr marL="0" marR="0" indent="0"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En este mismo período, el 30% solicitaron certificaciones de períodos cotizados o cuantías; el 18.5% por jubilación o vejez; el 13.5% por sobrevivencia, el 2.0% por incapacidad y  el 36% por eximición de cotización</a:t>
          </a:r>
          <a:r>
            <a:rPr lang="en-US" sz="1400" baseline="0">
              <a:solidFill>
                <a:sysClr val="windowText" lastClr="000000"/>
              </a:solidFill>
              <a:effectLst/>
              <a:latin typeface="+mn-lt"/>
              <a:ea typeface="+mn-ea"/>
              <a:cs typeface="+mn-cs"/>
            </a:rPr>
            <a:t>.  Del total de expedientes el 33.0% estan concluidos, el 52.5% en proceso y el 14.5% estan en estatus pendiente.</a:t>
          </a:r>
          <a:endParaRPr lang="es-ES" sz="1400" baseline="0">
            <a:solidFill>
              <a:sysClr val="windowText" lastClr="000000"/>
            </a:solidFill>
            <a:effectLst/>
            <a:latin typeface="+mn-lt"/>
            <a:ea typeface="+mn-ea"/>
            <a:cs typeface="+mn-cs"/>
          </a:endParaRPr>
        </a:p>
      </xdr:txBody>
    </xdr:sp>
    <xdr:clientData/>
  </xdr:twoCellAnchor>
  <xdr:twoCellAnchor>
    <xdr:from>
      <xdr:col>0</xdr:col>
      <xdr:colOff>0</xdr:colOff>
      <xdr:row>0</xdr:row>
      <xdr:rowOff>0</xdr:rowOff>
    </xdr:from>
    <xdr:to>
      <xdr:col>10</xdr:col>
      <xdr:colOff>0</xdr:colOff>
      <xdr:row>3</xdr:row>
      <xdr:rowOff>161924</xdr:rowOff>
    </xdr:to>
    <xdr:sp macro="" textlink="">
      <xdr:nvSpPr>
        <xdr:cNvPr id="4" name="4 Rectángulo redondeado">
          <a:extLst>
            <a:ext uri="{FF2B5EF4-FFF2-40B4-BE49-F238E27FC236}">
              <a16:creationId xmlns:a16="http://schemas.microsoft.com/office/drawing/2014/main" id="{00000000-0008-0000-8B00-000004000000}"/>
            </a:ext>
          </a:extLst>
        </xdr:cNvPr>
        <xdr:cNvSpPr/>
      </xdr:nvSpPr>
      <xdr:spPr>
        <a:xfrm>
          <a:off x="0" y="0"/>
          <a:ext cx="9248775" cy="73342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baseline="0">
              <a:solidFill>
                <a:schemeClr val="lt1"/>
              </a:solidFill>
              <a:effectLst/>
              <a:latin typeface="+mn-lt"/>
              <a:ea typeface="+mn-ea"/>
              <a:cs typeface="+mn-cs"/>
            </a:rPr>
            <a:t> </a:t>
          </a:r>
          <a:r>
            <a:rPr lang="es-ES" sz="1800" b="1" baseline="0">
              <a:solidFill>
                <a:schemeClr val="lt1"/>
              </a:solidFill>
              <a:effectLst/>
              <a:latin typeface="+mn-lt"/>
              <a:ea typeface="+mn-ea"/>
              <a:cs typeface="+mn-cs"/>
            </a:rPr>
            <a:t>Convenio Bilateral de Seguridad Social </a:t>
          </a:r>
        </a:p>
        <a:p>
          <a:pPr algn="ctr" eaLnBrk="1" fontAlgn="auto" latinLnBrk="0" hangingPunct="1"/>
          <a:r>
            <a:rPr lang="es-ES" sz="1800" b="1" baseline="0">
              <a:solidFill>
                <a:schemeClr val="lt1"/>
              </a:solidFill>
              <a:effectLst/>
              <a:latin typeface="+mn-lt"/>
              <a:ea typeface="+mn-ea"/>
              <a:cs typeface="+mn-cs"/>
            </a:rPr>
            <a:t>Entre España y la República Dominicana</a:t>
          </a:r>
          <a:endParaRPr lang="es-ES" sz="1800">
            <a:effectLst/>
          </a:endParaRPr>
        </a:p>
      </xdr:txBody>
    </xdr:sp>
    <xdr:clientData/>
  </xdr:twoCellAnchor>
  <xdr:twoCellAnchor editAs="oneCell">
    <xdr:from>
      <xdr:col>0</xdr:col>
      <xdr:colOff>388283</xdr:colOff>
      <xdr:row>0</xdr:row>
      <xdr:rowOff>92449</xdr:rowOff>
    </xdr:from>
    <xdr:to>
      <xdr:col>1</xdr:col>
      <xdr:colOff>297606</xdr:colOff>
      <xdr:row>3</xdr:row>
      <xdr:rowOff>19050</xdr:rowOff>
    </xdr:to>
    <xdr:pic>
      <xdr:nvPicPr>
        <xdr:cNvPr id="5" name="9 Imagen" descr="logo_2x4.bmp">
          <a:hlinkClick xmlns:r="http://schemas.openxmlformats.org/officeDocument/2006/relationships" r:id="rId3"/>
          <a:extLst>
            <a:ext uri="{FF2B5EF4-FFF2-40B4-BE49-F238E27FC236}">
              <a16:creationId xmlns:a16="http://schemas.microsoft.com/office/drawing/2014/main" id="{00000000-0008-0000-8B00-000005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88283" y="92449"/>
          <a:ext cx="671323" cy="4981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8.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0</xdr:colOff>
      <xdr:row>0</xdr:row>
      <xdr:rowOff>1170214</xdr:rowOff>
    </xdr:to>
    <xdr:sp macro="" textlink="">
      <xdr:nvSpPr>
        <xdr:cNvPr id="2" name="4 Rectángulo redondeado">
          <a:extLst>
            <a:ext uri="{FF2B5EF4-FFF2-40B4-BE49-F238E27FC236}">
              <a16:creationId xmlns:a16="http://schemas.microsoft.com/office/drawing/2014/main" id="{00000000-0008-0000-8C00-000002000000}"/>
            </a:ext>
          </a:extLst>
        </xdr:cNvPr>
        <xdr:cNvSpPr/>
      </xdr:nvSpPr>
      <xdr:spPr>
        <a:xfrm>
          <a:off x="0" y="0"/>
          <a:ext cx="18083893" cy="117021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ES" sz="2000" b="1" baseline="0">
              <a:solidFill>
                <a:schemeClr val="lt1"/>
              </a:solidFill>
              <a:effectLst/>
              <a:latin typeface="+mn-lt"/>
              <a:ea typeface="+mn-ea"/>
              <a:cs typeface="+mn-cs"/>
            </a:rPr>
            <a:t>Convenio Bilateral de Seguridad Social entre España y la República Dominicana</a:t>
          </a:r>
        </a:p>
        <a:p>
          <a:pPr algn="ctr" eaLnBrk="1" fontAlgn="auto" latinLnBrk="0" hangingPunct="1"/>
          <a:r>
            <a:rPr lang="es-ES" sz="2000" b="1" baseline="0">
              <a:solidFill>
                <a:schemeClr val="lt1"/>
              </a:solidFill>
              <a:effectLst/>
              <a:latin typeface="+mn-lt"/>
              <a:ea typeface="+mn-ea"/>
              <a:cs typeface="+mn-cs"/>
            </a:rPr>
            <a:t>Cantidad de Solicitudes  por Tipo de Trámite</a:t>
          </a:r>
        </a:p>
        <a:p>
          <a:pPr algn="ctr" eaLnBrk="1" fontAlgn="auto" latinLnBrk="0" hangingPunct="1"/>
          <a:r>
            <a:rPr lang="es-ES" sz="2000" b="1" baseline="0">
              <a:solidFill>
                <a:schemeClr val="lt1"/>
              </a:solidFill>
              <a:effectLst/>
              <a:latin typeface="+mn-lt"/>
              <a:ea typeface="+mn-ea"/>
              <a:cs typeface="+mn-cs"/>
            </a:rPr>
            <a:t>P</a:t>
          </a:r>
          <a:r>
            <a:rPr lang="es-DO" sz="2000" b="1">
              <a:solidFill>
                <a:schemeClr val="lt1"/>
              </a:solidFill>
              <a:effectLst/>
              <a:latin typeface="+mn-lt"/>
              <a:ea typeface="+mn-ea"/>
              <a:cs typeface="+mn-cs"/>
            </a:rPr>
            <a:t>eríodo: Enero - Abril 2021</a:t>
          </a:r>
        </a:p>
      </xdr:txBody>
    </xdr:sp>
    <xdr:clientData/>
  </xdr:twoCellAnchor>
  <xdr:oneCellAnchor>
    <xdr:from>
      <xdr:col>0</xdr:col>
      <xdr:colOff>524276</xdr:colOff>
      <xdr:row>0</xdr:row>
      <xdr:rowOff>204106</xdr:rowOff>
    </xdr:from>
    <xdr:ext cx="959721" cy="680358"/>
    <xdr:pic>
      <xdr:nvPicPr>
        <xdr:cNvPr id="3" name="9 Imagen" descr="logo_2x4.bmp">
          <a:hlinkClick xmlns:r="http://schemas.openxmlformats.org/officeDocument/2006/relationships" r:id="rId1"/>
          <a:extLst>
            <a:ext uri="{FF2B5EF4-FFF2-40B4-BE49-F238E27FC236}">
              <a16:creationId xmlns:a16="http://schemas.microsoft.com/office/drawing/2014/main" id="{00000000-0008-0000-8C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24276" y="204106"/>
          <a:ext cx="959721" cy="6803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54428</xdr:colOff>
      <xdr:row>7</xdr:row>
      <xdr:rowOff>95252</xdr:rowOff>
    </xdr:from>
    <xdr:to>
      <xdr:col>9</xdr:col>
      <xdr:colOff>1183821</xdr:colOff>
      <xdr:row>46</xdr:row>
      <xdr:rowOff>149680</xdr:rowOff>
    </xdr:to>
    <xdr:graphicFrame macro="">
      <xdr:nvGraphicFramePr>
        <xdr:cNvPr id="5" name="Gráfico 4">
          <a:extLst>
            <a:ext uri="{FF2B5EF4-FFF2-40B4-BE49-F238E27FC236}">
              <a16:creationId xmlns:a16="http://schemas.microsoft.com/office/drawing/2014/main" id="{00000000-0008-0000-8C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99.xml><?xml version="1.0" encoding="utf-8"?>
<xdr:wsDr xmlns:xdr="http://schemas.openxmlformats.org/drawingml/2006/spreadsheetDrawing" xmlns:a="http://schemas.openxmlformats.org/drawingml/2006/main">
  <xdr:twoCellAnchor>
    <xdr:from>
      <xdr:col>0</xdr:col>
      <xdr:colOff>34636</xdr:colOff>
      <xdr:row>0</xdr:row>
      <xdr:rowOff>0</xdr:rowOff>
    </xdr:from>
    <xdr:to>
      <xdr:col>9</xdr:col>
      <xdr:colOff>1073728</xdr:colOff>
      <xdr:row>1</xdr:row>
      <xdr:rowOff>34637</xdr:rowOff>
    </xdr:to>
    <xdr:sp macro="" textlink="">
      <xdr:nvSpPr>
        <xdr:cNvPr id="2" name="4 Rectángulo redondeado">
          <a:extLst>
            <a:ext uri="{FF2B5EF4-FFF2-40B4-BE49-F238E27FC236}">
              <a16:creationId xmlns:a16="http://schemas.microsoft.com/office/drawing/2014/main" id="{00000000-0008-0000-8D00-000002000000}"/>
            </a:ext>
          </a:extLst>
        </xdr:cNvPr>
        <xdr:cNvSpPr/>
      </xdr:nvSpPr>
      <xdr:spPr>
        <a:xfrm>
          <a:off x="34636" y="0"/>
          <a:ext cx="14685819" cy="126422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ES" sz="2000" b="1" baseline="0">
              <a:solidFill>
                <a:schemeClr val="lt1"/>
              </a:solidFill>
              <a:effectLst/>
              <a:latin typeface="+mn-lt"/>
              <a:ea typeface="+mn-ea"/>
              <a:cs typeface="+mn-cs"/>
            </a:rPr>
            <a:t>Convenio Bilateral de Seguridad Social entre España y la República Dominicana</a:t>
          </a:r>
        </a:p>
        <a:p>
          <a:pPr algn="ctr" eaLnBrk="1" fontAlgn="auto" latinLnBrk="0" hangingPunct="1"/>
          <a:r>
            <a:rPr lang="es-ES" sz="2000" b="1" baseline="0">
              <a:solidFill>
                <a:schemeClr val="lt1"/>
              </a:solidFill>
              <a:effectLst/>
              <a:latin typeface="+mn-lt"/>
              <a:ea typeface="+mn-ea"/>
              <a:cs typeface="+mn-cs"/>
            </a:rPr>
            <a:t>Cantidad de Solicitudes por Año y  Tipo de Beneficio</a:t>
          </a:r>
        </a:p>
        <a:p>
          <a:pPr algn="ctr" eaLnBrk="1" fontAlgn="auto" latinLnBrk="0" hangingPunct="1"/>
          <a:r>
            <a:rPr lang="es-ES" sz="2000" b="1" baseline="0">
              <a:solidFill>
                <a:schemeClr val="lt1"/>
              </a:solidFill>
              <a:effectLst/>
              <a:latin typeface="+mn-lt"/>
              <a:ea typeface="+mn-ea"/>
              <a:cs typeface="+mn-cs"/>
            </a:rPr>
            <a:t>P</a:t>
          </a:r>
          <a:r>
            <a:rPr lang="es-DO" sz="2000" b="1">
              <a:solidFill>
                <a:schemeClr val="lt1"/>
              </a:solidFill>
              <a:effectLst/>
              <a:latin typeface="+mn-lt"/>
              <a:ea typeface="+mn-ea"/>
              <a:cs typeface="+mn-cs"/>
            </a:rPr>
            <a:t>eríodo: Enero</a:t>
          </a:r>
          <a:r>
            <a:rPr lang="es-DO" sz="2000" b="1" baseline="0">
              <a:solidFill>
                <a:schemeClr val="lt1"/>
              </a:solidFill>
              <a:effectLst/>
              <a:latin typeface="+mn-lt"/>
              <a:ea typeface="+mn-ea"/>
              <a:cs typeface="+mn-cs"/>
            </a:rPr>
            <a:t> - Abril 2021</a:t>
          </a:r>
          <a:endParaRPr lang="es-DO" sz="2000" b="1">
            <a:solidFill>
              <a:schemeClr val="lt1"/>
            </a:solidFill>
            <a:effectLst/>
            <a:latin typeface="+mn-lt"/>
            <a:ea typeface="+mn-ea"/>
            <a:cs typeface="+mn-cs"/>
          </a:endParaRPr>
        </a:p>
      </xdr:txBody>
    </xdr:sp>
    <xdr:clientData/>
  </xdr:twoCellAnchor>
  <xdr:oneCellAnchor>
    <xdr:from>
      <xdr:col>0</xdr:col>
      <xdr:colOff>676428</xdr:colOff>
      <xdr:row>0</xdr:row>
      <xdr:rowOff>205583</xdr:rowOff>
    </xdr:from>
    <xdr:ext cx="1224747" cy="833508"/>
    <xdr:pic>
      <xdr:nvPicPr>
        <xdr:cNvPr id="3" name="9 Imagen" descr="logo_2x4.bmp">
          <a:hlinkClick xmlns:r="http://schemas.openxmlformats.org/officeDocument/2006/relationships" r:id="rId1"/>
          <a:extLst>
            <a:ext uri="{FF2B5EF4-FFF2-40B4-BE49-F238E27FC236}">
              <a16:creationId xmlns:a16="http://schemas.microsoft.com/office/drawing/2014/main" id="{00000000-0008-0000-8D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6428" y="205583"/>
          <a:ext cx="1224747" cy="8335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51965</xdr:colOff>
      <xdr:row>10</xdr:row>
      <xdr:rowOff>86602</xdr:rowOff>
    </xdr:from>
    <xdr:to>
      <xdr:col>9</xdr:col>
      <xdr:colOff>571499</xdr:colOff>
      <xdr:row>55</xdr:row>
      <xdr:rowOff>138546</xdr:rowOff>
    </xdr:to>
    <xdr:graphicFrame macro="">
      <xdr:nvGraphicFramePr>
        <xdr:cNvPr id="5" name="Gráfico 4">
          <a:extLst>
            <a:ext uri="{FF2B5EF4-FFF2-40B4-BE49-F238E27FC236}">
              <a16:creationId xmlns:a16="http://schemas.microsoft.com/office/drawing/2014/main" id="{00000000-0008-0000-8D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1</xdr:rowOff>
    </xdr:from>
    <xdr:to>
      <xdr:col>1</xdr:col>
      <xdr:colOff>0</xdr:colOff>
      <xdr:row>2</xdr:row>
      <xdr:rowOff>168519</xdr:rowOff>
    </xdr:to>
    <xdr:sp macro="" textlink="">
      <xdr:nvSpPr>
        <xdr:cNvPr id="2" name="3 Rectángulo redondeado">
          <a:extLst>
            <a:ext uri="{FF2B5EF4-FFF2-40B4-BE49-F238E27FC236}">
              <a16:creationId xmlns:a16="http://schemas.microsoft.com/office/drawing/2014/main" id="{00000000-0008-0000-0100-000002000000}"/>
            </a:ext>
          </a:extLst>
        </xdr:cNvPr>
        <xdr:cNvSpPr/>
      </xdr:nvSpPr>
      <xdr:spPr>
        <a:xfrm>
          <a:off x="0" y="1"/>
          <a:ext cx="8172450" cy="54951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1800" b="1">
              <a:solidFill>
                <a:schemeClr val="lt1"/>
              </a:solidFill>
              <a:effectLst/>
              <a:latin typeface="+mn-lt"/>
              <a:ea typeface="+mn-ea"/>
              <a:cs typeface="+mn-cs"/>
            </a:rPr>
            <a:t> Sistema Dominicano Seguridad Social (SDSS)</a:t>
          </a:r>
          <a:endParaRPr lang="en-US" sz="2400" b="1"/>
        </a:p>
      </xdr:txBody>
    </xdr:sp>
    <xdr:clientData/>
  </xdr:twoCellAnchor>
  <xdr:twoCellAnchor editAs="oneCell">
    <xdr:from>
      <xdr:col>0</xdr:col>
      <xdr:colOff>198528</xdr:colOff>
      <xdr:row>0</xdr:row>
      <xdr:rowOff>104618</xdr:rowOff>
    </xdr:from>
    <xdr:to>
      <xdr:col>0</xdr:col>
      <xdr:colOff>868371</xdr:colOff>
      <xdr:row>2</xdr:row>
      <xdr:rowOff>38100</xdr:rowOff>
    </xdr:to>
    <xdr:pic>
      <xdr:nvPicPr>
        <xdr:cNvPr id="3" name="1 Imagen" descr="Logo_2x4.bmp">
          <a:extLst>
            <a:ext uri="{FF2B5EF4-FFF2-40B4-BE49-F238E27FC236}">
              <a16:creationId xmlns:a16="http://schemas.microsoft.com/office/drawing/2014/main" id="{00000000-0008-0000-0100-000003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063" t="10325" r="3969" b="15109"/>
        <a:stretch/>
      </xdr:blipFill>
      <xdr:spPr bwMode="auto">
        <a:xfrm>
          <a:off x="198528" y="104618"/>
          <a:ext cx="669843" cy="4287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3</xdr:col>
      <xdr:colOff>1</xdr:colOff>
      <xdr:row>8</xdr:row>
      <xdr:rowOff>40821</xdr:rowOff>
    </xdr:from>
    <xdr:to>
      <xdr:col>9</xdr:col>
      <xdr:colOff>340178</xdr:colOff>
      <xdr:row>37</xdr:row>
      <xdr:rowOff>108856</xdr:rowOff>
    </xdr:to>
    <xdr:pic>
      <xdr:nvPicPr>
        <xdr:cNvPr id="5" name="4 Imagen">
          <a:extLst>
            <a:ext uri="{FF2B5EF4-FFF2-40B4-BE49-F238E27FC236}">
              <a16:creationId xmlns:a16="http://schemas.microsoft.com/office/drawing/2014/main" id="{00000000-0008-0000-0C00-000005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286001" y="1564821"/>
          <a:ext cx="5538106" cy="5592535"/>
        </a:xfrm>
        <a:prstGeom prst="rect">
          <a:avLst/>
        </a:prstGeom>
        <a:noFill/>
        <a:ln>
          <a:noFill/>
        </a:ln>
      </xdr:spPr>
    </xdr:pic>
    <xdr:clientData/>
  </xdr:twoCellAnchor>
  <xdr:twoCellAnchor>
    <xdr:from>
      <xdr:col>0</xdr:col>
      <xdr:colOff>513363</xdr:colOff>
      <xdr:row>7</xdr:row>
      <xdr:rowOff>81643</xdr:rowOff>
    </xdr:from>
    <xdr:to>
      <xdr:col>11</xdr:col>
      <xdr:colOff>734785</xdr:colOff>
      <xdr:row>35</xdr:row>
      <xdr:rowOff>122464</xdr:rowOff>
    </xdr:to>
    <xdr:sp macro="" textlink="">
      <xdr:nvSpPr>
        <xdr:cNvPr id="2" name="1 CuadroTexto">
          <a:extLst>
            <a:ext uri="{FF2B5EF4-FFF2-40B4-BE49-F238E27FC236}">
              <a16:creationId xmlns:a16="http://schemas.microsoft.com/office/drawing/2014/main" id="{00000000-0008-0000-0C00-000002000000}"/>
            </a:ext>
          </a:extLst>
        </xdr:cNvPr>
        <xdr:cNvSpPr txBox="1"/>
      </xdr:nvSpPr>
      <xdr:spPr>
        <a:xfrm>
          <a:off x="513363" y="1415143"/>
          <a:ext cx="9719208" cy="53748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4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endParaRPr lang="es-DO" sz="4400" b="1" baseline="0">
            <a:solidFill>
              <a:srgbClr val="0070C0"/>
            </a:solidFill>
            <a:effectLst/>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chemeClr val="accent3">
                  <a:lumMod val="50000"/>
                </a:schemeClr>
              </a:solidFill>
            </a:rPr>
            <a:t>Afiliación del Seguro Familiar de Salud</a:t>
          </a:r>
        </a:p>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chemeClr val="accent3">
                  <a:lumMod val="50000"/>
                </a:schemeClr>
              </a:solidFill>
            </a:rPr>
            <a:t>(SFS)</a:t>
          </a:r>
          <a:endParaRPr lang="es-DO" sz="3600" b="1">
            <a:solidFill>
              <a:schemeClr val="accent3">
                <a:lumMod val="50000"/>
              </a:schemeClr>
            </a:solidFill>
          </a:endParaRPr>
        </a:p>
      </xdr:txBody>
    </xdr:sp>
    <xdr:clientData/>
  </xdr:twoCellAnchor>
  <xdr:twoCellAnchor editAs="oneCell">
    <xdr:from>
      <xdr:col>0</xdr:col>
      <xdr:colOff>336977</xdr:colOff>
      <xdr:row>1</xdr:row>
      <xdr:rowOff>152881</xdr:rowOff>
    </xdr:from>
    <xdr:to>
      <xdr:col>1</xdr:col>
      <xdr:colOff>503464</xdr:colOff>
      <xdr:row>5</xdr:row>
      <xdr:rowOff>79560</xdr:rowOff>
    </xdr:to>
    <xdr:pic>
      <xdr:nvPicPr>
        <xdr:cNvPr id="3" name="1 Imagen" descr="Logo_2x4.bmp">
          <a:extLst>
            <a:ext uri="{FF2B5EF4-FFF2-40B4-BE49-F238E27FC236}">
              <a16:creationId xmlns:a16="http://schemas.microsoft.com/office/drawing/2014/main" id="{00000000-0008-0000-0C00-000003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22961" t="12578" r="21014" b="25122"/>
        <a:stretch/>
      </xdr:blipFill>
      <xdr:spPr bwMode="auto">
        <a:xfrm>
          <a:off x="336977" y="343381"/>
          <a:ext cx="928487" cy="688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0.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0</xdr:colOff>
      <xdr:row>0</xdr:row>
      <xdr:rowOff>885825</xdr:rowOff>
    </xdr:to>
    <xdr:sp macro="" textlink="">
      <xdr:nvSpPr>
        <xdr:cNvPr id="3" name="4 Rectángulo redondeado">
          <a:extLst>
            <a:ext uri="{FF2B5EF4-FFF2-40B4-BE49-F238E27FC236}">
              <a16:creationId xmlns:a16="http://schemas.microsoft.com/office/drawing/2014/main" id="{00000000-0008-0000-8E00-000003000000}"/>
            </a:ext>
          </a:extLst>
        </xdr:cNvPr>
        <xdr:cNvSpPr/>
      </xdr:nvSpPr>
      <xdr:spPr>
        <a:xfrm>
          <a:off x="0" y="0"/>
          <a:ext cx="8686800" cy="88582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ES" sz="1400" b="1" baseline="0">
              <a:solidFill>
                <a:schemeClr val="lt1"/>
              </a:solidFill>
              <a:effectLst/>
              <a:latin typeface="+mn-lt"/>
              <a:ea typeface="+mn-ea"/>
              <a:cs typeface="+mn-cs"/>
            </a:rPr>
            <a:t>Convenio Bilateral de Seguridad Social entre España y la República Dominicana</a:t>
          </a:r>
        </a:p>
        <a:p>
          <a:pPr algn="ctr" eaLnBrk="1" fontAlgn="auto" latinLnBrk="0" hangingPunct="1"/>
          <a:r>
            <a:rPr lang="es-ES" sz="1400" b="1" baseline="0">
              <a:solidFill>
                <a:schemeClr val="lt1"/>
              </a:solidFill>
              <a:effectLst/>
              <a:latin typeface="+mn-lt"/>
              <a:ea typeface="+mn-ea"/>
              <a:cs typeface="+mn-cs"/>
            </a:rPr>
            <a:t>Cantidad de Solicitudes y Tramitaciones Concluidas</a:t>
          </a:r>
          <a:endParaRPr lang="es-ES" sz="2400">
            <a:effectLst/>
          </a:endParaRPr>
        </a:p>
        <a:p>
          <a:pPr algn="ctr" eaLnBrk="1" fontAlgn="auto" latinLnBrk="0" hangingPunct="1"/>
          <a:r>
            <a:rPr lang="es-ES" sz="1400" b="1" baseline="0">
              <a:solidFill>
                <a:schemeClr val="lt1"/>
              </a:solidFill>
              <a:effectLst/>
              <a:latin typeface="+mn-lt"/>
              <a:ea typeface="+mn-ea"/>
              <a:cs typeface="+mn-cs"/>
            </a:rPr>
            <a:t>P</a:t>
          </a:r>
          <a:r>
            <a:rPr lang="es-DO" sz="1400" b="1">
              <a:solidFill>
                <a:schemeClr val="lt1"/>
              </a:solidFill>
              <a:effectLst/>
              <a:latin typeface="+mn-lt"/>
              <a:ea typeface="+mn-ea"/>
              <a:cs typeface="+mn-cs"/>
            </a:rPr>
            <a:t>eríodo: Enero -  Abril</a:t>
          </a:r>
          <a:r>
            <a:rPr lang="es-DO" sz="1400" b="1" baseline="0">
              <a:solidFill>
                <a:schemeClr val="lt1"/>
              </a:solidFill>
              <a:effectLst/>
              <a:latin typeface="+mn-lt"/>
              <a:ea typeface="+mn-ea"/>
              <a:cs typeface="+mn-cs"/>
            </a:rPr>
            <a:t> </a:t>
          </a:r>
          <a:r>
            <a:rPr lang="es-DO" sz="1400" b="1">
              <a:solidFill>
                <a:schemeClr val="lt1"/>
              </a:solidFill>
              <a:effectLst/>
              <a:latin typeface="+mn-lt"/>
              <a:ea typeface="+mn-ea"/>
              <a:cs typeface="+mn-cs"/>
            </a:rPr>
            <a:t>2021</a:t>
          </a:r>
        </a:p>
      </xdr:txBody>
    </xdr:sp>
    <xdr:clientData/>
  </xdr:twoCellAnchor>
  <xdr:oneCellAnchor>
    <xdr:from>
      <xdr:col>0</xdr:col>
      <xdr:colOff>223559</xdr:colOff>
      <xdr:row>0</xdr:row>
      <xdr:rowOff>209550</xdr:rowOff>
    </xdr:from>
    <xdr:ext cx="685802" cy="466726"/>
    <xdr:pic>
      <xdr:nvPicPr>
        <xdr:cNvPr id="4" name="9 Imagen" descr="logo_2x4.bmp">
          <a:hlinkClick xmlns:r="http://schemas.openxmlformats.org/officeDocument/2006/relationships" r:id="rId1"/>
          <a:extLst>
            <a:ext uri="{FF2B5EF4-FFF2-40B4-BE49-F238E27FC236}">
              <a16:creationId xmlns:a16="http://schemas.microsoft.com/office/drawing/2014/main" id="{00000000-0008-0000-8E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23559" y="209550"/>
          <a:ext cx="685802" cy="4667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57149</xdr:colOff>
      <xdr:row>8</xdr:row>
      <xdr:rowOff>66674</xdr:rowOff>
    </xdr:from>
    <xdr:to>
      <xdr:col>7</xdr:col>
      <xdr:colOff>590550</xdr:colOff>
      <xdr:row>29</xdr:row>
      <xdr:rowOff>152400</xdr:rowOff>
    </xdr:to>
    <xdr:graphicFrame macro="">
      <xdr:nvGraphicFramePr>
        <xdr:cNvPr id="2" name="Gráfico 1">
          <a:extLst>
            <a:ext uri="{FF2B5EF4-FFF2-40B4-BE49-F238E27FC236}">
              <a16:creationId xmlns:a16="http://schemas.microsoft.com/office/drawing/2014/main" id="{00000000-0008-0000-8E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editAs="oneCell">
    <xdr:from>
      <xdr:col>4</xdr:col>
      <xdr:colOff>33618</xdr:colOff>
      <xdr:row>10</xdr:row>
      <xdr:rowOff>89647</xdr:rowOff>
    </xdr:from>
    <xdr:to>
      <xdr:col>9</xdr:col>
      <xdr:colOff>621314</xdr:colOff>
      <xdr:row>34</xdr:row>
      <xdr:rowOff>10477</xdr:rowOff>
    </xdr:to>
    <xdr:pic>
      <xdr:nvPicPr>
        <xdr:cNvPr id="6" name="5 Imagen">
          <a:extLst>
            <a:ext uri="{FF2B5EF4-FFF2-40B4-BE49-F238E27FC236}">
              <a16:creationId xmlns:a16="http://schemas.microsoft.com/office/drawing/2014/main" id="{00000000-0008-0000-0D00-000006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081618" y="1994647"/>
          <a:ext cx="4532167" cy="4492830"/>
        </a:xfrm>
        <a:prstGeom prst="rect">
          <a:avLst/>
        </a:prstGeom>
        <a:noFill/>
        <a:ln>
          <a:noFill/>
        </a:ln>
      </xdr:spPr>
    </xdr:pic>
    <xdr:clientData/>
  </xdr:twoCellAnchor>
  <xdr:twoCellAnchor>
    <xdr:from>
      <xdr:col>0</xdr:col>
      <xdr:colOff>145676</xdr:colOff>
      <xdr:row>4</xdr:row>
      <xdr:rowOff>145676</xdr:rowOff>
    </xdr:from>
    <xdr:to>
      <xdr:col>12</xdr:col>
      <xdr:colOff>571500</xdr:colOff>
      <xdr:row>42</xdr:row>
      <xdr:rowOff>100852</xdr:rowOff>
    </xdr:to>
    <xdr:sp macro="" textlink="">
      <xdr:nvSpPr>
        <xdr:cNvPr id="2" name="1 CuadroTexto">
          <a:extLst>
            <a:ext uri="{FF2B5EF4-FFF2-40B4-BE49-F238E27FC236}">
              <a16:creationId xmlns:a16="http://schemas.microsoft.com/office/drawing/2014/main" id="{00000000-0008-0000-0D00-000002000000}"/>
            </a:ext>
          </a:extLst>
        </xdr:cNvPr>
        <xdr:cNvSpPr txBox="1"/>
      </xdr:nvSpPr>
      <xdr:spPr>
        <a:xfrm>
          <a:off x="145676" y="907676"/>
          <a:ext cx="10096500" cy="71941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300" b="0" i="0" u="none" strike="noStrike" baseline="0">
              <a:solidFill>
                <a:schemeClr val="dk1"/>
              </a:solidFill>
              <a:latin typeface="+mn-lt"/>
              <a:ea typeface="+mn-ea"/>
              <a:cs typeface="+mn-cs"/>
            </a:rPr>
            <a:t>El Seguro Familiar de Salud comprende la promoción de la salud, la prevención y el tratamiento de las enfermedades, la rehabilitación del enfermo, el embarazo, el parto y sus consecuencias. No comprende los tratamientos derivados de accidentes de tránsito, ni los accidentes de trabajo y las enfermedades profesionales, los cuales estarán cubiertos por la ley 4117, sobre Seguro Obligatorio de Vehículos de Motor ypor el Seguro de Riesgos Laborales respectivamente.</a:t>
          </a:r>
        </a:p>
        <a:p>
          <a:pPr marL="0" marR="0" indent="0" algn="l" defTabSz="914400" eaLnBrk="1" fontAlgn="auto" latinLnBrk="0" hangingPunct="1">
            <a:lnSpc>
              <a:spcPct val="100000"/>
            </a:lnSpc>
            <a:spcBef>
              <a:spcPts val="0"/>
            </a:spcBef>
            <a:spcAft>
              <a:spcPts val="0"/>
            </a:spcAft>
            <a:buClrTx/>
            <a:buSzTx/>
            <a:buFontTx/>
            <a:buNone/>
            <a:tabLst/>
            <a:defRPr/>
          </a:pPr>
          <a:endParaRPr lang="es-DO" sz="1300" b="0" i="0" u="none" strike="noStrike" baseline="0">
            <a:solidFill>
              <a:schemeClr val="dk1"/>
            </a:solidFill>
            <a:latin typeface="+mn-lt"/>
            <a:ea typeface="+mn-ea"/>
            <a:cs typeface="+mn-cs"/>
          </a:endParaRPr>
        </a:p>
        <a:p>
          <a:r>
            <a:rPr lang="en-US" sz="1300" b="0" i="0" u="none" strike="noStrike" baseline="0">
              <a:solidFill>
                <a:schemeClr val="dk1"/>
              </a:solidFill>
              <a:latin typeface="+mn-lt"/>
              <a:ea typeface="+mn-ea"/>
              <a:cs typeface="+mn-cs"/>
            </a:rPr>
            <a:t>De acuerdo al artículo 120  de la Ley 87-01 el Sistema Dominicano de Seguridad Social (SDSS) garantiza la libre elecciónfamiliar de la Administradora de Riesgos de Salud (ARS) y/o PSS de su preferencia. La selección que hace el afiliado titular es válida para todos sus dependientes.  Los afiliados pueden realizar cambios una vez por año, con un preaviso de 30 días. </a:t>
          </a:r>
        </a:p>
        <a:p>
          <a:endParaRPr lang="en-US" sz="1300" b="0" i="0" u="none" strike="noStrike" baseline="0">
            <a:solidFill>
              <a:schemeClr val="dk1"/>
            </a:solidFill>
            <a:latin typeface="+mn-lt"/>
            <a:ea typeface="+mn-ea"/>
            <a:cs typeface="+mn-cs"/>
          </a:endParaRPr>
        </a:p>
        <a:p>
          <a:r>
            <a:rPr lang="en-US" sz="1300" b="1" i="0" u="none" strike="noStrike" baseline="0">
              <a:solidFill>
                <a:schemeClr val="dk1"/>
              </a:solidFill>
              <a:latin typeface="+mn-lt"/>
              <a:ea typeface="+mn-ea"/>
              <a:cs typeface="+mn-cs"/>
            </a:rPr>
            <a:t>Art. 123.- Son Beneficiarios del Seguro Familiar de Salud del Régimen Contributivo:</a:t>
          </a:r>
        </a:p>
        <a:p>
          <a:r>
            <a:rPr lang="en-US" sz="1300" b="1" i="0" u="none" strike="noStrike" baseline="0">
              <a:solidFill>
                <a:schemeClr val="dk1"/>
              </a:solidFill>
              <a:latin typeface="+mn-lt"/>
              <a:ea typeface="+mn-ea"/>
              <a:cs typeface="+mn-cs"/>
            </a:rPr>
            <a:t/>
          </a:r>
          <a:br>
            <a:rPr lang="en-US" sz="1300" b="1" i="0" u="none" strike="noStrike" baseline="0">
              <a:solidFill>
                <a:schemeClr val="dk1"/>
              </a:solidFill>
              <a:latin typeface="+mn-lt"/>
              <a:ea typeface="+mn-ea"/>
              <a:cs typeface="+mn-cs"/>
            </a:rPr>
          </a:br>
          <a:r>
            <a:rPr lang="en-US" sz="1300" b="1" i="0" u="none" strike="noStrike" baseline="0">
              <a:solidFill>
                <a:schemeClr val="dk1"/>
              </a:solidFill>
              <a:latin typeface="+mn-lt"/>
              <a:ea typeface="+mn-ea"/>
              <a:cs typeface="+mn-cs"/>
            </a:rPr>
            <a:t>a) </a:t>
          </a:r>
          <a:r>
            <a:rPr lang="en-US" sz="1300" b="0" i="0" u="none" strike="noStrike" baseline="0">
              <a:solidFill>
                <a:schemeClr val="dk1"/>
              </a:solidFill>
              <a:latin typeface="+mn-lt"/>
              <a:ea typeface="+mn-ea"/>
              <a:cs typeface="+mn-cs"/>
            </a:rPr>
            <a:t>El trabajador afiliado;</a:t>
          </a:r>
        </a:p>
        <a:p>
          <a:r>
            <a:rPr lang="en-US" sz="1300" b="1" i="0" u="none" strike="noStrike" baseline="0">
              <a:solidFill>
                <a:schemeClr val="dk1"/>
              </a:solidFill>
              <a:latin typeface="+mn-lt"/>
              <a:ea typeface="+mn-ea"/>
              <a:cs typeface="+mn-cs"/>
            </a:rPr>
            <a:t>b) </a:t>
          </a:r>
          <a:r>
            <a:rPr lang="en-US" sz="1300" b="0" i="0" u="none" strike="noStrike" baseline="0">
              <a:solidFill>
                <a:schemeClr val="dk1"/>
              </a:solidFill>
              <a:latin typeface="+mn-lt"/>
              <a:ea typeface="+mn-ea"/>
              <a:cs typeface="+mn-cs"/>
            </a:rPr>
            <a:t>El pensionado del Régimen Contributivo, independientemente de su edad y estado de salud;</a:t>
          </a:r>
        </a:p>
        <a:p>
          <a:r>
            <a:rPr lang="en-US" sz="1300" b="1" i="0" u="none" strike="noStrike" baseline="0">
              <a:solidFill>
                <a:schemeClr val="dk1"/>
              </a:solidFill>
              <a:latin typeface="+mn-lt"/>
              <a:ea typeface="+mn-ea"/>
              <a:cs typeface="+mn-cs"/>
            </a:rPr>
            <a:t>c) </a:t>
          </a:r>
          <a:r>
            <a:rPr lang="en-US" sz="1300" b="0" i="0" u="none" strike="noStrike" baseline="0">
              <a:solidFill>
                <a:schemeClr val="dk1"/>
              </a:solidFill>
              <a:latin typeface="+mn-lt"/>
              <a:ea typeface="+mn-ea"/>
              <a:cs typeface="+mn-cs"/>
            </a:rPr>
            <a:t>El cónyuge del afiliado y del pensionado o, a falta de éste el compañero de vida con quien haya mantenido</a:t>
          </a:r>
        </a:p>
        <a:p>
          <a:r>
            <a:rPr lang="en-US" sz="1300" b="0" i="0" u="none" strike="noStrike" baseline="0">
              <a:solidFill>
                <a:schemeClr val="dk1"/>
              </a:solidFill>
              <a:latin typeface="+mn-lt"/>
              <a:ea typeface="+mn-ea"/>
              <a:cs typeface="+mn-cs"/>
            </a:rPr>
            <a:t>una vida marital durante los tres años anteriores a su inscripción, o haya procreado hijos, siempre que ambos no tengan impedimento legal para el matrimonio;</a:t>
          </a:r>
        </a:p>
        <a:p>
          <a:r>
            <a:rPr lang="en-US" sz="1300" b="1" i="0" u="none" strike="noStrike" baseline="0">
              <a:solidFill>
                <a:schemeClr val="dk1"/>
              </a:solidFill>
              <a:latin typeface="+mn-lt"/>
              <a:ea typeface="+mn-ea"/>
              <a:cs typeface="+mn-cs"/>
            </a:rPr>
            <a:t>d) </a:t>
          </a:r>
          <a:r>
            <a:rPr lang="en-US" sz="1300" b="0" i="0" u="none" strike="noStrike" baseline="0">
              <a:solidFill>
                <a:schemeClr val="dk1"/>
              </a:solidFill>
              <a:latin typeface="+mn-lt"/>
              <a:ea typeface="+mn-ea"/>
              <a:cs typeface="+mn-cs"/>
            </a:rPr>
            <a:t>Los hijos menores de 18 años del afiliado;</a:t>
          </a:r>
        </a:p>
        <a:p>
          <a:r>
            <a:rPr lang="en-US" sz="1300" b="1" i="0" u="none" strike="noStrike" baseline="0">
              <a:solidFill>
                <a:schemeClr val="dk1"/>
              </a:solidFill>
              <a:latin typeface="+mn-lt"/>
              <a:ea typeface="+mn-ea"/>
              <a:cs typeface="+mn-cs"/>
            </a:rPr>
            <a:t>e) </a:t>
          </a:r>
          <a:r>
            <a:rPr lang="en-US" sz="1300" b="0" i="0" u="none" strike="noStrike" baseline="0">
              <a:solidFill>
                <a:schemeClr val="dk1"/>
              </a:solidFill>
              <a:latin typeface="+mn-lt"/>
              <a:ea typeface="+mn-ea"/>
              <a:cs typeface="+mn-cs"/>
            </a:rPr>
            <a:t>Los hijos del afiliado hasta 21 años cuando sean estudiantes;</a:t>
          </a:r>
        </a:p>
        <a:p>
          <a:r>
            <a:rPr lang="en-US" sz="1300" b="1" i="0" u="none" strike="noStrike" baseline="0">
              <a:solidFill>
                <a:schemeClr val="dk1"/>
              </a:solidFill>
              <a:latin typeface="+mn-lt"/>
              <a:ea typeface="+mn-ea"/>
              <a:cs typeface="+mn-cs"/>
            </a:rPr>
            <a:t>f ) </a:t>
          </a:r>
          <a:r>
            <a:rPr lang="en-US" sz="1300" b="0" i="0" u="none" strike="noStrike" baseline="0">
              <a:solidFill>
                <a:schemeClr val="dk1"/>
              </a:solidFill>
              <a:latin typeface="+mn-lt"/>
              <a:ea typeface="+mn-ea"/>
              <a:cs typeface="+mn-cs"/>
            </a:rPr>
            <a:t>Los hijos discapacitados, independientemente de su edad, que dependan del afiliado o del pensionado.</a:t>
          </a:r>
          <a:br>
            <a:rPr lang="en-US" sz="1300" b="0" i="0" u="none" strike="noStrike" baseline="0">
              <a:solidFill>
                <a:schemeClr val="dk1"/>
              </a:solidFill>
              <a:latin typeface="+mn-lt"/>
              <a:ea typeface="+mn-ea"/>
              <a:cs typeface="+mn-cs"/>
            </a:rPr>
          </a:br>
          <a:endParaRPr lang="en-US" sz="1300" b="0" i="0" u="none" strike="noStrike" baseline="0">
            <a:solidFill>
              <a:schemeClr val="dk1"/>
            </a:solidFill>
            <a:latin typeface="+mn-lt"/>
            <a:ea typeface="+mn-ea"/>
            <a:cs typeface="+mn-cs"/>
          </a:endParaRPr>
        </a:p>
        <a:p>
          <a:r>
            <a:rPr lang="es-DO" sz="1300" b="1" i="0" u="none" strike="noStrike" baseline="0">
              <a:solidFill>
                <a:schemeClr val="dk1"/>
              </a:solidFill>
              <a:latin typeface="+mn-lt"/>
              <a:ea typeface="+mn-ea"/>
              <a:cs typeface="+mn-cs"/>
            </a:rPr>
            <a:t>Párrafo I</a:t>
          </a:r>
          <a:r>
            <a:rPr lang="es-DO" sz="1300" b="0" i="0" u="none" strike="noStrike" baseline="0">
              <a:solidFill>
                <a:schemeClr val="dk1"/>
              </a:solidFill>
              <a:latin typeface="+mn-lt"/>
              <a:ea typeface="+mn-ea"/>
              <a:cs typeface="+mn-cs"/>
            </a:rPr>
            <a:t>.- En forma complementaria, podrán incluir a otros familiares que dependan del afiliado o pensionado, siempre que el afiliado cubra el costo de su protección. </a:t>
          </a:r>
        </a:p>
        <a:p>
          <a:endParaRPr lang="es-DO" sz="1300" b="1" i="0" u="none" strike="noStrike" baseline="0">
            <a:solidFill>
              <a:schemeClr val="dk1"/>
            </a:solidFill>
            <a:latin typeface="+mn-lt"/>
            <a:ea typeface="+mn-ea"/>
            <a:cs typeface="+mn-cs"/>
          </a:endParaRPr>
        </a:p>
        <a:p>
          <a:r>
            <a:rPr lang="es-DO" sz="1300" b="1" i="0" u="none" strike="noStrike" baseline="0">
              <a:solidFill>
                <a:schemeClr val="dk1"/>
              </a:solidFill>
              <a:latin typeface="+mn-lt"/>
              <a:ea typeface="+mn-ea"/>
              <a:cs typeface="+mn-cs"/>
            </a:rPr>
            <a:t>Art. 124 y Reglamento sobre Aspectos Generales de Afiliación al Seguro Familiar de Salud del Régimen Contributivo, Art. 14.-  </a:t>
          </a:r>
          <a:r>
            <a:rPr lang="es-DO" sz="1300" b="0" i="0" u="none" strike="noStrike" baseline="0">
              <a:solidFill>
                <a:schemeClr val="dk1"/>
              </a:solidFill>
              <a:latin typeface="+mn-lt"/>
              <a:ea typeface="+mn-ea"/>
              <a:cs typeface="+mn-cs"/>
            </a:rPr>
            <a:t>Conservación Temporal del Derecho a Servicios de Salud. En virtud de las disposiciones del artículo 124 de la Ley 87-01, cuando el afiliado quede privado de un trabajo remunerado solicitará una evaluación de su situación, a fin de determinar en cuál de los otros regímenes califica. Durante sesenta (60) días conservará, junto a sus dependientes, el derecho a prestaciones de salud en especie, sin disfrute de prestaciones en dinero.</a:t>
          </a:r>
        </a:p>
        <a:p>
          <a:endParaRPr lang="es-DO" sz="1300" b="0" i="0" u="none" strike="noStrike" baseline="0">
            <a:solidFill>
              <a:schemeClr val="dk1"/>
            </a:solidFill>
            <a:latin typeface="+mn-lt"/>
            <a:ea typeface="+mn-ea"/>
            <a:cs typeface="+mn-cs"/>
          </a:endParaRPr>
        </a:p>
        <a:p>
          <a:r>
            <a:rPr lang="es-DO" sz="1300" b="0" i="0" u="none" strike="noStrike" baseline="0">
              <a:solidFill>
                <a:schemeClr val="dk1"/>
              </a:solidFill>
              <a:latin typeface="+mn-lt"/>
              <a:ea typeface="+mn-ea"/>
              <a:cs typeface="+mn-cs"/>
            </a:rPr>
            <a:t>Reglamento sobre Aspectos Generales de Afiliación al Seguro Familiar de Salud del Régimen Contributivo - Art. 13 , Definición del afiliado titular cuando los dos cónyuges cotizan al SFS.- Cuando los dos cónyuges o compañeros de vida son afiliados cotizantes en el SFS, solo uno de ellos podrá constituirse en afiliado titular y deberán estar afiliados a la misma ARS/SENASA. El otro cónyuge o compañero de vida pasará a formar parte del núcleo familiar  como dependiente de aquel que haya sido elegido por ellos como afiliado titular.</a:t>
          </a:r>
        </a:p>
      </xdr:txBody>
    </xdr:sp>
    <xdr:clientData/>
  </xdr:twoCellAnchor>
  <xdr:twoCellAnchor>
    <xdr:from>
      <xdr:col>0</xdr:col>
      <xdr:colOff>11206</xdr:colOff>
      <xdr:row>0</xdr:row>
      <xdr:rowOff>0</xdr:rowOff>
    </xdr:from>
    <xdr:to>
      <xdr:col>13</xdr:col>
      <xdr:colOff>11206</xdr:colOff>
      <xdr:row>3</xdr:row>
      <xdr:rowOff>179294</xdr:rowOff>
    </xdr:to>
    <xdr:sp macro="" textlink="">
      <xdr:nvSpPr>
        <xdr:cNvPr id="4" name="3 Rectángulo redondeado">
          <a:extLst>
            <a:ext uri="{FF2B5EF4-FFF2-40B4-BE49-F238E27FC236}">
              <a16:creationId xmlns:a16="http://schemas.microsoft.com/office/drawing/2014/main" id="{00000000-0008-0000-0D00-000004000000}"/>
            </a:ext>
          </a:extLst>
        </xdr:cNvPr>
        <xdr:cNvSpPr/>
      </xdr:nvSpPr>
      <xdr:spPr>
        <a:xfrm>
          <a:off x="11206" y="0"/>
          <a:ext cx="10432676" cy="75079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Afiliación al Seguro Familiar de Salud (SFS) </a:t>
          </a:r>
          <a:endParaRPr lang="es-DO" sz="4400">
            <a:effectLst/>
          </a:endParaRPr>
        </a:p>
      </xdr:txBody>
    </xdr:sp>
    <xdr:clientData/>
  </xdr:twoCellAnchor>
  <xdr:twoCellAnchor editAs="oneCell">
    <xdr:from>
      <xdr:col>0</xdr:col>
      <xdr:colOff>470648</xdr:colOff>
      <xdr:row>0</xdr:row>
      <xdr:rowOff>112060</xdr:rowOff>
    </xdr:from>
    <xdr:to>
      <xdr:col>1</xdr:col>
      <xdr:colOff>459442</xdr:colOff>
      <xdr:row>3</xdr:row>
      <xdr:rowOff>56030</xdr:rowOff>
    </xdr:to>
    <xdr:pic>
      <xdr:nvPicPr>
        <xdr:cNvPr id="5" name="1 Imagen" descr="Logo_2x4.bmp">
          <a:hlinkClick xmlns:r="http://schemas.openxmlformats.org/officeDocument/2006/relationships" r:id="rId3"/>
          <a:extLst>
            <a:ext uri="{FF2B5EF4-FFF2-40B4-BE49-F238E27FC236}">
              <a16:creationId xmlns:a16="http://schemas.microsoft.com/office/drawing/2014/main" id="{00000000-0008-0000-0D00-000005000000}"/>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7333" t="10324" r="3243" b="11557"/>
        <a:stretch/>
      </xdr:blipFill>
      <xdr:spPr bwMode="auto">
        <a:xfrm>
          <a:off x="470648" y="112060"/>
          <a:ext cx="750794" cy="5154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3</xdr:col>
      <xdr:colOff>515469</xdr:colOff>
      <xdr:row>14</xdr:row>
      <xdr:rowOff>44824</xdr:rowOff>
    </xdr:from>
    <xdr:to>
      <xdr:col>9</xdr:col>
      <xdr:colOff>341165</xdr:colOff>
      <xdr:row>37</xdr:row>
      <xdr:rowOff>156154</xdr:rowOff>
    </xdr:to>
    <xdr:pic>
      <xdr:nvPicPr>
        <xdr:cNvPr id="6" name="5 Imagen">
          <a:extLst>
            <a:ext uri="{FF2B5EF4-FFF2-40B4-BE49-F238E27FC236}">
              <a16:creationId xmlns:a16="http://schemas.microsoft.com/office/drawing/2014/main" id="{00000000-0008-0000-0E00-000006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801469" y="2902324"/>
          <a:ext cx="4532167" cy="4492830"/>
        </a:xfrm>
        <a:prstGeom prst="rect">
          <a:avLst/>
        </a:prstGeom>
        <a:noFill/>
        <a:ln>
          <a:noFill/>
        </a:ln>
      </xdr:spPr>
    </xdr:pic>
    <xdr:clientData/>
  </xdr:twoCellAnchor>
  <xdr:twoCellAnchor>
    <xdr:from>
      <xdr:col>0</xdr:col>
      <xdr:colOff>11206</xdr:colOff>
      <xdr:row>3</xdr:row>
      <xdr:rowOff>179293</xdr:rowOff>
    </xdr:from>
    <xdr:to>
      <xdr:col>12</xdr:col>
      <xdr:colOff>661147</xdr:colOff>
      <xdr:row>51</xdr:row>
      <xdr:rowOff>134470</xdr:rowOff>
    </xdr:to>
    <xdr:sp macro="" textlink="">
      <xdr:nvSpPr>
        <xdr:cNvPr id="2" name="1 CuadroTexto">
          <a:extLst>
            <a:ext uri="{FF2B5EF4-FFF2-40B4-BE49-F238E27FC236}">
              <a16:creationId xmlns:a16="http://schemas.microsoft.com/office/drawing/2014/main" id="{00000000-0008-0000-0E00-000002000000}"/>
            </a:ext>
          </a:extLst>
        </xdr:cNvPr>
        <xdr:cNvSpPr txBox="1"/>
      </xdr:nvSpPr>
      <xdr:spPr>
        <a:xfrm>
          <a:off x="11206" y="750793"/>
          <a:ext cx="10320617" cy="90991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300" b="1" i="0" baseline="0">
              <a:solidFill>
                <a:schemeClr val="dk1"/>
              </a:solidFill>
              <a:effectLst/>
              <a:latin typeface="+mn-lt"/>
              <a:ea typeface="+mn-ea"/>
              <a:cs typeface="+mn-cs"/>
            </a:rPr>
            <a:t>Art. 125  Serán beneficiarios del Seguro Familiar de Salud del Régimen Subsidiado:</a:t>
          </a:r>
        </a:p>
        <a:p>
          <a:pPr lvl="1"/>
          <a:r>
            <a:rPr lang="es-DO" sz="1300" b="0" i="0" baseline="0">
              <a:solidFill>
                <a:schemeClr val="dk1"/>
              </a:solidFill>
              <a:effectLst/>
              <a:latin typeface="+mn-lt"/>
              <a:ea typeface="+mn-ea"/>
              <a:cs typeface="+mn-cs"/>
            </a:rPr>
            <a:t>a) Los desempleados, urbanos y rurales, así como sus familiares;</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300" b="0" i="0" baseline="0">
              <a:solidFill>
                <a:schemeClr val="dk1"/>
              </a:solidFill>
              <a:effectLst/>
              <a:latin typeface="+mn-lt"/>
              <a:ea typeface="+mn-ea"/>
              <a:cs typeface="+mn-cs"/>
            </a:rPr>
            <a:t>b) Los discapacitados, urbanos y rurales, siempre que no dependan económicamente de un padre o tutor afiliado a otro régimen y tengan derecho a ser protegido en otro régimen;</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300" b="0" i="0" baseline="0">
              <a:solidFill>
                <a:schemeClr val="dk1"/>
              </a:solidFill>
              <a:effectLst/>
              <a:latin typeface="+mn-lt"/>
              <a:ea typeface="+mn-ea"/>
              <a:cs typeface="+mn-cs"/>
            </a:rPr>
            <a:t>c) Los indigentes, urbanos y rurales, así como sus familiares, bajo las modalidades solidarias que establecerá el Poder Ejecutivo a propuesta del Consejo Nacional de Seguridad Social.</a:t>
          </a:r>
        </a:p>
        <a:p>
          <a:pPr marL="0" marR="0" indent="0" algn="l" defTabSz="914400" eaLnBrk="1" fontAlgn="auto" latinLnBrk="0" hangingPunct="1">
            <a:lnSpc>
              <a:spcPct val="100000"/>
            </a:lnSpc>
            <a:spcBef>
              <a:spcPts val="0"/>
            </a:spcBef>
            <a:spcAft>
              <a:spcPts val="0"/>
            </a:spcAft>
            <a:buClrTx/>
            <a:buSzTx/>
            <a:buFontTx/>
            <a:buNone/>
            <a:tabLst/>
            <a:defRPr/>
          </a:pPr>
          <a:endParaRPr lang="es-DO" sz="13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n-US" sz="1300" b="1" i="0" baseline="0">
              <a:solidFill>
                <a:schemeClr val="dk1"/>
              </a:solidFill>
              <a:effectLst/>
              <a:latin typeface="+mn-lt"/>
              <a:ea typeface="+mn-ea"/>
              <a:cs typeface="+mn-cs"/>
            </a:rPr>
            <a:t>Art. 126.- Beneficiarios del Régimen Contributivo Subsidiado serán Beneficiarios del Seguro Familiar de Salud del Régimen Contributivo Subsidiado:</a:t>
          </a:r>
        </a:p>
        <a:p>
          <a:pPr marL="457200" marR="0" lvl="1"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a) Los profesionales y técnicos que trabajan en forma independiente, así como sus familiares;</a:t>
          </a:r>
        </a:p>
        <a:p>
          <a:pPr marL="457200" marR="0" lvl="1"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b) Los trabajadores por cuenta propia, urbanos y rurales, así como sus familiares;</a:t>
          </a:r>
        </a:p>
        <a:p>
          <a:pPr marL="457200" marR="0" lvl="1"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c) Los trabajadores a domicilio, así como sus familiares;</a:t>
          </a:r>
        </a:p>
        <a:p>
          <a:pPr marL="457200" marR="0" lvl="1"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d) Los jubilados y pensionados del Régimen Contributivo Subsidiado. </a:t>
          </a:r>
        </a:p>
        <a:p>
          <a:pPr marL="457200" marR="0" lvl="1"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(Este régimen aun no se ha implementado)</a:t>
          </a:r>
        </a:p>
        <a:p>
          <a:endParaRPr lang="en-US" sz="1300" b="0" i="0" baseline="0">
            <a:solidFill>
              <a:schemeClr val="dk1"/>
            </a:solidFill>
            <a:effectLst/>
            <a:latin typeface="+mn-lt"/>
            <a:ea typeface="+mn-ea"/>
            <a:cs typeface="+mn-cs"/>
          </a:endParaRPr>
        </a:p>
        <a:p>
          <a:r>
            <a:rPr lang="en-US" sz="1300" b="1">
              <a:effectLst/>
            </a:rPr>
            <a:t>Régimen Especial Transitorio:</a:t>
          </a:r>
        </a:p>
        <a:p>
          <a:r>
            <a:rPr lang="en-US" sz="1300">
              <a:effectLst/>
            </a:rPr>
            <a:t>Corresponde a los Pensionados y Jubilados que reciben su pensión a través del Ministerio de Hacienda, que al mes de febrero de 2009 estuvieron oficialmente inscritos en la base de datos de dicha institución y no están acogidos a ningún otro régimen de financiamiento del SDSS.</a:t>
          </a:r>
          <a:r>
            <a:rPr lang="en-US" sz="1300" baseline="0">
              <a:effectLst/>
            </a:rPr>
            <a:t>  </a:t>
          </a:r>
          <a:r>
            <a:rPr lang="en-US" sz="1300">
              <a:effectLst/>
            </a:rPr>
            <a:t>En cumplimiento del Decreto 342-09 del Poder Ejecutivo dichos pensionados  tienen derecho a afiliarse en las ARS SENASA, SEMMA o Salud Segura.  </a:t>
          </a:r>
        </a:p>
        <a:p>
          <a:endParaRPr lang="en-US" sz="1300">
            <a:effectLst/>
          </a:endParaRPr>
        </a:p>
        <a:p>
          <a:r>
            <a:rPr lang="en-US" sz="1300" b="1">
              <a:solidFill>
                <a:schemeClr val="dk1"/>
              </a:solidFill>
              <a:effectLst/>
            </a:rPr>
            <a:t>Pago de Cápitas por los Afiliados al SFS (Cobertura de Afiliación)</a:t>
          </a:r>
        </a:p>
        <a:p>
          <a:endParaRPr lang="en-US" sz="1300" b="1">
            <a:solidFill>
              <a:schemeClr val="dk1"/>
            </a:solidFill>
            <a:effectLst/>
          </a:endParaRPr>
        </a:p>
        <a:p>
          <a:pPr lvl="0"/>
          <a:r>
            <a:rPr lang="es-DO" sz="1300" b="0">
              <a:solidFill>
                <a:sysClr val="windowText" lastClr="000000"/>
              </a:solidFill>
            </a:rPr>
            <a:t>La Tesorería de Seguridad Social realiza el pago a las Administradoras de Riesgos de Salud  por el Plan Básico de Salud  en base a un per cápita establecido por afiliado, lo que le da el derecho a cobertura . Esa</a:t>
          </a:r>
          <a:r>
            <a:rPr lang="es-DO" sz="1300" b="0" baseline="0">
              <a:solidFill>
                <a:sysClr val="windowText" lastClr="000000"/>
              </a:solidFill>
            </a:rPr>
            <a:t> </a:t>
          </a:r>
          <a:r>
            <a:rPr lang="es-DO" sz="1300" b="0">
              <a:solidFill>
                <a:sysClr val="windowText" lastClr="000000"/>
              </a:solidFill>
            </a:rPr>
            <a:t>Cobertura de Afiliación  en un período determinado puede contener pagos de cápitas atrasados,  de igual forma pagos correspondientes a ese período corriente pueden ser efectuados en fechas posteriores, ya sea porque el empleador no transfirió su pago de notificación  o lo hizo de manera tardía, además puede contener  el pago de cápitas de  Conservación Temporal del Derecho a Servicios de Salud, de los afiliados que han quedado privado de un trabajo remunerado y que mantienen el derecho a prestaciones en especie por 60 días,  en virtud de las disposiciones del artículo 124 de la Ley 87-01.</a:t>
          </a:r>
          <a:br>
            <a:rPr lang="es-DO" sz="1300" b="0">
              <a:solidFill>
                <a:sysClr val="windowText" lastClr="000000"/>
              </a:solidFill>
            </a:rPr>
          </a:br>
          <a:endParaRPr lang="es-DO" sz="1300" b="0">
            <a:solidFill>
              <a:sysClr val="windowText" lastClr="000000"/>
            </a:solidFill>
          </a:endParaRPr>
        </a:p>
        <a:p>
          <a:pPr lvl="0"/>
          <a:r>
            <a:rPr lang="es-DO" sz="1300" b="0">
              <a:solidFill>
                <a:sysClr val="windowText" lastClr="000000"/>
              </a:solidFill>
            </a:rPr>
            <a:t>Por último es importante aclarar que  la cantidad de afiliados titulares  del Seguro Familiar de Salud , los afiliados  cotizantes del Seguro de Vejez, Discapacidad y Sobrevivencia y los del Seguro de Riesgos  Laborales  del Régimen Contributivo , que en principio pudieran coincidir, con regularidad muestran   algunas diferencias debido a los siguientes aspectos:   </a:t>
          </a:r>
        </a:p>
        <a:p>
          <a:pPr lvl="0"/>
          <a:endParaRPr lang="es-DO" sz="1300" b="0">
            <a:solidFill>
              <a:sysClr val="windowText" lastClr="000000"/>
            </a:solidFill>
          </a:endParaRPr>
        </a:p>
        <a:p>
          <a:pPr lvl="0"/>
          <a:r>
            <a:rPr lang="es-DO" sz="1300" b="1">
              <a:solidFill>
                <a:sysClr val="windowText" lastClr="000000"/>
              </a:solidFill>
            </a:rPr>
            <a:t>a)</a:t>
          </a:r>
          <a:r>
            <a:rPr lang="es-DO" sz="1300" b="0">
              <a:solidFill>
                <a:sysClr val="windowText" lastClr="000000"/>
              </a:solidFill>
            </a:rPr>
            <a:t>   De acuerdo al </a:t>
          </a:r>
          <a:r>
            <a:rPr lang="es-DO" sz="1300" b="1">
              <a:solidFill>
                <a:sysClr val="windowText" lastClr="000000"/>
              </a:solidFill>
            </a:rPr>
            <a:t>Art. 13. </a:t>
          </a:r>
          <a:r>
            <a:rPr lang="es-DO" sz="1300" b="0">
              <a:solidFill>
                <a:sysClr val="windowText" lastClr="000000"/>
              </a:solidFill>
            </a:rPr>
            <a:t>del Reglamento sobre Aspectos Generales de Afiliación al Seguro Familiar de Salud del Régimen Contributivo , cuando los dos cónyuges o compañeros de vida son afiliados cotizantes en el SFS, solo uno de ellos podrá constituirse enafiliado titular y deberán estar afiliados a la misma ARS/SENASA. El otro cónyuge o compañero de vida pasará a formar parte del núcleo familiar de aquel que haya sido elegido por ellos como afiliado titular, por tanto el trabajador afiliado que en el SFS pasa a ser dependiente cotizante , en el SVDS y SRL es afiliado cotizante.     </a:t>
          </a:r>
          <a:br>
            <a:rPr lang="es-DO" sz="1300" b="0">
              <a:solidFill>
                <a:sysClr val="windowText" lastClr="000000"/>
              </a:solidFill>
            </a:rPr>
          </a:br>
          <a:endParaRPr lang="es-DO" sz="1300" b="0">
            <a:solidFill>
              <a:sysClr val="windowText" lastClr="000000"/>
            </a:solidFill>
          </a:endParaRPr>
        </a:p>
        <a:p>
          <a:pPr lvl="0"/>
          <a:r>
            <a:rPr lang="es-DO" sz="1300" b="0">
              <a:solidFill>
                <a:sysClr val="windowText" lastClr="000000"/>
              </a:solidFill>
            </a:rPr>
            <a:t> </a:t>
          </a:r>
          <a:r>
            <a:rPr lang="es-DO" sz="1300" b="1">
              <a:solidFill>
                <a:sysClr val="windowText" lastClr="000000"/>
              </a:solidFill>
            </a:rPr>
            <a:t>b)</a:t>
          </a:r>
          <a:r>
            <a:rPr lang="es-DO" sz="1300" b="0">
              <a:solidFill>
                <a:sysClr val="windowText" lastClr="000000"/>
              </a:solidFill>
            </a:rPr>
            <a:t> El Reglamento sobre el Seguro de Riesgos Laborales, en su </a:t>
          </a:r>
          <a:r>
            <a:rPr lang="es-DO" sz="1300" b="1">
              <a:solidFill>
                <a:sysClr val="windowText" lastClr="000000"/>
              </a:solidFill>
            </a:rPr>
            <a:t>Art. 14 </a:t>
          </a:r>
          <a:r>
            <a:rPr lang="es-DO" sz="1300" b="0">
              <a:solidFill>
                <a:sysClr val="windowText" lastClr="000000"/>
              </a:solidFill>
            </a:rPr>
            <a:t>establece que dicho reglamento  será aplicado a todos los empleadores  que tengan dos o más trabajadores , incluyendo a los familiares del empleador que estén en la nómina de la empresa</a:t>
          </a:r>
          <a:r>
            <a:rPr lang="es-DO" sz="1300" b="0" baseline="0">
              <a:solidFill>
                <a:sysClr val="windowText" lastClr="000000"/>
              </a:solidFill>
            </a:rPr>
            <a:t> (</a:t>
          </a:r>
          <a:r>
            <a:rPr lang="es-DO" sz="1300" b="0">
              <a:solidFill>
                <a:sysClr val="windowText" lastClr="000000"/>
              </a:solidFill>
            </a:rPr>
            <a:t>aunque muchas empresa con un solo empleado están</a:t>
          </a:r>
          <a:r>
            <a:rPr lang="es-DO" sz="1300" b="0" baseline="0">
              <a:solidFill>
                <a:sysClr val="windowText" lastClr="000000"/>
              </a:solidFill>
            </a:rPr>
            <a:t> afiliadas.</a:t>
          </a:r>
          <a:br>
            <a:rPr lang="es-DO" sz="1300" b="0" baseline="0">
              <a:solidFill>
                <a:sysClr val="windowText" lastClr="000000"/>
              </a:solidFill>
            </a:rPr>
          </a:br>
          <a:endParaRPr lang="es-DO" sz="1300" b="0">
            <a:solidFill>
              <a:sysClr val="windowText" lastClr="000000"/>
            </a:solidFill>
          </a:endParaRPr>
        </a:p>
        <a:p>
          <a:pPr lvl="0"/>
          <a:r>
            <a:rPr lang="es-DO" sz="1300" b="1">
              <a:solidFill>
                <a:sysClr val="windowText" lastClr="000000"/>
              </a:solidFill>
            </a:rPr>
            <a:t> c) </a:t>
          </a:r>
          <a:r>
            <a:rPr lang="es-DO" sz="1300" b="0">
              <a:solidFill>
                <a:sysClr val="windowText" lastClr="000000"/>
              </a:solidFill>
            </a:rPr>
            <a:t>Como solo existe una Administradora de Riesgos Laborales, cuando el empleador registra la nómina, los trabajadores sonafiliados inmediatamente sin embargo en el caso del SVDS si el trabajador afiliado no ha escogido  una AFP y el empleador pagala cotización esta queda pendiente por individualizar hasta el trabajador elija una o se le asigne de manera automática.                                                            </a:t>
          </a:r>
        </a:p>
      </xdr:txBody>
    </xdr:sp>
    <xdr:clientData/>
  </xdr:twoCellAnchor>
  <xdr:twoCellAnchor>
    <xdr:from>
      <xdr:col>0</xdr:col>
      <xdr:colOff>0</xdr:colOff>
      <xdr:row>0</xdr:row>
      <xdr:rowOff>0</xdr:rowOff>
    </xdr:from>
    <xdr:to>
      <xdr:col>13</xdr:col>
      <xdr:colOff>0</xdr:colOff>
      <xdr:row>3</xdr:row>
      <xdr:rowOff>123265</xdr:rowOff>
    </xdr:to>
    <xdr:sp macro="" textlink="">
      <xdr:nvSpPr>
        <xdr:cNvPr id="4" name="3 Rectángulo redondeado">
          <a:extLst>
            <a:ext uri="{FF2B5EF4-FFF2-40B4-BE49-F238E27FC236}">
              <a16:creationId xmlns:a16="http://schemas.microsoft.com/office/drawing/2014/main" id="{00000000-0008-0000-0E00-000004000000}"/>
            </a:ext>
          </a:extLst>
        </xdr:cNvPr>
        <xdr:cNvSpPr/>
      </xdr:nvSpPr>
      <xdr:spPr>
        <a:xfrm>
          <a:off x="0" y="0"/>
          <a:ext cx="10432676" cy="69476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Afiliación al Seguro Familiar de Salud (SFS) </a:t>
          </a:r>
          <a:endParaRPr lang="es-DO" sz="4400">
            <a:effectLst/>
          </a:endParaRPr>
        </a:p>
      </xdr:txBody>
    </xdr:sp>
    <xdr:clientData/>
  </xdr:twoCellAnchor>
  <xdr:twoCellAnchor editAs="oneCell">
    <xdr:from>
      <xdr:col>0</xdr:col>
      <xdr:colOff>437028</xdr:colOff>
      <xdr:row>0</xdr:row>
      <xdr:rowOff>78440</xdr:rowOff>
    </xdr:from>
    <xdr:to>
      <xdr:col>1</xdr:col>
      <xdr:colOff>377261</xdr:colOff>
      <xdr:row>3</xdr:row>
      <xdr:rowOff>33617</xdr:rowOff>
    </xdr:to>
    <xdr:pic>
      <xdr:nvPicPr>
        <xdr:cNvPr id="5" name="1 Imagen" descr="Logo_2x4.bmp">
          <a:extLst>
            <a:ext uri="{FF2B5EF4-FFF2-40B4-BE49-F238E27FC236}">
              <a16:creationId xmlns:a16="http://schemas.microsoft.com/office/drawing/2014/main" id="{00000000-0008-0000-0E00-000005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21095" t="10323" r="18088" b="23349"/>
        <a:stretch/>
      </xdr:blipFill>
      <xdr:spPr bwMode="auto">
        <a:xfrm>
          <a:off x="437028" y="78440"/>
          <a:ext cx="702233" cy="5266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3</xdr:col>
      <xdr:colOff>256933</xdr:colOff>
      <xdr:row>8</xdr:row>
      <xdr:rowOff>153681</xdr:rowOff>
    </xdr:from>
    <xdr:to>
      <xdr:col>7</xdr:col>
      <xdr:colOff>710159</xdr:colOff>
      <xdr:row>31</xdr:row>
      <xdr:rowOff>52099</xdr:rowOff>
    </xdr:to>
    <xdr:pic>
      <xdr:nvPicPr>
        <xdr:cNvPr id="2" name="1 Imagen">
          <a:extLst>
            <a:ext uri="{FF2B5EF4-FFF2-40B4-BE49-F238E27FC236}">
              <a16:creationId xmlns:a16="http://schemas.microsoft.com/office/drawing/2014/main" id="{00000000-0008-0000-0F00-000002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542933" y="1704895"/>
          <a:ext cx="4533767" cy="4492830"/>
        </a:xfrm>
        <a:prstGeom prst="rect">
          <a:avLst/>
        </a:prstGeom>
        <a:noFill/>
        <a:ln>
          <a:noFill/>
        </a:ln>
      </xdr:spPr>
    </xdr:pic>
    <xdr:clientData/>
  </xdr:twoCellAnchor>
  <xdr:twoCellAnchor>
    <xdr:from>
      <xdr:col>0</xdr:col>
      <xdr:colOff>100853</xdr:colOff>
      <xdr:row>3</xdr:row>
      <xdr:rowOff>134470</xdr:rowOff>
    </xdr:from>
    <xdr:to>
      <xdr:col>11</xdr:col>
      <xdr:colOff>616324</xdr:colOff>
      <xdr:row>44</xdr:row>
      <xdr:rowOff>11206</xdr:rowOff>
    </xdr:to>
    <xdr:sp macro="" textlink="">
      <xdr:nvSpPr>
        <xdr:cNvPr id="3" name="2 CuadroTexto">
          <a:extLst>
            <a:ext uri="{FF2B5EF4-FFF2-40B4-BE49-F238E27FC236}">
              <a16:creationId xmlns:a16="http://schemas.microsoft.com/office/drawing/2014/main" id="{00000000-0008-0000-0F00-000003000000}"/>
            </a:ext>
          </a:extLst>
        </xdr:cNvPr>
        <xdr:cNvSpPr txBox="1"/>
      </xdr:nvSpPr>
      <xdr:spPr>
        <a:xfrm>
          <a:off x="100853" y="1030941"/>
          <a:ext cx="11362765" cy="9043147"/>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s-DO" sz="1500">
              <a:solidFill>
                <a:schemeClr val="dk1"/>
              </a:solidFill>
              <a:effectLst/>
              <a:latin typeface="+mn-lt"/>
              <a:ea typeface="+mn-ea"/>
              <a:cs typeface="+mn-cs"/>
            </a:rPr>
            <a:t>Con la aprobación de la Resolución No. 051-03 del Consejo Nacional de Seguridad Social de fecha 30 de octubre de 2002, se dio inicio a la implementación del Seguro Familiar de Salud del Régimen Subsidiado (SFS- RS), comenzando el proceso en la Región de Salud IV, en noviembre del año 2002, por considerar esta región una de la zona más deprimida del país. Luego continuaron con la Región V en el 2005,hasta extenderlo a todo el país.  Para finales de 2005 la afiliación total del Régimen Subsidiado era de 253,374 personas.</a:t>
          </a:r>
        </a:p>
        <a:p>
          <a:endParaRPr lang="es-DO" sz="1500">
            <a:solidFill>
              <a:schemeClr val="dk1"/>
            </a:solidFill>
            <a:effectLst/>
            <a:latin typeface="+mn-lt"/>
            <a:ea typeface="+mn-ea"/>
            <a:cs typeface="+mn-cs"/>
          </a:endParaRPr>
        </a:p>
        <a:p>
          <a:r>
            <a:rPr lang="es-DO" sz="1500">
              <a:solidFill>
                <a:schemeClr val="dk1"/>
              </a:solidFill>
              <a:effectLst/>
              <a:latin typeface="+mn-lt"/>
              <a:ea typeface="+mn-ea"/>
              <a:cs typeface="+mn-cs"/>
            </a:rPr>
            <a:t>En el mes de septiembre de 2007 inició el Seguro Familiar de Salud (SFS) del Régimen Contributivo (RC) afiliando entre losmeses de septiembre y diciembre de ese año un total de 1,477,181 personas, de los cuales 919,911 eran titulares y 557,270 dependientes para un</a:t>
          </a:r>
          <a:r>
            <a:rPr lang="es-DO" sz="1500" baseline="0">
              <a:solidFill>
                <a:schemeClr val="dk1"/>
              </a:solidFill>
              <a:effectLst/>
              <a:latin typeface="+mn-lt"/>
              <a:ea typeface="+mn-ea"/>
              <a:cs typeface="+mn-cs"/>
            </a:rPr>
            <a:t> </a:t>
          </a:r>
          <a:r>
            <a:rPr lang="es-DO" sz="1500">
              <a:solidFill>
                <a:schemeClr val="dk1"/>
              </a:solidFill>
              <a:effectLst/>
              <a:latin typeface="+mn-lt"/>
              <a:ea typeface="+mn-ea"/>
              <a:cs typeface="+mn-cs"/>
            </a:rPr>
            <a:t>índice de dependencia de 0.61 (61 dependientes por cada 100 afiliados).  Para ese año la afiliación del SFS RC representabael</a:t>
          </a:r>
          <a:r>
            <a:rPr lang="es-DO" sz="1500" baseline="0">
              <a:solidFill>
                <a:schemeClr val="dk1"/>
              </a:solidFill>
              <a:effectLst/>
              <a:latin typeface="+mn-lt"/>
              <a:ea typeface="+mn-ea"/>
              <a:cs typeface="+mn-cs"/>
            </a:rPr>
            <a:t> </a:t>
          </a:r>
          <a:r>
            <a:rPr lang="es-DO" sz="1500">
              <a:solidFill>
                <a:schemeClr val="dk1"/>
              </a:solidFill>
              <a:effectLst/>
              <a:latin typeface="+mn-lt"/>
              <a:ea typeface="+mn-ea"/>
              <a:cs typeface="+mn-cs"/>
            </a:rPr>
            <a:t>57.7% y del Régimen Subsidiado (RS) eran 1,081,936 siendo el 42.3%.  </a:t>
          </a:r>
        </a:p>
        <a:p>
          <a:endParaRPr lang="es-DO" sz="15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s-DO" sz="1500">
              <a:solidFill>
                <a:schemeClr val="dk1"/>
              </a:solidFill>
              <a:effectLst/>
              <a:latin typeface="+mn-lt"/>
              <a:ea typeface="+mn-ea"/>
              <a:cs typeface="+mn-cs"/>
            </a:rPr>
            <a:t>Por mandato del Decreto 342-09 emitido por el Poder Ejecutivo en fecha 28 de abril de 2009, en junio de ese mismo año se dio </a:t>
          </a:r>
          <a:r>
            <a:rPr lang="es-DO" sz="1500" baseline="0">
              <a:solidFill>
                <a:schemeClr val="dk1"/>
              </a:solidFill>
              <a:effectLst/>
              <a:latin typeface="+mn-lt"/>
              <a:ea typeface="+mn-ea"/>
              <a:cs typeface="+mn-cs"/>
            </a:rPr>
            <a:t>i</a:t>
          </a:r>
          <a:r>
            <a:rPr lang="es-DO" sz="1500">
              <a:solidFill>
                <a:schemeClr val="dk1"/>
              </a:solidFill>
              <a:effectLst/>
              <a:latin typeface="+mn-lt"/>
              <a:ea typeface="+mn-ea"/>
              <a:cs typeface="+mn-cs"/>
            </a:rPr>
            <a:t>nicio a la afiliación al </a:t>
          </a:r>
          <a:r>
            <a:rPr lang="es-DO" sz="1500" b="1" i="1">
              <a:solidFill>
                <a:schemeClr val="dk1"/>
              </a:solidFill>
              <a:effectLst/>
              <a:latin typeface="+mn-lt"/>
              <a:ea typeface="+mn-ea"/>
              <a:cs typeface="+mn-cs"/>
            </a:rPr>
            <a:t>Régimen Especial Transitorio (RET)</a:t>
          </a:r>
          <a:r>
            <a:rPr lang="es-DO" sz="1500" b="1" i="1" baseline="0">
              <a:solidFill>
                <a:schemeClr val="dk1"/>
              </a:solidFill>
              <a:effectLst/>
              <a:latin typeface="+mn-lt"/>
              <a:ea typeface="+mn-ea"/>
              <a:cs typeface="+mn-cs"/>
            </a:rPr>
            <a:t> </a:t>
          </a:r>
          <a:r>
            <a:rPr lang="es-DO" sz="1500">
              <a:solidFill>
                <a:schemeClr val="dk1"/>
              </a:solidFill>
              <a:effectLst/>
              <a:latin typeface="+mn-lt"/>
              <a:ea typeface="+mn-ea"/>
              <a:cs typeface="+mn-cs"/>
            </a:rPr>
            <a:t>de los Pensionados y Jubilados que reciben su pensión a través del Ministerio de Hacienda, y que al mes de febrero de 2009 estuvieron oficialmente inscritos en la base de datos de dicha institución y no</a:t>
          </a:r>
          <a:r>
            <a:rPr lang="es-DO" sz="1500" baseline="0">
              <a:solidFill>
                <a:schemeClr val="dk1"/>
              </a:solidFill>
              <a:effectLst/>
              <a:latin typeface="+mn-lt"/>
              <a:ea typeface="+mn-ea"/>
              <a:cs typeface="+mn-cs"/>
            </a:rPr>
            <a:t> </a:t>
          </a:r>
          <a:r>
            <a:rPr lang="es-DO" sz="1500">
              <a:solidFill>
                <a:schemeClr val="dk1"/>
              </a:solidFill>
              <a:effectLst/>
              <a:latin typeface="+mn-lt"/>
              <a:ea typeface="+mn-ea"/>
              <a:cs typeface="+mn-cs"/>
            </a:rPr>
            <a:t>estuvieran acogidos a ningún otro régimen de financiamiento del SDSS. Dichos pensionados tienen derecho a afiliarse en las ARS SENASA, SEMMA o  Salud Segura. </a:t>
          </a:r>
          <a:r>
            <a:rPr lang="en-US" sz="1500">
              <a:solidFill>
                <a:schemeClr val="dk1"/>
              </a:solidFill>
              <a:effectLst/>
              <a:latin typeface="+mn-lt"/>
              <a:ea typeface="+mn-ea"/>
              <a:cs typeface="+mn-cs"/>
            </a:rPr>
            <a:t>Dicho plan es financiado con aportes del Estado y de los pensionados y jubilados, en base al 9.60% del salario cotizable. De ese porcentaje, el 6.72% está a cargo del Estado y el 2.88%, a cargo del beneficiario.  Dicho porcentaje se sustenta en la Ley 87-01 sobre el Sistema Dominicano de Seguridad Social, y las modificaciones hechas por la Ley 188-07. </a:t>
          </a:r>
          <a:r>
            <a:rPr lang="es-DO" sz="1500">
              <a:solidFill>
                <a:schemeClr val="dk1"/>
              </a:solidFill>
              <a:effectLst/>
              <a:latin typeface="+mn-lt"/>
              <a:ea typeface="+mn-ea"/>
              <a:cs typeface="+mn-cs"/>
            </a:rPr>
            <a:t/>
          </a:r>
          <a:br>
            <a:rPr lang="es-DO" sz="1500">
              <a:solidFill>
                <a:schemeClr val="dk1"/>
              </a:solidFill>
              <a:effectLst/>
              <a:latin typeface="+mn-lt"/>
              <a:ea typeface="+mn-ea"/>
              <a:cs typeface="+mn-cs"/>
            </a:rPr>
          </a:br>
          <a:r>
            <a:rPr lang="es-DO" sz="1500">
              <a:solidFill>
                <a:schemeClr val="dk1"/>
              </a:solidFill>
              <a:effectLst/>
              <a:latin typeface="+mn-lt"/>
              <a:ea typeface="+mn-ea"/>
              <a:cs typeface="+mn-cs"/>
            </a:rPr>
            <a:t/>
          </a:r>
          <a:br>
            <a:rPr lang="es-DO" sz="1500">
              <a:solidFill>
                <a:schemeClr val="dk1"/>
              </a:solidFill>
              <a:effectLst/>
              <a:latin typeface="+mn-lt"/>
              <a:ea typeface="+mn-ea"/>
              <a:cs typeface="+mn-cs"/>
            </a:rPr>
          </a:br>
          <a:r>
            <a:rPr lang="es-DO" sz="1500">
              <a:solidFill>
                <a:schemeClr val="dk1"/>
              </a:solidFill>
              <a:effectLst/>
              <a:latin typeface="+mn-lt"/>
              <a:ea typeface="+mn-ea"/>
              <a:cs typeface="+mn-cs"/>
            </a:rPr>
            <a:t>La resolución 207-2016 emitida por la SISALRIL,  creó un Plan Especial de Servicios de Salud para los Pensionados y Jubilados de la </a:t>
          </a:r>
          <a:r>
            <a:rPr lang="es-DO" sz="1500" b="1" i="1">
              <a:solidFill>
                <a:schemeClr val="dk1"/>
              </a:solidFill>
              <a:effectLst/>
              <a:latin typeface="+mn-lt"/>
              <a:ea typeface="+mn-ea"/>
              <a:cs typeface="+mn-cs"/>
            </a:rPr>
            <a:t>Policia Nacional (PN) </a:t>
          </a:r>
          <a:r>
            <a:rPr lang="es-DO" sz="1500">
              <a:solidFill>
                <a:schemeClr val="dk1"/>
              </a:solidFill>
              <a:effectLst/>
              <a:latin typeface="+mn-lt"/>
              <a:ea typeface="+mn-ea"/>
              <a:cs typeface="+mn-cs"/>
            </a:rPr>
            <a:t>y sus dependientes, a partir del 01 de diciembre 2016 fueron permitidas las afiliaciones a este Plan Especial,  administrado por SENASA.   Igualmente, el Decreto Presidencial 371-2016  se</a:t>
          </a:r>
          <a:r>
            <a:rPr lang="es-DO" sz="1500" baseline="0">
              <a:solidFill>
                <a:schemeClr val="dk1"/>
              </a:solidFill>
              <a:effectLst/>
              <a:latin typeface="+mn-lt"/>
              <a:ea typeface="+mn-ea"/>
              <a:cs typeface="+mn-cs"/>
            </a:rPr>
            <a:t> </a:t>
          </a:r>
          <a:r>
            <a:rPr lang="es-DO" sz="1500">
              <a:solidFill>
                <a:schemeClr val="dk1"/>
              </a:solidFill>
              <a:effectLst/>
              <a:latin typeface="+mn-lt"/>
              <a:ea typeface="+mn-ea"/>
              <a:cs typeface="+mn-cs"/>
            </a:rPr>
            <a:t>creó el </a:t>
          </a:r>
          <a:r>
            <a:rPr lang="es-DO" sz="1500" b="1" i="1">
              <a:solidFill>
                <a:schemeClr val="dk1"/>
              </a:solidFill>
              <a:effectLst/>
              <a:latin typeface="+mn-lt"/>
              <a:ea typeface="+mn-ea"/>
              <a:cs typeface="+mn-cs"/>
            </a:rPr>
            <a:t>Plan Especial Transitorio para los Pensionados y Jubilados del Sector Salud (SS)</a:t>
          </a:r>
          <a:r>
            <a:rPr lang="es-DO" sz="1500">
              <a:solidFill>
                <a:schemeClr val="dk1"/>
              </a:solidFill>
              <a:effectLst/>
              <a:latin typeface="+mn-lt"/>
              <a:ea typeface="+mn-ea"/>
              <a:cs typeface="+mn-cs"/>
            </a:rPr>
            <a:t> y sus dependientes, a partir 01 de marzo de 2017 y administrada por la ARS CMD y SENASA.  Tambien, en cumplimiento del</a:t>
          </a:r>
          <a:r>
            <a:rPr lang="es-DO" sz="1500" baseline="0">
              <a:solidFill>
                <a:schemeClr val="dk1"/>
              </a:solidFill>
              <a:effectLst/>
              <a:latin typeface="+mn-lt"/>
              <a:ea typeface="+mn-ea"/>
              <a:cs typeface="+mn-cs"/>
            </a:rPr>
            <a:t> Decreto Presidencial No.159-17 que creo un </a:t>
          </a:r>
          <a:r>
            <a:rPr lang="es-DO" sz="1500" b="1" i="1" baseline="0">
              <a:solidFill>
                <a:schemeClr val="dk1"/>
              </a:solidFill>
              <a:effectLst/>
              <a:latin typeface="+mn-lt"/>
              <a:ea typeface="+mn-ea"/>
              <a:cs typeface="+mn-cs"/>
            </a:rPr>
            <a:t>Plan Especial Transitorio de Servicios de Salud para Pensionados y Jubilados de las Fuerzas Armadas </a:t>
          </a:r>
          <a:r>
            <a:rPr lang="es-DO" sz="1500" baseline="0">
              <a:solidFill>
                <a:schemeClr val="dk1"/>
              </a:solidFill>
              <a:effectLst/>
              <a:latin typeface="+mn-lt"/>
              <a:ea typeface="+mn-ea"/>
              <a:cs typeface="+mn-cs"/>
            </a:rPr>
            <a:t>y sus dependientes directos, iniciando sus descargas a partir del 30 de mayo 2017 y siendo administrado por SENASA.  </a:t>
          </a:r>
          <a:r>
            <a:rPr lang="es-DO" sz="1500">
              <a:solidFill>
                <a:schemeClr val="dk1"/>
              </a:solidFill>
              <a:effectLst/>
              <a:latin typeface="+mn-lt"/>
              <a:ea typeface="+mn-ea"/>
              <a:cs typeface="+mn-cs"/>
            </a:rPr>
            <a:t/>
          </a:r>
          <a:br>
            <a:rPr lang="es-DO" sz="1500">
              <a:solidFill>
                <a:schemeClr val="dk1"/>
              </a:solidFill>
              <a:effectLst/>
              <a:latin typeface="+mn-lt"/>
              <a:ea typeface="+mn-ea"/>
              <a:cs typeface="+mn-cs"/>
            </a:rPr>
          </a:br>
          <a:r>
            <a:rPr lang="es-DO" sz="1500">
              <a:solidFill>
                <a:schemeClr val="dk1"/>
              </a:solidFill>
              <a:effectLst/>
              <a:latin typeface="+mn-lt"/>
              <a:ea typeface="+mn-ea"/>
              <a:cs typeface="+mn-cs"/>
            </a:rPr>
            <a:t/>
          </a:r>
          <a:br>
            <a:rPr lang="es-DO" sz="1500">
              <a:solidFill>
                <a:schemeClr val="dk1"/>
              </a:solidFill>
              <a:effectLst/>
              <a:latin typeface="+mn-lt"/>
              <a:ea typeface="+mn-ea"/>
              <a:cs typeface="+mn-cs"/>
            </a:rPr>
          </a:br>
          <a:r>
            <a:rPr lang="es-DO" sz="1500">
              <a:solidFill>
                <a:sysClr val="windowText" lastClr="000000"/>
              </a:solidFill>
              <a:effectLst/>
              <a:latin typeface="+mn-lt"/>
              <a:ea typeface="+mn-ea"/>
              <a:cs typeface="+mn-cs"/>
            </a:rPr>
            <a:t>Al finalizar el</a:t>
          </a:r>
          <a:r>
            <a:rPr lang="es-DO" sz="1500" baseline="0">
              <a:solidFill>
                <a:sysClr val="windowText" lastClr="000000"/>
              </a:solidFill>
              <a:effectLst/>
              <a:latin typeface="+mn-lt"/>
              <a:ea typeface="+mn-ea"/>
              <a:cs typeface="+mn-cs"/>
            </a:rPr>
            <a:t> mes de abril 2021 </a:t>
          </a:r>
          <a:r>
            <a:rPr lang="es-DO" sz="1500">
              <a:solidFill>
                <a:sysClr val="windowText" lastClr="000000"/>
              </a:solidFill>
              <a:effectLst/>
              <a:latin typeface="+mn-lt"/>
              <a:ea typeface="+mn-ea"/>
              <a:cs typeface="+mn-cs"/>
            </a:rPr>
            <a:t>la afiliación total del SFS ascendió a 9,846,342 personas, cubriendo de esta manera al 93.6% de la población nacional.  La participación de los diferentes regímenes de financiamiento es de 40.8% del Régimen Contributivo (RC), el 58.2% pertenecen al Régimen Subsidiado (RS) y el 1.0%  en los régimenes de pensionados. </a:t>
          </a:r>
        </a:p>
        <a:p>
          <a:endParaRPr lang="es-DO" sz="1500">
            <a:solidFill>
              <a:schemeClr val="dk1"/>
            </a:solidFill>
            <a:effectLst/>
            <a:latin typeface="+mn-lt"/>
            <a:ea typeface="+mn-ea"/>
            <a:cs typeface="+mn-cs"/>
          </a:endParaRPr>
        </a:p>
        <a:p>
          <a:r>
            <a:rPr lang="es-DO" sz="1500">
              <a:solidFill>
                <a:schemeClr val="dk1"/>
              </a:solidFill>
              <a:effectLst/>
              <a:latin typeface="+mn-lt"/>
              <a:ea typeface="+mn-ea"/>
              <a:cs typeface="+mn-cs"/>
            </a:rPr>
            <a:t>La composición de la afiliación del Seguro Familiar de Salud (SFS) por sexo al mes de</a:t>
          </a:r>
          <a:r>
            <a:rPr lang="es-DO" sz="1500" baseline="0">
              <a:solidFill>
                <a:schemeClr val="dk1"/>
              </a:solidFill>
              <a:effectLst/>
              <a:latin typeface="+mn-lt"/>
              <a:ea typeface="+mn-ea"/>
              <a:cs typeface="+mn-cs"/>
            </a:rPr>
            <a:t> abril 2021 </a:t>
          </a:r>
          <a:r>
            <a:rPr lang="es-DO" sz="1500">
              <a:solidFill>
                <a:schemeClr val="dk1"/>
              </a:solidFill>
              <a:effectLst/>
              <a:latin typeface="+mn-lt"/>
              <a:ea typeface="+mn-ea"/>
              <a:cs typeface="+mn-cs"/>
            </a:rPr>
            <a:t>es de 50.2% femenino y 49.8%  masculino, esto debido al peso mayor que tienen las mujeres en la afiliación del Régimen Subsidiado (RS).  Al mes de</a:t>
          </a:r>
          <a:r>
            <a:rPr lang="es-DO" sz="1500" baseline="0">
              <a:solidFill>
                <a:schemeClr val="dk1"/>
              </a:solidFill>
              <a:effectLst/>
              <a:latin typeface="+mn-lt"/>
              <a:ea typeface="+mn-ea"/>
              <a:cs typeface="+mn-cs"/>
            </a:rPr>
            <a:t> abril 2021 </a:t>
          </a:r>
          <a:r>
            <a:rPr lang="es-DO" sz="1500">
              <a:solidFill>
                <a:schemeClr val="dk1"/>
              </a:solidFill>
              <a:effectLst/>
              <a:latin typeface="+mn-lt"/>
              <a:ea typeface="+mn-ea"/>
              <a:cs typeface="+mn-cs"/>
            </a:rPr>
            <a:t>la participación de mujeres en el Régimen Subsidiado fue de 50.4%; contrario al Régimen Contributivo, donde la</a:t>
          </a:r>
          <a:r>
            <a:rPr lang="es-DO" sz="1500" baseline="0">
              <a:solidFill>
                <a:schemeClr val="dk1"/>
              </a:solidFill>
              <a:effectLst/>
              <a:latin typeface="+mn-lt"/>
              <a:ea typeface="+mn-ea"/>
              <a:cs typeface="+mn-cs"/>
            </a:rPr>
            <a:t> </a:t>
          </a:r>
          <a:r>
            <a:rPr lang="es-DO" sz="1500">
              <a:solidFill>
                <a:schemeClr val="dk1"/>
              </a:solidFill>
              <a:effectLst/>
              <a:latin typeface="+mn-lt"/>
              <a:ea typeface="+mn-ea"/>
              <a:cs typeface="+mn-cs"/>
            </a:rPr>
            <a:t>participación masculina fue en promedio de  50.0%, lo que demuestra la inequidad de género tanto en el acceso al mercado laboral  como en el fenómeno social de la pobreza.</a:t>
          </a:r>
        </a:p>
        <a:p>
          <a:endParaRPr lang="es-DO" sz="1500">
            <a:solidFill>
              <a:sysClr val="windowText" lastClr="000000"/>
            </a:solidFill>
            <a:effectLst/>
            <a:latin typeface="+mn-lt"/>
            <a:ea typeface="+mn-ea"/>
            <a:cs typeface="+mn-cs"/>
          </a:endParaRPr>
        </a:p>
        <a:p>
          <a:r>
            <a:rPr lang="es-DO" sz="1500">
              <a:solidFill>
                <a:sysClr val="windowText" lastClr="000000"/>
              </a:solidFill>
              <a:effectLst/>
              <a:latin typeface="+mn-lt"/>
              <a:ea typeface="+mn-ea"/>
              <a:cs typeface="+mn-cs"/>
            </a:rPr>
            <a:t> </a:t>
          </a:r>
        </a:p>
      </xdr:txBody>
    </xdr:sp>
    <xdr:clientData/>
  </xdr:twoCellAnchor>
  <xdr:twoCellAnchor>
    <xdr:from>
      <xdr:col>0</xdr:col>
      <xdr:colOff>0</xdr:colOff>
      <xdr:row>0</xdr:row>
      <xdr:rowOff>0</xdr:rowOff>
    </xdr:from>
    <xdr:to>
      <xdr:col>12</xdr:col>
      <xdr:colOff>9524</xdr:colOff>
      <xdr:row>2</xdr:row>
      <xdr:rowOff>470646</xdr:rowOff>
    </xdr:to>
    <xdr:sp macro="" textlink="">
      <xdr:nvSpPr>
        <xdr:cNvPr id="4" name="3 Rectángulo redondeado">
          <a:extLst>
            <a:ext uri="{FF2B5EF4-FFF2-40B4-BE49-F238E27FC236}">
              <a16:creationId xmlns:a16="http://schemas.microsoft.com/office/drawing/2014/main" id="{00000000-0008-0000-0F00-000004000000}"/>
            </a:ext>
          </a:extLst>
        </xdr:cNvPr>
        <xdr:cNvSpPr/>
      </xdr:nvSpPr>
      <xdr:spPr>
        <a:xfrm>
          <a:off x="0" y="0"/>
          <a:ext cx="10778377" cy="85164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Sistema Dominicano De Seguridad</a:t>
          </a:r>
          <a:r>
            <a:rPr lang="es-DO" sz="2000" b="1" baseline="0">
              <a:solidFill>
                <a:schemeClr val="lt1"/>
              </a:solidFill>
              <a:effectLst/>
              <a:latin typeface="+mn-lt"/>
              <a:ea typeface="+mn-ea"/>
              <a:cs typeface="+mn-cs"/>
            </a:rPr>
            <a:t> Social </a:t>
          </a:r>
        </a:p>
        <a:p>
          <a:pPr algn="ctr" eaLnBrk="1" fontAlgn="auto" latinLnBrk="0" hangingPunct="1"/>
          <a:r>
            <a:rPr lang="es-DO" sz="2000" b="1">
              <a:solidFill>
                <a:schemeClr val="lt1"/>
              </a:solidFill>
              <a:effectLst/>
              <a:latin typeface="+mn-lt"/>
              <a:ea typeface="+mn-ea"/>
              <a:cs typeface="+mn-cs"/>
            </a:rPr>
            <a:t>Afiliación al Seguro Familiar de Salud (SFS) </a:t>
          </a:r>
          <a:endParaRPr lang="es-DO" sz="4400">
            <a:effectLst/>
          </a:endParaRPr>
        </a:p>
      </xdr:txBody>
    </xdr:sp>
    <xdr:clientData/>
  </xdr:twoCellAnchor>
  <xdr:twoCellAnchor editAs="oneCell">
    <xdr:from>
      <xdr:col>0</xdr:col>
      <xdr:colOff>398369</xdr:colOff>
      <xdr:row>0</xdr:row>
      <xdr:rowOff>175931</xdr:rowOff>
    </xdr:from>
    <xdr:to>
      <xdr:col>1</xdr:col>
      <xdr:colOff>34093</xdr:colOff>
      <xdr:row>2</xdr:row>
      <xdr:rowOff>253813</xdr:rowOff>
    </xdr:to>
    <xdr:pic>
      <xdr:nvPicPr>
        <xdr:cNvPr id="5" name="1 Imagen" descr="Logo_2x4.bmp">
          <a:hlinkClick xmlns:r="http://schemas.openxmlformats.org/officeDocument/2006/relationships" r:id="rId3"/>
          <a:extLst>
            <a:ext uri="{FF2B5EF4-FFF2-40B4-BE49-F238E27FC236}">
              <a16:creationId xmlns:a16="http://schemas.microsoft.com/office/drawing/2014/main" id="{00000000-0008-0000-0F00-000005000000}"/>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5890" t="10323" r="1617" b="10681"/>
        <a:stretch/>
      </xdr:blipFill>
      <xdr:spPr bwMode="auto">
        <a:xfrm>
          <a:off x="398369" y="175931"/>
          <a:ext cx="722695" cy="4812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xdr:twoCellAnchor>
    <xdr:from>
      <xdr:col>0</xdr:col>
      <xdr:colOff>62780</xdr:colOff>
      <xdr:row>20</xdr:row>
      <xdr:rowOff>1071563</xdr:rowOff>
    </xdr:from>
    <xdr:to>
      <xdr:col>16</xdr:col>
      <xdr:colOff>1023939</xdr:colOff>
      <xdr:row>58</xdr:row>
      <xdr:rowOff>4330</xdr:rowOff>
    </xdr:to>
    <xdr:graphicFrame macro="">
      <xdr:nvGraphicFramePr>
        <xdr:cNvPr id="7" name="6 Gráfico">
          <a:extLst>
            <a:ext uri="{FF2B5EF4-FFF2-40B4-BE49-F238E27FC236}">
              <a16:creationId xmlns:a16="http://schemas.microsoft.com/office/drawing/2014/main" id="{00000000-0008-0000-10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16</xdr:col>
      <xdr:colOff>1462519</xdr:colOff>
      <xdr:row>1</xdr:row>
      <xdr:rowOff>69272</xdr:rowOff>
    </xdr:to>
    <xdr:sp macro="" textlink="">
      <xdr:nvSpPr>
        <xdr:cNvPr id="4" name="3 Rectángulo redondeado">
          <a:extLst>
            <a:ext uri="{FF2B5EF4-FFF2-40B4-BE49-F238E27FC236}">
              <a16:creationId xmlns:a16="http://schemas.microsoft.com/office/drawing/2014/main" id="{00000000-0008-0000-1000-000004000000}"/>
            </a:ext>
          </a:extLst>
        </xdr:cNvPr>
        <xdr:cNvSpPr/>
      </xdr:nvSpPr>
      <xdr:spPr>
        <a:xfrm>
          <a:off x="0" y="0"/>
          <a:ext cx="22573383" cy="140277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eaLnBrk="1" fontAlgn="auto" latinLnBrk="0" hangingPunct="1"/>
          <a:r>
            <a:rPr lang="es-DO" sz="3600" b="1">
              <a:solidFill>
                <a:schemeClr val="lt1"/>
              </a:solidFill>
              <a:effectLst/>
              <a:latin typeface="+mn-lt"/>
              <a:ea typeface="+mn-ea"/>
              <a:cs typeface="+mn-cs"/>
            </a:rPr>
            <a:t>Seguro Familiar de Salud  del Sistema Dominicano</a:t>
          </a:r>
          <a:r>
            <a:rPr lang="es-DO" sz="3600" b="1" baseline="0">
              <a:solidFill>
                <a:schemeClr val="lt1"/>
              </a:solidFill>
              <a:effectLst/>
              <a:latin typeface="+mn-lt"/>
              <a:ea typeface="+mn-ea"/>
              <a:cs typeface="+mn-cs"/>
            </a:rPr>
            <a:t> de Seguridad Social</a:t>
          </a:r>
          <a:endParaRPr lang="es-DO" sz="3600" b="1">
            <a:solidFill>
              <a:schemeClr val="lt1"/>
            </a:solidFill>
            <a:effectLst/>
            <a:latin typeface="+mn-lt"/>
            <a:ea typeface="+mn-ea"/>
            <a:cs typeface="+mn-cs"/>
          </a:endParaRPr>
        </a:p>
        <a:p>
          <a:pPr algn="ctr" eaLnBrk="1" fontAlgn="auto" latinLnBrk="0" hangingPunct="1"/>
          <a:r>
            <a:rPr lang="es-DO" sz="3600" b="1">
              <a:solidFill>
                <a:schemeClr val="lt1"/>
              </a:solidFill>
              <a:effectLst/>
              <a:latin typeface="+mn-lt"/>
              <a:ea typeface="+mn-ea"/>
              <a:cs typeface="+mn-cs"/>
            </a:rPr>
            <a:t>Afiliación</a:t>
          </a:r>
          <a:r>
            <a:rPr lang="es-DO" sz="3600" b="1" baseline="0">
              <a:solidFill>
                <a:schemeClr val="lt1"/>
              </a:solidFill>
              <a:effectLst/>
              <a:latin typeface="+mn-lt"/>
              <a:ea typeface="+mn-ea"/>
              <a:cs typeface="+mn-cs"/>
            </a:rPr>
            <a:t> </a:t>
          </a:r>
          <a:r>
            <a:rPr lang="es-DO" sz="3600" b="1">
              <a:solidFill>
                <a:schemeClr val="lt1"/>
              </a:solidFill>
              <a:effectLst/>
              <a:latin typeface="+mn-lt"/>
              <a:ea typeface="+mn-ea"/>
              <a:cs typeface="+mn-cs"/>
            </a:rPr>
            <a:t>del SFS a la Población Nacional</a:t>
          </a:r>
        </a:p>
        <a:p>
          <a:pPr algn="ctr" eaLnBrk="1" fontAlgn="auto" latinLnBrk="0" hangingPunct="1"/>
          <a:r>
            <a:rPr lang="es-DO" sz="3600" b="1">
              <a:solidFill>
                <a:schemeClr val="lt1"/>
              </a:solidFill>
              <a:effectLst/>
              <a:latin typeface="+mn-lt"/>
              <a:ea typeface="+mn-ea"/>
              <a:cs typeface="+mn-cs"/>
            </a:rPr>
            <a:t>Periodo: Diciembre 200  -Abril </a:t>
          </a:r>
          <a:r>
            <a:rPr lang="es-DO" sz="3600" b="1" baseline="0">
              <a:solidFill>
                <a:schemeClr val="lt1"/>
              </a:solidFill>
              <a:effectLst/>
              <a:latin typeface="+mn-lt"/>
              <a:ea typeface="+mn-ea"/>
              <a:cs typeface="+mn-cs"/>
            </a:rPr>
            <a:t>2021</a:t>
          </a:r>
          <a:endParaRPr lang="es-DO" sz="3600">
            <a:effectLst/>
          </a:endParaRPr>
        </a:p>
      </xdr:txBody>
    </xdr:sp>
    <xdr:clientData/>
  </xdr:twoCellAnchor>
  <xdr:twoCellAnchor editAs="oneCell">
    <xdr:from>
      <xdr:col>0</xdr:col>
      <xdr:colOff>883227</xdr:colOff>
      <xdr:row>0</xdr:row>
      <xdr:rowOff>242457</xdr:rowOff>
    </xdr:from>
    <xdr:to>
      <xdr:col>0</xdr:col>
      <xdr:colOff>2104159</xdr:colOff>
      <xdr:row>0</xdr:row>
      <xdr:rowOff>1034145</xdr:rowOff>
    </xdr:to>
    <xdr:pic>
      <xdr:nvPicPr>
        <xdr:cNvPr id="5" name="2 Imagen" descr="logo_2x4.bmp">
          <a:hlinkClick xmlns:r="http://schemas.openxmlformats.org/officeDocument/2006/relationships" r:id="rId2"/>
          <a:extLst>
            <a:ext uri="{FF2B5EF4-FFF2-40B4-BE49-F238E27FC236}">
              <a16:creationId xmlns:a16="http://schemas.microsoft.com/office/drawing/2014/main" id="{00000000-0008-0000-1000-000005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883227" y="242457"/>
          <a:ext cx="1229591" cy="7916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c:userShapes xmlns:c="http://schemas.openxmlformats.org/drawingml/2006/chart">
  <cdr:relSizeAnchor xmlns:cdr="http://schemas.openxmlformats.org/drawingml/2006/chartDrawing">
    <cdr:from>
      <cdr:x>0.0354</cdr:x>
      <cdr:y>0.92008</cdr:y>
    </cdr:from>
    <cdr:to>
      <cdr:x>0.61275</cdr:x>
      <cdr:y>0.98284</cdr:y>
    </cdr:to>
    <cdr:sp macro="" textlink="">
      <cdr:nvSpPr>
        <cdr:cNvPr id="2" name="2 CuadroTexto"/>
        <cdr:cNvSpPr txBox="1"/>
      </cdr:nvSpPr>
      <cdr:spPr>
        <a:xfrm xmlns:a="http://schemas.openxmlformats.org/drawingml/2006/main">
          <a:off x="895062" y="11010421"/>
          <a:ext cx="14598033" cy="751041"/>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800" b="1"/>
            <a:t>Fuente</a:t>
          </a:r>
          <a:r>
            <a:rPr lang="es-DO" sz="1800"/>
            <a:t>: Estimaciones y Proyecciones de población por la Oficina Nacional de Estadísticas (ONE), según censo</a:t>
          </a:r>
          <a:r>
            <a:rPr lang="es-DO" sz="1800" baseline="0"/>
            <a:t> 2010.</a:t>
          </a:r>
          <a:endParaRPr lang="es-DO" sz="1800"/>
        </a:p>
        <a:p xmlns:a="http://schemas.openxmlformats.org/drawingml/2006/main">
          <a:r>
            <a:rPr lang="es-DO" sz="1800"/>
            <a:t>               Superintendencia de Salud y Riesgos Laborables</a:t>
          </a:r>
          <a:r>
            <a:rPr lang="es-DO" sz="1800" baseline="0"/>
            <a:t> (SISALRIL).</a:t>
          </a:r>
          <a:endParaRPr lang="es-DO" sz="1800"/>
        </a:p>
      </cdr:txBody>
    </cdr:sp>
  </cdr:relSizeAnchor>
</c:userShapes>
</file>

<file path=xl/drawings/drawing26.xml><?xml version="1.0" encoding="utf-8"?>
<xdr:wsDr xmlns:xdr="http://schemas.openxmlformats.org/drawingml/2006/spreadsheetDrawing" xmlns:a="http://schemas.openxmlformats.org/drawingml/2006/main">
  <xdr:twoCellAnchor>
    <xdr:from>
      <xdr:col>0</xdr:col>
      <xdr:colOff>69274</xdr:colOff>
      <xdr:row>21</xdr:row>
      <xdr:rowOff>51956</xdr:rowOff>
    </xdr:from>
    <xdr:to>
      <xdr:col>8</xdr:col>
      <xdr:colOff>2459182</xdr:colOff>
      <xdr:row>51</xdr:row>
      <xdr:rowOff>155863</xdr:rowOff>
    </xdr:to>
    <xdr:graphicFrame macro="">
      <xdr:nvGraphicFramePr>
        <xdr:cNvPr id="5" name="4 Gráfico">
          <a:extLst>
            <a:ext uri="{FF2B5EF4-FFF2-40B4-BE49-F238E27FC236}">
              <a16:creationId xmlns:a16="http://schemas.microsoft.com/office/drawing/2014/main" id="{00000000-0008-0000-11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900547</xdr:colOff>
      <xdr:row>50</xdr:row>
      <xdr:rowOff>173182</xdr:rowOff>
    </xdr:from>
    <xdr:to>
      <xdr:col>5</xdr:col>
      <xdr:colOff>1714500</xdr:colOff>
      <xdr:row>52</xdr:row>
      <xdr:rowOff>173180</xdr:rowOff>
    </xdr:to>
    <xdr:sp macro="" textlink="">
      <xdr:nvSpPr>
        <xdr:cNvPr id="7" name="6 CuadroTexto">
          <a:extLst>
            <a:ext uri="{FF2B5EF4-FFF2-40B4-BE49-F238E27FC236}">
              <a16:creationId xmlns:a16="http://schemas.microsoft.com/office/drawing/2014/main" id="{00000000-0008-0000-1100-000007000000}"/>
            </a:ext>
          </a:extLst>
        </xdr:cNvPr>
        <xdr:cNvSpPr txBox="1"/>
      </xdr:nvSpPr>
      <xdr:spPr>
        <a:xfrm>
          <a:off x="900547" y="18062864"/>
          <a:ext cx="10338953" cy="38099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800" b="1"/>
            <a:t>Fuente: </a:t>
          </a:r>
          <a:r>
            <a:rPr lang="es-DO" sz="1800"/>
            <a:t>SISALRIL</a:t>
          </a:r>
        </a:p>
      </xdr:txBody>
    </xdr:sp>
    <xdr:clientData/>
  </xdr:twoCellAnchor>
  <xdr:twoCellAnchor editAs="oneCell">
    <xdr:from>
      <xdr:col>0</xdr:col>
      <xdr:colOff>865908</xdr:colOff>
      <xdr:row>0</xdr:row>
      <xdr:rowOff>225137</xdr:rowOff>
    </xdr:from>
    <xdr:to>
      <xdr:col>1</xdr:col>
      <xdr:colOff>259772</xdr:colOff>
      <xdr:row>0</xdr:row>
      <xdr:rowOff>1066306</xdr:rowOff>
    </xdr:to>
    <xdr:pic>
      <xdr:nvPicPr>
        <xdr:cNvPr id="8" name="2 Imagen" descr="logo_2x4.bmp">
          <a:hlinkClick xmlns:r="http://schemas.openxmlformats.org/officeDocument/2006/relationships" r:id="rId2"/>
          <a:extLst>
            <a:ext uri="{FF2B5EF4-FFF2-40B4-BE49-F238E27FC236}">
              <a16:creationId xmlns:a16="http://schemas.microsoft.com/office/drawing/2014/main" id="{00000000-0008-0000-1100-000008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865908" y="225137"/>
          <a:ext cx="1177637" cy="841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xdr:from>
      <xdr:col>0</xdr:col>
      <xdr:colOff>1</xdr:colOff>
      <xdr:row>21</xdr:row>
      <xdr:rowOff>225135</xdr:rowOff>
    </xdr:from>
    <xdr:to>
      <xdr:col>14</xdr:col>
      <xdr:colOff>952500</xdr:colOff>
      <xdr:row>48</xdr:row>
      <xdr:rowOff>450272</xdr:rowOff>
    </xdr:to>
    <xdr:graphicFrame macro="">
      <xdr:nvGraphicFramePr>
        <xdr:cNvPr id="3" name="2 Gráfico">
          <a:extLst>
            <a:ext uri="{FF2B5EF4-FFF2-40B4-BE49-F238E27FC236}">
              <a16:creationId xmlns:a16="http://schemas.microsoft.com/office/drawing/2014/main" id="{00000000-0008-0000-1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917863</xdr:colOff>
      <xdr:row>48</xdr:row>
      <xdr:rowOff>294410</xdr:rowOff>
    </xdr:from>
    <xdr:to>
      <xdr:col>7</xdr:col>
      <xdr:colOff>242454</xdr:colOff>
      <xdr:row>48</xdr:row>
      <xdr:rowOff>744682</xdr:rowOff>
    </xdr:to>
    <xdr:sp macro="" textlink="">
      <xdr:nvSpPr>
        <xdr:cNvPr id="7" name="6 CuadroTexto">
          <a:extLst>
            <a:ext uri="{FF2B5EF4-FFF2-40B4-BE49-F238E27FC236}">
              <a16:creationId xmlns:a16="http://schemas.microsoft.com/office/drawing/2014/main" id="{00000000-0008-0000-1200-000007000000}"/>
            </a:ext>
          </a:extLst>
        </xdr:cNvPr>
        <xdr:cNvSpPr txBox="1"/>
      </xdr:nvSpPr>
      <xdr:spPr>
        <a:xfrm>
          <a:off x="917863" y="15014865"/>
          <a:ext cx="9126682" cy="45027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2000" b="1"/>
            <a:t>Fuente: </a:t>
          </a:r>
          <a:r>
            <a:rPr lang="es-DO" sz="2000" b="0"/>
            <a:t>Tesorería </a:t>
          </a:r>
          <a:r>
            <a:rPr lang="es-DO" sz="2000" b="0" baseline="0"/>
            <a:t>de Seguridad Social (</a:t>
          </a:r>
          <a:r>
            <a:rPr lang="es-DO" sz="2000" b="0"/>
            <a:t>TSS), Sigob</a:t>
          </a:r>
          <a:r>
            <a:rPr lang="es-DO" sz="2000" b="0" baseline="0"/>
            <a:t> y Siralril.</a:t>
          </a:r>
          <a:endParaRPr lang="es-DO" sz="2000" b="0"/>
        </a:p>
      </xdr:txBody>
    </xdr:sp>
    <xdr:clientData/>
  </xdr:twoCellAnchor>
  <xdr:twoCellAnchor editAs="oneCell">
    <xdr:from>
      <xdr:col>0</xdr:col>
      <xdr:colOff>623457</xdr:colOff>
      <xdr:row>0</xdr:row>
      <xdr:rowOff>259774</xdr:rowOff>
    </xdr:from>
    <xdr:to>
      <xdr:col>1</xdr:col>
      <xdr:colOff>612881</xdr:colOff>
      <xdr:row>0</xdr:row>
      <xdr:rowOff>1212274</xdr:rowOff>
    </xdr:to>
    <xdr:pic>
      <xdr:nvPicPr>
        <xdr:cNvPr id="6" name="2 Imagen" descr="logo_2x4.bmp">
          <a:hlinkClick xmlns:r="http://schemas.openxmlformats.org/officeDocument/2006/relationships" r:id="rId2"/>
          <a:extLst>
            <a:ext uri="{FF2B5EF4-FFF2-40B4-BE49-F238E27FC236}">
              <a16:creationId xmlns:a16="http://schemas.microsoft.com/office/drawing/2014/main" id="{00000000-0008-0000-1200-000006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623457" y="259774"/>
          <a:ext cx="1478788"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0</xdr:row>
      <xdr:rowOff>0</xdr:rowOff>
    </xdr:from>
    <xdr:to>
      <xdr:col>16</xdr:col>
      <xdr:colOff>701386</xdr:colOff>
      <xdr:row>1</xdr:row>
      <xdr:rowOff>277090</xdr:rowOff>
    </xdr:to>
    <xdr:sp macro="" textlink="">
      <xdr:nvSpPr>
        <xdr:cNvPr id="3" name="2 Rectángulo redondeado">
          <a:extLst>
            <a:ext uri="{FF2B5EF4-FFF2-40B4-BE49-F238E27FC236}">
              <a16:creationId xmlns:a16="http://schemas.microsoft.com/office/drawing/2014/main" id="{00000000-0008-0000-1300-000003000000}"/>
            </a:ext>
          </a:extLst>
        </xdr:cNvPr>
        <xdr:cNvSpPr/>
      </xdr:nvSpPr>
      <xdr:spPr>
        <a:xfrm>
          <a:off x="0" y="0"/>
          <a:ext cx="22072022" cy="138545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2400" b="1">
              <a:solidFill>
                <a:schemeClr val="bg1"/>
              </a:solidFill>
              <a:effectLst/>
              <a:latin typeface="+mn-lt"/>
              <a:ea typeface="+mn-ea"/>
              <a:cs typeface="+mn-cs"/>
            </a:rPr>
            <a:t>Seguro Familiar de Salud  del Sistema Dominicano</a:t>
          </a:r>
          <a:r>
            <a:rPr lang="es-DO" sz="2400" b="1" baseline="0">
              <a:solidFill>
                <a:schemeClr val="bg1"/>
              </a:solidFill>
              <a:effectLst/>
              <a:latin typeface="+mn-lt"/>
              <a:ea typeface="+mn-ea"/>
              <a:cs typeface="+mn-cs"/>
            </a:rPr>
            <a:t> de Seguridad Social</a:t>
          </a:r>
          <a:endParaRPr lang="es-ES" sz="2400">
            <a:solidFill>
              <a:schemeClr val="bg1"/>
            </a:solidFill>
            <a:effectLst/>
          </a:endParaRPr>
        </a:p>
        <a:p>
          <a:pPr algn="ctr" eaLnBrk="1" fontAlgn="auto" latinLnBrk="0" hangingPunct="1"/>
          <a:r>
            <a:rPr lang="es-DO" sz="2400" b="1">
              <a:solidFill>
                <a:schemeClr val="bg1"/>
              </a:solidFill>
              <a:effectLst/>
              <a:latin typeface="+mn-lt"/>
              <a:ea typeface="+mn-ea"/>
              <a:cs typeface="+mn-cs"/>
            </a:rPr>
            <a:t>Afiliación al Seguro Familiar de Salud por Sexo </a:t>
          </a:r>
        </a:p>
        <a:p>
          <a:pPr algn="ctr" eaLnBrk="1" fontAlgn="auto" latinLnBrk="0" hangingPunct="1"/>
          <a:r>
            <a:rPr lang="es-DO" sz="2400" b="1">
              <a:solidFill>
                <a:schemeClr val="bg1"/>
              </a:solidFill>
              <a:effectLst/>
              <a:latin typeface="+mn-lt"/>
              <a:ea typeface="+mn-ea"/>
              <a:cs typeface="+mn-cs"/>
            </a:rPr>
            <a:t>Hombres 49.8% / Mujeres 50.2% </a:t>
          </a:r>
          <a:endParaRPr lang="es-DO" sz="4800">
            <a:solidFill>
              <a:schemeClr val="bg1"/>
            </a:solidFill>
            <a:effectLst/>
          </a:endParaRPr>
        </a:p>
      </xdr:txBody>
    </xdr:sp>
    <xdr:clientData/>
  </xdr:twoCellAnchor>
  <xdr:twoCellAnchor>
    <xdr:from>
      <xdr:col>1</xdr:col>
      <xdr:colOff>34636</xdr:colOff>
      <xdr:row>19</xdr:row>
      <xdr:rowOff>259773</xdr:rowOff>
    </xdr:from>
    <xdr:to>
      <xdr:col>16</xdr:col>
      <xdr:colOff>536863</xdr:colOff>
      <xdr:row>50</xdr:row>
      <xdr:rowOff>207818</xdr:rowOff>
    </xdr:to>
    <xdr:graphicFrame macro="">
      <xdr:nvGraphicFramePr>
        <xdr:cNvPr id="9" name="8 Gráfico">
          <a:extLst>
            <a:ext uri="{FF2B5EF4-FFF2-40B4-BE49-F238E27FC236}">
              <a16:creationId xmlns:a16="http://schemas.microsoft.com/office/drawing/2014/main" id="{00000000-0008-0000-13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606138</xdr:colOff>
      <xdr:row>0</xdr:row>
      <xdr:rowOff>207817</xdr:rowOff>
    </xdr:from>
    <xdr:to>
      <xdr:col>2</xdr:col>
      <xdr:colOff>370611</xdr:colOff>
      <xdr:row>0</xdr:row>
      <xdr:rowOff>1091044</xdr:rowOff>
    </xdr:to>
    <xdr:pic>
      <xdr:nvPicPr>
        <xdr:cNvPr id="6" name="2 Imagen" descr="logo_2x4.bmp">
          <a:hlinkClick xmlns:r="http://schemas.openxmlformats.org/officeDocument/2006/relationships" r:id="rId2"/>
          <a:extLst>
            <a:ext uri="{FF2B5EF4-FFF2-40B4-BE49-F238E27FC236}">
              <a16:creationId xmlns:a16="http://schemas.microsoft.com/office/drawing/2014/main" id="{00000000-0008-0000-1300-000006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606138" y="207817"/>
          <a:ext cx="1236518" cy="8832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c:userShapes xmlns:c="http://schemas.openxmlformats.org/drawingml/2006/chart">
  <cdr:relSizeAnchor xmlns:cdr="http://schemas.openxmlformats.org/drawingml/2006/chartDrawing">
    <cdr:from>
      <cdr:x>0.05477</cdr:x>
      <cdr:y>0.90705</cdr:y>
    </cdr:from>
    <cdr:to>
      <cdr:x>0.96789</cdr:x>
      <cdr:y>0.98747</cdr:y>
    </cdr:to>
    <cdr:sp macro="" textlink="">
      <cdr:nvSpPr>
        <cdr:cNvPr id="2" name="1 CuadroTexto"/>
        <cdr:cNvSpPr txBox="1"/>
      </cdr:nvSpPr>
      <cdr:spPr>
        <a:xfrm xmlns:a="http://schemas.openxmlformats.org/drawingml/2006/main">
          <a:off x="1004455" y="8399319"/>
          <a:ext cx="16746681" cy="74468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0.02724</cdr:x>
      <cdr:y>0.91833</cdr:y>
    </cdr:from>
    <cdr:to>
      <cdr:x>0.45146</cdr:x>
      <cdr:y>0.95847</cdr:y>
    </cdr:to>
    <cdr:sp macro="" textlink="">
      <cdr:nvSpPr>
        <cdr:cNvPr id="3" name="2 CuadroTexto"/>
        <cdr:cNvSpPr txBox="1"/>
      </cdr:nvSpPr>
      <cdr:spPr>
        <a:xfrm xmlns:a="http://schemas.openxmlformats.org/drawingml/2006/main">
          <a:off x="485364" y="8460798"/>
          <a:ext cx="7559773" cy="3698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2000" b="1"/>
            <a:t>Fuente: </a:t>
          </a:r>
          <a:r>
            <a:rPr lang="en-US" sz="2000"/>
            <a:t>Superintendencia de Salud y Riesgos Laborales (SISALRIL)</a:t>
          </a:r>
        </a:p>
      </cdr:txBody>
    </cdr:sp>
  </cdr:relSizeAnchor>
</c:userShapes>
</file>

<file path=xl/drawings/drawing3.xml><?xml version="1.0" encoding="utf-8"?>
<xdr:wsDr xmlns:xdr="http://schemas.openxmlformats.org/drawingml/2006/spreadsheetDrawing" xmlns:a="http://schemas.openxmlformats.org/drawingml/2006/main">
  <xdr:twoCellAnchor>
    <xdr:from>
      <xdr:col>6</xdr:col>
      <xdr:colOff>762000</xdr:colOff>
      <xdr:row>39</xdr:row>
      <xdr:rowOff>841375</xdr:rowOff>
    </xdr:from>
    <xdr:to>
      <xdr:col>6</xdr:col>
      <xdr:colOff>807719</xdr:colOff>
      <xdr:row>40</xdr:row>
      <xdr:rowOff>79375</xdr:rowOff>
    </xdr:to>
    <xdr:sp macro="" textlink="">
      <xdr:nvSpPr>
        <xdr:cNvPr id="7" name="6 CuadroTexto">
          <a:extLst>
            <a:ext uri="{FF2B5EF4-FFF2-40B4-BE49-F238E27FC236}">
              <a16:creationId xmlns:a16="http://schemas.microsoft.com/office/drawing/2014/main" id="{00000000-0008-0000-9300-000007000000}"/>
            </a:ext>
          </a:extLst>
        </xdr:cNvPr>
        <xdr:cNvSpPr txBox="1"/>
      </xdr:nvSpPr>
      <xdr:spPr>
        <a:xfrm>
          <a:off x="8096250" y="15024100"/>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0</xdr:rowOff>
    </xdr:from>
    <xdr:to>
      <xdr:col>15</xdr:col>
      <xdr:colOff>623454</xdr:colOff>
      <xdr:row>1</xdr:row>
      <xdr:rowOff>86590</xdr:rowOff>
    </xdr:to>
    <xdr:sp macro="" textlink="">
      <xdr:nvSpPr>
        <xdr:cNvPr id="4" name="6 Rectángulo redondeado">
          <a:extLst>
            <a:ext uri="{FF2B5EF4-FFF2-40B4-BE49-F238E27FC236}">
              <a16:creationId xmlns:a16="http://schemas.microsoft.com/office/drawing/2014/main" id="{00000000-0008-0000-9300-000004000000}"/>
            </a:ext>
          </a:extLst>
        </xdr:cNvPr>
        <xdr:cNvSpPr/>
      </xdr:nvSpPr>
      <xdr:spPr>
        <a:xfrm>
          <a:off x="0" y="0"/>
          <a:ext cx="17785772" cy="124690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Informe Sistema Dominicano de Seguridad Social (SDSS)</a:t>
          </a:r>
          <a:endParaRPr lang="es-DO" sz="4000">
            <a:effectLst/>
          </a:endParaRPr>
        </a:p>
      </xdr:txBody>
    </xdr:sp>
    <xdr:clientData/>
  </xdr:twoCellAnchor>
  <xdr:twoCellAnchor editAs="oneCell">
    <xdr:from>
      <xdr:col>0</xdr:col>
      <xdr:colOff>710046</xdr:colOff>
      <xdr:row>0</xdr:row>
      <xdr:rowOff>277091</xdr:rowOff>
    </xdr:from>
    <xdr:to>
      <xdr:col>1</xdr:col>
      <xdr:colOff>381000</xdr:colOff>
      <xdr:row>0</xdr:row>
      <xdr:rowOff>927418</xdr:rowOff>
    </xdr:to>
    <xdr:pic>
      <xdr:nvPicPr>
        <xdr:cNvPr id="5" name="1 Imagen" descr="logo_2x4.bmp">
          <a:hlinkClick xmlns:r="http://schemas.openxmlformats.org/officeDocument/2006/relationships" r:id="rId1"/>
          <a:extLst>
            <a:ext uri="{FF2B5EF4-FFF2-40B4-BE49-F238E27FC236}">
              <a16:creationId xmlns:a16="http://schemas.microsoft.com/office/drawing/2014/main" id="{00000000-0008-0000-93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10046" y="277091"/>
          <a:ext cx="900545" cy="6503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3</xdr:col>
      <xdr:colOff>333616</xdr:colOff>
      <xdr:row>9</xdr:row>
      <xdr:rowOff>41620</xdr:rowOff>
    </xdr:from>
    <xdr:to>
      <xdr:col>7</xdr:col>
      <xdr:colOff>394607</xdr:colOff>
      <xdr:row>36</xdr:row>
      <xdr:rowOff>68035</xdr:rowOff>
    </xdr:to>
    <xdr:pic>
      <xdr:nvPicPr>
        <xdr:cNvPr id="5" name="4 Imagen">
          <a:extLst>
            <a:ext uri="{FF2B5EF4-FFF2-40B4-BE49-F238E27FC236}">
              <a16:creationId xmlns:a16="http://schemas.microsoft.com/office/drawing/2014/main" id="{00000000-0008-0000-1500-000005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619616" y="1756120"/>
          <a:ext cx="4728241" cy="5169915"/>
        </a:xfrm>
        <a:prstGeom prst="rect">
          <a:avLst/>
        </a:prstGeom>
        <a:noFill/>
        <a:ln>
          <a:noFill/>
        </a:ln>
      </xdr:spPr>
    </xdr:pic>
    <xdr:clientData/>
  </xdr:twoCellAnchor>
  <xdr:twoCellAnchor>
    <xdr:from>
      <xdr:col>0</xdr:col>
      <xdr:colOff>361788</xdr:colOff>
      <xdr:row>14</xdr:row>
      <xdr:rowOff>187298</xdr:rowOff>
    </xdr:from>
    <xdr:to>
      <xdr:col>10</xdr:col>
      <xdr:colOff>608318</xdr:colOff>
      <xdr:row>28</xdr:row>
      <xdr:rowOff>41622</xdr:rowOff>
    </xdr:to>
    <xdr:sp macro="" textlink="">
      <xdr:nvSpPr>
        <xdr:cNvPr id="3" name="2 CuadroTexto">
          <a:extLst>
            <a:ext uri="{FF2B5EF4-FFF2-40B4-BE49-F238E27FC236}">
              <a16:creationId xmlns:a16="http://schemas.microsoft.com/office/drawing/2014/main" id="{00000000-0008-0000-1500-000003000000}"/>
            </a:ext>
          </a:extLst>
        </xdr:cNvPr>
        <xdr:cNvSpPr txBox="1"/>
      </xdr:nvSpPr>
      <xdr:spPr>
        <a:xfrm>
          <a:off x="361788" y="2854298"/>
          <a:ext cx="9485780" cy="25213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0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chemeClr val="accent3">
                  <a:lumMod val="50000"/>
                </a:schemeClr>
              </a:solidFill>
              <a:effectLst/>
              <a:latin typeface="+mn-lt"/>
              <a:ea typeface="+mn-ea"/>
              <a:cs typeface="+mn-cs"/>
            </a:rPr>
            <a:t>Afiliación SFS Régimen Contributivo (RC)</a:t>
          </a:r>
          <a:endParaRPr lang="es-DO" sz="2400" b="1">
            <a:solidFill>
              <a:schemeClr val="accent3">
                <a:lumMod val="50000"/>
              </a:schemeClr>
            </a:solidFill>
          </a:endParaRPr>
        </a:p>
      </xdr:txBody>
    </xdr:sp>
    <xdr:clientData/>
  </xdr:twoCellAnchor>
  <xdr:twoCellAnchor editAs="oneCell">
    <xdr:from>
      <xdr:col>0</xdr:col>
      <xdr:colOff>393806</xdr:colOff>
      <xdr:row>3</xdr:row>
      <xdr:rowOff>27215</xdr:rowOff>
    </xdr:from>
    <xdr:to>
      <xdr:col>1</xdr:col>
      <xdr:colOff>672032</xdr:colOff>
      <xdr:row>7</xdr:row>
      <xdr:rowOff>40822</xdr:rowOff>
    </xdr:to>
    <xdr:pic>
      <xdr:nvPicPr>
        <xdr:cNvPr id="4" name="3 Imagen" descr="logo_2x4.bmp">
          <a:extLst>
            <a:ext uri="{FF2B5EF4-FFF2-40B4-BE49-F238E27FC236}">
              <a16:creationId xmlns:a16="http://schemas.microsoft.com/office/drawing/2014/main" id="{00000000-0008-0000-1500-000004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22051" t="11988" r="19500" b="24910"/>
        <a:stretch/>
      </xdr:blipFill>
      <xdr:spPr bwMode="auto">
        <a:xfrm>
          <a:off x="393806" y="598715"/>
          <a:ext cx="1040226" cy="7756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100853</xdr:colOff>
      <xdr:row>6</xdr:row>
      <xdr:rowOff>11206</xdr:rowOff>
    </xdr:from>
    <xdr:to>
      <xdr:col>11</xdr:col>
      <xdr:colOff>1524000</xdr:colOff>
      <xdr:row>48</xdr:row>
      <xdr:rowOff>156883</xdr:rowOff>
    </xdr:to>
    <xdr:sp macro="" textlink="">
      <xdr:nvSpPr>
        <xdr:cNvPr id="2" name="1 CuadroTexto">
          <a:extLst>
            <a:ext uri="{FF2B5EF4-FFF2-40B4-BE49-F238E27FC236}">
              <a16:creationId xmlns:a16="http://schemas.microsoft.com/office/drawing/2014/main" id="{00000000-0008-0000-1600-000002000000}"/>
            </a:ext>
          </a:extLst>
        </xdr:cNvPr>
        <xdr:cNvSpPr txBox="1"/>
      </xdr:nvSpPr>
      <xdr:spPr>
        <a:xfrm>
          <a:off x="100853" y="1109382"/>
          <a:ext cx="12068735" cy="824753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n-US" sz="1400">
              <a:solidFill>
                <a:schemeClr val="dk1"/>
              </a:solidFill>
              <a:effectLst/>
              <a:latin typeface="+mn-lt"/>
              <a:ea typeface="+mn-ea"/>
              <a:cs typeface="+mn-cs"/>
            </a:rPr>
            <a:t>El Seguro Familiar de Salud de Régimen Contributivo (SFS-RC) concentra a la población trabajadora  asalariada registrada  en nómina del sector formal privado y del sector público, así como a sus hijos, cónyuges, compañeros o compañeras de vida como dependientes directos y comodependientesadicionales a padres, madres e hijos mayores de 18 años que no estudian ni trabajan y mayores de 21 años que no son económicamente independiente y tampoco son discapacitados y además no están afiliados a ningún otro régimen.</a:t>
          </a:r>
        </a:p>
        <a:p>
          <a:pPr eaLnBrk="1" fontAlgn="auto" latinLnBrk="0" hangingPunct="1"/>
          <a:endParaRPr lang="en-US" sz="1400">
            <a:effectLst/>
          </a:endParaRPr>
        </a:p>
        <a:p>
          <a:pPr eaLnBrk="1" fontAlgn="auto" latinLnBrk="0" hangingPunct="1"/>
          <a:r>
            <a:rPr lang="en-US" sz="1400">
              <a:solidFill>
                <a:schemeClr val="dk1"/>
              </a:solidFill>
              <a:effectLst/>
              <a:latin typeface="+mn-lt"/>
              <a:ea typeface="+mn-ea"/>
              <a:cs typeface="+mn-cs"/>
            </a:rPr>
            <a:t>Los dependientes directos tienen garantizadas su prestaciones de salud dentro de la  cotización que hacen a través de laTesorería de Seguridad Social el afiliado titular y la entidad para la cual labora, sin que se tengan que realizar contribuciones adicionales. En el caso de los dependientes adicionales,  el afiliado cotizante paga una suma igual al monto percápita establecido como costo de lPDSS, teniendo todos los beneficios de dicho plan, sin ningúntipo de discriminación.</a:t>
          </a:r>
        </a:p>
        <a:p>
          <a:pPr eaLnBrk="1" fontAlgn="auto" latinLnBrk="0" hangingPunct="1"/>
          <a:endParaRPr lang="en-US" sz="1400">
            <a:effectLst/>
          </a:endParaRPr>
        </a:p>
        <a:p>
          <a:pPr eaLnBrk="1" fontAlgn="auto" latinLnBrk="0" hangingPunct="1"/>
          <a:r>
            <a:rPr lang="en-US" sz="1400">
              <a:solidFill>
                <a:schemeClr val="dk1"/>
              </a:solidFill>
              <a:effectLst/>
              <a:latin typeface="+mn-lt"/>
              <a:ea typeface="+mn-ea"/>
              <a:cs typeface="+mn-cs"/>
            </a:rPr>
            <a:t>El SFS del RC comenzó a ser implementado el primero de septiembre del año 2007 con un total de 1,208,042 afiliados, de los cuales 786,309  eran titulares;  419,107 dependientes directos y 2,626 dependientes adicionales.  Al cierre del mes de</a:t>
          </a:r>
          <a:r>
            <a:rPr lang="en-US" sz="1400" baseline="0">
              <a:solidFill>
                <a:schemeClr val="dk1"/>
              </a:solidFill>
              <a:effectLst/>
              <a:latin typeface="+mn-lt"/>
              <a:ea typeface="+mn-ea"/>
              <a:cs typeface="+mn-cs"/>
            </a:rPr>
            <a:t> abril 2021 </a:t>
          </a:r>
          <a:r>
            <a:rPr lang="en-US" sz="1400">
              <a:solidFill>
                <a:schemeClr val="dk1"/>
              </a:solidFill>
              <a:effectLst/>
              <a:latin typeface="+mn-lt"/>
              <a:ea typeface="+mn-ea"/>
              <a:cs typeface="+mn-cs"/>
            </a:rPr>
            <a:t>la población total afiliada asciende a  4,018,374 de los cuales </a:t>
          </a:r>
          <a:r>
            <a:rPr lang="en-US" sz="1400" baseline="0">
              <a:solidFill>
                <a:schemeClr val="dk1"/>
              </a:solidFill>
              <a:effectLst/>
              <a:latin typeface="+mn-lt"/>
              <a:ea typeface="+mn-ea"/>
              <a:cs typeface="+mn-cs"/>
            </a:rPr>
            <a:t>1, 791,179 </a:t>
          </a:r>
          <a:r>
            <a:rPr lang="en-US" sz="1400">
              <a:solidFill>
                <a:schemeClr val="dk1"/>
              </a:solidFill>
              <a:effectLst/>
              <a:latin typeface="+mn-lt"/>
              <a:ea typeface="+mn-ea"/>
              <a:cs typeface="+mn-cs"/>
            </a:rPr>
            <a:t>con titulares; 2,009,542 dependientes directos y 217653 dependientes adicionales.  En 14 años del Seguro Familiar de Salud del Régimen Contributivo (SFS-RC), la población afiliada ha experimentado un incremento progresivo, tanto de titulares como de dependientes directos y adicionales.</a:t>
          </a:r>
        </a:p>
        <a:p>
          <a:pPr eaLnBrk="1" fontAlgn="auto" latinLnBrk="0" hangingPunct="1"/>
          <a:endParaRPr lang="en-US" sz="1400">
            <a:effectLst/>
          </a:endParaRPr>
        </a:p>
        <a:p>
          <a:pPr eaLnBrk="1" fontAlgn="auto" latinLnBrk="0" hangingPunct="1"/>
          <a:r>
            <a:rPr lang="en-US" sz="1400">
              <a:solidFill>
                <a:schemeClr val="dk1"/>
              </a:solidFill>
              <a:effectLst/>
              <a:latin typeface="+mn-lt"/>
              <a:ea typeface="+mn-ea"/>
              <a:cs typeface="+mn-cs"/>
            </a:rPr>
            <a:t>En términos porcentuales al mes de</a:t>
          </a:r>
          <a:r>
            <a:rPr lang="en-US" sz="1400" baseline="0">
              <a:solidFill>
                <a:schemeClr val="dk1"/>
              </a:solidFill>
              <a:effectLst/>
              <a:latin typeface="+mn-lt"/>
              <a:ea typeface="+mn-ea"/>
              <a:cs typeface="+mn-cs"/>
            </a:rPr>
            <a:t> abril 2021</a:t>
          </a:r>
          <a:r>
            <a:rPr lang="en-US" sz="1400">
              <a:solidFill>
                <a:schemeClr val="dk1"/>
              </a:solidFill>
              <a:effectLst/>
              <a:latin typeface="+mn-lt"/>
              <a:ea typeface="+mn-ea"/>
              <a:cs typeface="+mn-cs"/>
            </a:rPr>
            <a:t>, los afiliados titulares representan el 44.6% de la población total registrada en el SFS- RC; los dependientes totales representan el 55.4% (los dependientes directos 50.0% y los dependientes adicionales 5.4%);  mientras que para septiembre de 2007,  los afiliados titulares constituían el 65.1% del total de la población cubierta por el SFS - RC, los dependientes directos el 34.7% y los dependientes adicionales el 0.2%.  </a:t>
          </a:r>
        </a:p>
        <a:p>
          <a:pPr eaLnBrk="1" fontAlgn="auto" latinLnBrk="0" hangingPunct="1"/>
          <a:endParaRPr lang="en-US" sz="1400">
            <a:effectLst/>
          </a:endParaRPr>
        </a:p>
        <a:p>
          <a:pPr eaLnBrk="1" fontAlgn="auto" latinLnBrk="0" hangingPunct="1"/>
          <a:r>
            <a:rPr lang="en-US" sz="1400">
              <a:solidFill>
                <a:schemeClr val="dk1"/>
              </a:solidFill>
              <a:effectLst/>
              <a:latin typeface="+mn-lt"/>
              <a:ea typeface="+mn-ea"/>
              <a:cs typeface="+mn-cs"/>
            </a:rPr>
            <a:t>Estos datos expresan claramente la evolución de la afiliación de dependientes directos y adicionales llegando a sobrepasar a los afiliados titulares, para un índice de dependencia total de 1.24 (124 afiliados dependientes por cada 100 afiliados titulares) y de 1.12 para el índice de dependencia directa (112</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dependientes directos por cada 100 titulares) al mes de abril 2021;  para diciembre 2007 el índice de dependencia total era de 0.62 (62 afiliados dependientes por cada 100 afiliados</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titulares).  </a:t>
          </a:r>
        </a:p>
        <a:p>
          <a:pPr eaLnBrk="1" fontAlgn="auto" latinLnBrk="0" hangingPunct="1"/>
          <a:endParaRPr lang="en-US" sz="1400">
            <a:effectLst/>
          </a:endParaRPr>
        </a:p>
        <a:p>
          <a:pPr eaLnBrk="1" fontAlgn="auto" latinLnBrk="0" hangingPunct="1"/>
          <a:r>
            <a:rPr lang="en-US" sz="1400">
              <a:solidFill>
                <a:schemeClr val="dk1"/>
              </a:solidFill>
              <a:effectLst/>
              <a:latin typeface="+mn-lt"/>
              <a:ea typeface="+mn-ea"/>
              <a:cs typeface="+mn-cs"/>
            </a:rPr>
            <a:t>En las estadísticas de afiliación registradas por sexo y tipo, observamos que la población masculina inscrita al mes de</a:t>
          </a:r>
          <a:r>
            <a:rPr lang="en-US" sz="1400" baseline="0">
              <a:solidFill>
                <a:schemeClr val="dk1"/>
              </a:solidFill>
              <a:effectLst/>
              <a:latin typeface="+mn-lt"/>
              <a:ea typeface="+mn-ea"/>
              <a:cs typeface="+mn-cs"/>
            </a:rPr>
            <a:t> abril 2021 </a:t>
          </a:r>
          <a:r>
            <a:rPr lang="en-US" sz="1400">
              <a:solidFill>
                <a:schemeClr val="dk1"/>
              </a:solidFill>
              <a:effectLst/>
              <a:latin typeface="+mn-lt"/>
              <a:ea typeface="+mn-ea"/>
              <a:cs typeface="+mn-cs"/>
            </a:rPr>
            <a:t>fue de </a:t>
          </a:r>
          <a:r>
            <a:rPr lang="en-US" sz="1400" baseline="0">
              <a:solidFill>
                <a:schemeClr val="dk1"/>
              </a:solidFill>
              <a:effectLst/>
              <a:latin typeface="+mn-lt"/>
              <a:ea typeface="+mn-ea"/>
              <a:cs typeface="+mn-cs"/>
            </a:rPr>
            <a:t> 2,010,459  </a:t>
          </a:r>
          <a:r>
            <a:rPr lang="en-US" sz="1400">
              <a:solidFill>
                <a:schemeClr val="dk1"/>
              </a:solidFill>
              <a:effectLst/>
              <a:latin typeface="+mn-lt"/>
              <a:ea typeface="+mn-ea"/>
              <a:cs typeface="+mn-cs"/>
            </a:rPr>
            <a:t>y </a:t>
          </a:r>
          <a:r>
            <a:rPr lang="en-US" sz="1400" baseline="0">
              <a:solidFill>
                <a:schemeClr val="dk1"/>
              </a:solidFill>
              <a:effectLst/>
              <a:latin typeface="+mn-lt"/>
              <a:ea typeface="+mn-ea"/>
              <a:cs typeface="+mn-cs"/>
            </a:rPr>
            <a:t>la </a:t>
          </a:r>
          <a:r>
            <a:rPr lang="en-US" sz="1400">
              <a:solidFill>
                <a:schemeClr val="dk1"/>
              </a:solidFill>
              <a:effectLst/>
              <a:latin typeface="+mn-lt"/>
              <a:ea typeface="+mn-ea"/>
              <a:cs typeface="+mn-cs"/>
            </a:rPr>
            <a:t>femenina  de 2,007,915 para una participación de 50.03% y 49.97% respectivamente.  Si desagregamos la participación de ambos grupos por tipo de afiliación tenemos que en el grupo masculino los titulares representa el 51.03% y los dependientes el 48.97%;</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mientras para el femenino fue de 38.11%</a:t>
          </a:r>
          <a:r>
            <a:rPr lang="en-US" sz="1400" baseline="0">
              <a:solidFill>
                <a:schemeClr val="dk1"/>
              </a:solidFill>
              <a:effectLst/>
              <a:latin typeface="+mn-lt"/>
              <a:ea typeface="+mn-ea"/>
              <a:cs typeface="+mn-cs"/>
            </a:rPr>
            <a:t> son titulares y el 61.89% dependientes.</a:t>
          </a:r>
          <a:r>
            <a:rPr lang="en-US" sz="1400">
              <a:solidFill>
                <a:schemeClr val="dk1"/>
              </a:solidFill>
              <a:effectLst/>
              <a:latin typeface="+mn-lt"/>
              <a:ea typeface="+mn-ea"/>
              <a:cs typeface="+mn-cs"/>
            </a:rPr>
            <a:t>  </a:t>
          </a:r>
        </a:p>
        <a:p>
          <a:pPr eaLnBrk="1" fontAlgn="auto" latinLnBrk="0" hangingPunct="1"/>
          <a:endParaRPr lang="en-US" sz="1400">
            <a:effectLst/>
          </a:endParaRPr>
        </a:p>
        <a:p>
          <a:pPr eaLnBrk="1" fontAlgn="auto" latinLnBrk="0" hangingPunct="1"/>
          <a:r>
            <a:rPr lang="en-US" sz="1400">
              <a:solidFill>
                <a:schemeClr val="dk1"/>
              </a:solidFill>
              <a:effectLst/>
              <a:latin typeface="+mn-lt"/>
              <a:ea typeface="+mn-ea"/>
              <a:cs typeface="+mn-cs"/>
            </a:rPr>
            <a:t>La relación de dependencia en el grupo masculino es de 0.96 (96 varones afiliados como dependientes por cada 100 afiliados como titulares);  mientras que para el grupo femenino es de 1.62</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(162 mujeres afiliadas como dependientes por cada 100 afiliadas como titulares).  Esto debido</a:t>
          </a:r>
          <a:r>
            <a:rPr lang="en-US" sz="1400" baseline="0">
              <a:solidFill>
                <a:schemeClr val="dk1"/>
              </a:solidFill>
              <a:effectLst/>
              <a:latin typeface="+mn-lt"/>
              <a:ea typeface="+mn-ea"/>
              <a:cs typeface="+mn-cs"/>
            </a:rPr>
            <a:t>fu</a:t>
          </a:r>
          <a:r>
            <a:rPr lang="en-US" sz="1400">
              <a:solidFill>
                <a:schemeClr val="dk1"/>
              </a:solidFill>
              <a:effectLst/>
              <a:latin typeface="+mn-lt"/>
              <a:ea typeface="+mn-ea"/>
              <a:cs typeface="+mn-cs"/>
            </a:rPr>
            <a:t>ndamentalmente a la desigualdad de género en el acceso al mercado laboral, aunque es importante aclarar que existe un cantidad de dependientes que son a su vez cotizantes o sea que cuando están afiliados en un mismo núcleo familiar solo uno puede ser titular el otro cónyuge si es también un trabajador asalariado pasa a ser un dependiente que también realiza sus aportaciones al sistema.</a:t>
          </a:r>
        </a:p>
        <a:p>
          <a:pPr eaLnBrk="1" fontAlgn="auto" latinLnBrk="0" hangingPunct="1"/>
          <a:endParaRPr lang="en-US" sz="1400">
            <a:effectLst/>
          </a:endParaRPr>
        </a:p>
        <a:p>
          <a:pPr eaLnBrk="1" fontAlgn="auto" latinLnBrk="0" hangingPunct="1"/>
          <a:r>
            <a:rPr lang="en-US" sz="1400">
              <a:solidFill>
                <a:schemeClr val="dk1"/>
              </a:solidFill>
              <a:effectLst/>
              <a:latin typeface="+mn-lt"/>
              <a:ea typeface="+mn-ea"/>
              <a:cs typeface="+mn-cs"/>
            </a:rPr>
            <a:t>El índice de masculinidad en la afiliación total del Seguro Familiar de Salud  (SFS) del Régimen Contributivo (RC) se  ha mantenido en promedio en 1.04</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desde diciembre de 2007 hasta abril 2021. </a:t>
          </a:r>
          <a:endParaRPr lang="en-US" sz="1400">
            <a:effectLst/>
          </a:endParaRPr>
        </a:p>
        <a:p>
          <a:pPr eaLnBrk="1" fontAlgn="auto" latinLnBrk="0" hangingPunct="1"/>
          <a:r>
            <a:rPr lang="en-US" sz="1400">
              <a:solidFill>
                <a:schemeClr val="dk1"/>
              </a:solidFill>
              <a:effectLst/>
              <a:latin typeface="+mn-lt"/>
              <a:ea typeface="+mn-ea"/>
              <a:cs typeface="+mn-cs"/>
            </a:rPr>
            <a:t>  </a:t>
          </a:r>
          <a:endParaRPr lang="en-US" sz="1400">
            <a:effectLst/>
          </a:endParaRPr>
        </a:p>
      </xdr:txBody>
    </xdr:sp>
    <xdr:clientData/>
  </xdr:twoCellAnchor>
  <xdr:twoCellAnchor>
    <xdr:from>
      <xdr:col>0</xdr:col>
      <xdr:colOff>0</xdr:colOff>
      <xdr:row>0</xdr:row>
      <xdr:rowOff>0</xdr:rowOff>
    </xdr:from>
    <xdr:to>
      <xdr:col>12</xdr:col>
      <xdr:colOff>0</xdr:colOff>
      <xdr:row>4</xdr:row>
      <xdr:rowOff>123264</xdr:rowOff>
    </xdr:to>
    <xdr:sp macro="" textlink="">
      <xdr:nvSpPr>
        <xdr:cNvPr id="4" name="3 Rectángulo redondeado">
          <a:extLst>
            <a:ext uri="{FF2B5EF4-FFF2-40B4-BE49-F238E27FC236}">
              <a16:creationId xmlns:a16="http://schemas.microsoft.com/office/drawing/2014/main" id="{00000000-0008-0000-1600-000004000000}"/>
            </a:ext>
          </a:extLst>
        </xdr:cNvPr>
        <xdr:cNvSpPr/>
      </xdr:nvSpPr>
      <xdr:spPr>
        <a:xfrm>
          <a:off x="0" y="0"/>
          <a:ext cx="12404912" cy="88526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2000" b="1" baseline="0">
              <a:solidFill>
                <a:schemeClr val="lt1"/>
              </a:solidFill>
              <a:effectLst/>
              <a:latin typeface="+mn-lt"/>
              <a:ea typeface="+mn-ea"/>
              <a:cs typeface="+mn-cs"/>
            </a:rPr>
            <a:t>Sistema Dominicano de Seguridad Social (SDSS)</a:t>
          </a:r>
          <a:endParaRPr lang="es-ES" sz="4000">
            <a:effectLst/>
          </a:endParaRPr>
        </a:p>
        <a:p>
          <a:pPr algn="ctr" eaLnBrk="1" fontAlgn="auto" latinLnBrk="0" hangingPunct="1"/>
          <a:r>
            <a:rPr lang="es-DO" sz="2000" b="1">
              <a:solidFill>
                <a:schemeClr val="lt1"/>
              </a:solidFill>
              <a:effectLst/>
              <a:latin typeface="+mn-lt"/>
              <a:ea typeface="+mn-ea"/>
              <a:cs typeface="+mn-cs"/>
            </a:rPr>
            <a:t>Afiliación al Seguro</a:t>
          </a:r>
          <a:r>
            <a:rPr lang="es-DO" sz="2000" b="1" baseline="0">
              <a:solidFill>
                <a:schemeClr val="lt1"/>
              </a:solidFill>
              <a:effectLst/>
              <a:latin typeface="+mn-lt"/>
              <a:ea typeface="+mn-ea"/>
              <a:cs typeface="+mn-cs"/>
            </a:rPr>
            <a:t> Familiar de Salud del Régimen Contributivo (RC)</a:t>
          </a:r>
          <a:endParaRPr lang="es-DO" sz="4000">
            <a:effectLst/>
          </a:endParaRPr>
        </a:p>
      </xdr:txBody>
    </xdr:sp>
    <xdr:clientData/>
  </xdr:twoCellAnchor>
  <xdr:twoCellAnchor editAs="oneCell">
    <xdr:from>
      <xdr:col>0</xdr:col>
      <xdr:colOff>470647</xdr:colOff>
      <xdr:row>0</xdr:row>
      <xdr:rowOff>141939</xdr:rowOff>
    </xdr:from>
    <xdr:to>
      <xdr:col>1</xdr:col>
      <xdr:colOff>448235</xdr:colOff>
      <xdr:row>3</xdr:row>
      <xdr:rowOff>123267</xdr:rowOff>
    </xdr:to>
    <xdr:pic>
      <xdr:nvPicPr>
        <xdr:cNvPr id="6" name="1 Imagen" descr="Logo_2x4.bmp">
          <a:hlinkClick xmlns:r="http://schemas.openxmlformats.org/officeDocument/2006/relationships" r:id="rId1"/>
          <a:extLst>
            <a:ext uri="{FF2B5EF4-FFF2-40B4-BE49-F238E27FC236}">
              <a16:creationId xmlns:a16="http://schemas.microsoft.com/office/drawing/2014/main" id="{00000000-0008-0000-1600-000006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3170" t="10325" r="1227" b="13293"/>
        <a:stretch/>
      </xdr:blipFill>
      <xdr:spPr bwMode="auto">
        <a:xfrm>
          <a:off x="470647" y="141939"/>
          <a:ext cx="840441" cy="5528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xdr:from>
      <xdr:col>0</xdr:col>
      <xdr:colOff>17318</xdr:colOff>
      <xdr:row>18</xdr:row>
      <xdr:rowOff>34635</xdr:rowOff>
    </xdr:from>
    <xdr:to>
      <xdr:col>15</xdr:col>
      <xdr:colOff>675409</xdr:colOff>
      <xdr:row>46</xdr:row>
      <xdr:rowOff>173182</xdr:rowOff>
    </xdr:to>
    <xdr:graphicFrame macro="">
      <xdr:nvGraphicFramePr>
        <xdr:cNvPr id="9" name="8 Gráfico">
          <a:extLst>
            <a:ext uri="{FF2B5EF4-FFF2-40B4-BE49-F238E27FC236}">
              <a16:creationId xmlns:a16="http://schemas.microsoft.com/office/drawing/2014/main" id="{00000000-0008-0000-17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16</xdr:col>
      <xdr:colOff>0</xdr:colOff>
      <xdr:row>0</xdr:row>
      <xdr:rowOff>1420091</xdr:rowOff>
    </xdr:to>
    <xdr:sp macro="" textlink="">
      <xdr:nvSpPr>
        <xdr:cNvPr id="10" name="9 Rectángulo redondeado">
          <a:extLst>
            <a:ext uri="{FF2B5EF4-FFF2-40B4-BE49-F238E27FC236}">
              <a16:creationId xmlns:a16="http://schemas.microsoft.com/office/drawing/2014/main" id="{00000000-0008-0000-1700-00000A000000}"/>
            </a:ext>
          </a:extLst>
        </xdr:cNvPr>
        <xdr:cNvSpPr/>
      </xdr:nvSpPr>
      <xdr:spPr>
        <a:xfrm>
          <a:off x="0" y="0"/>
          <a:ext cx="22704136" cy="1420091"/>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Seguro Familiar de Salud (SFS) del Régimen Contributivo (RC)  </a:t>
          </a:r>
        </a:p>
        <a:p>
          <a:pPr algn="ctr" eaLnBrk="1" fontAlgn="auto" latinLnBrk="0" hangingPunct="1"/>
          <a:r>
            <a:rPr lang="es-DO" sz="2400" b="1">
              <a:solidFill>
                <a:schemeClr val="lt1"/>
              </a:solidFill>
              <a:effectLst/>
              <a:latin typeface="+mn-lt"/>
              <a:ea typeface="+mn-ea"/>
              <a:cs typeface="+mn-cs"/>
            </a:rPr>
            <a:t>Afiliación  Anual  por Tipo al  SFS del  RC</a:t>
          </a:r>
        </a:p>
        <a:p>
          <a:pPr algn="ctr" eaLnBrk="1" fontAlgn="auto" latinLnBrk="0" hangingPunct="1"/>
          <a:r>
            <a:rPr lang="es-DO" sz="2400" b="1">
              <a:solidFill>
                <a:schemeClr val="lt1"/>
              </a:solidFill>
              <a:effectLst/>
              <a:latin typeface="+mn-lt"/>
              <a:ea typeface="+mn-ea"/>
              <a:cs typeface="+mn-cs"/>
            </a:rPr>
            <a:t>Período:  Diciembre 2007 - </a:t>
          </a:r>
          <a:r>
            <a:rPr lang="es-DO" sz="2400" b="1" baseline="0">
              <a:solidFill>
                <a:schemeClr val="lt1"/>
              </a:solidFill>
              <a:effectLst/>
              <a:latin typeface="+mn-lt"/>
              <a:ea typeface="+mn-ea"/>
              <a:cs typeface="+mn-cs"/>
            </a:rPr>
            <a:t>  Abril 2021</a:t>
          </a:r>
          <a:endParaRPr lang="es-DO" sz="4400">
            <a:effectLst/>
          </a:endParaRPr>
        </a:p>
      </xdr:txBody>
    </xdr:sp>
    <xdr:clientData/>
  </xdr:twoCellAnchor>
  <xdr:twoCellAnchor editAs="oneCell">
    <xdr:from>
      <xdr:col>0</xdr:col>
      <xdr:colOff>883227</xdr:colOff>
      <xdr:row>0</xdr:row>
      <xdr:rowOff>313249</xdr:rowOff>
    </xdr:from>
    <xdr:to>
      <xdr:col>1</xdr:col>
      <xdr:colOff>275013</xdr:colOff>
      <xdr:row>0</xdr:row>
      <xdr:rowOff>1177635</xdr:rowOff>
    </xdr:to>
    <xdr:pic>
      <xdr:nvPicPr>
        <xdr:cNvPr id="11" name="10 Imagen" descr="logo_2x4.bmp">
          <a:hlinkClick xmlns:r="http://schemas.openxmlformats.org/officeDocument/2006/relationships" r:id="rId2"/>
          <a:extLst>
            <a:ext uri="{FF2B5EF4-FFF2-40B4-BE49-F238E27FC236}">
              <a16:creationId xmlns:a16="http://schemas.microsoft.com/office/drawing/2014/main" id="{00000000-0008-0000-1700-00000B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83227" y="313249"/>
          <a:ext cx="1175559" cy="8643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c:userShapes xmlns:c="http://schemas.openxmlformats.org/drawingml/2006/chart">
  <cdr:relSizeAnchor xmlns:cdr="http://schemas.openxmlformats.org/drawingml/2006/chartDrawing">
    <cdr:from>
      <cdr:x>0.03428</cdr:x>
      <cdr:y>0.94232</cdr:y>
    </cdr:from>
    <cdr:to>
      <cdr:x>0.2282</cdr:x>
      <cdr:y>0.98886</cdr:y>
    </cdr:to>
    <cdr:sp macro="" textlink="">
      <cdr:nvSpPr>
        <cdr:cNvPr id="2" name="CuadroTexto 1"/>
        <cdr:cNvSpPr txBox="1"/>
      </cdr:nvSpPr>
      <cdr:spPr>
        <a:xfrm xmlns:a="http://schemas.openxmlformats.org/drawingml/2006/main">
          <a:off x="777028" y="9301941"/>
          <a:ext cx="4396069" cy="45941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2400" b="1"/>
            <a:t>Fuente:</a:t>
          </a:r>
          <a:r>
            <a:rPr lang="es-ES" sz="2400" b="1" baseline="0"/>
            <a:t> </a:t>
          </a:r>
          <a:r>
            <a:rPr lang="es-ES" sz="2400" baseline="0"/>
            <a:t>Portal de la SISALRIL</a:t>
          </a:r>
          <a:endParaRPr lang="es-ES" sz="2400"/>
        </a:p>
      </cdr:txBody>
    </cdr:sp>
  </cdr:relSizeAnchor>
</c:userShapes>
</file>

<file path=xl/drawings/drawing34.xml><?xml version="1.0" encoding="utf-8"?>
<xdr:wsDr xmlns:xdr="http://schemas.openxmlformats.org/drawingml/2006/spreadsheetDrawing" xmlns:a="http://schemas.openxmlformats.org/drawingml/2006/main">
  <xdr:twoCellAnchor>
    <xdr:from>
      <xdr:col>0</xdr:col>
      <xdr:colOff>69273</xdr:colOff>
      <xdr:row>17</xdr:row>
      <xdr:rowOff>0</xdr:rowOff>
    </xdr:from>
    <xdr:to>
      <xdr:col>15</xdr:col>
      <xdr:colOff>1108364</xdr:colOff>
      <xdr:row>41</xdr:row>
      <xdr:rowOff>173180</xdr:rowOff>
    </xdr:to>
    <xdr:graphicFrame macro="">
      <xdr:nvGraphicFramePr>
        <xdr:cNvPr id="3" name="3 Gráfico">
          <a:extLst>
            <a:ext uri="{FF2B5EF4-FFF2-40B4-BE49-F238E27FC236}">
              <a16:creationId xmlns:a16="http://schemas.microsoft.com/office/drawing/2014/main" id="{00000000-0008-0000-1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1333500</xdr:colOff>
      <xdr:row>1</xdr:row>
      <xdr:rowOff>34636</xdr:rowOff>
    </xdr:to>
    <xdr:sp macro="" textlink="">
      <xdr:nvSpPr>
        <xdr:cNvPr id="4" name="9 Rectángulo redondeado">
          <a:extLst>
            <a:ext uri="{FF2B5EF4-FFF2-40B4-BE49-F238E27FC236}">
              <a16:creationId xmlns:a16="http://schemas.microsoft.com/office/drawing/2014/main" id="{00000000-0008-0000-1800-000004000000}"/>
            </a:ext>
          </a:extLst>
        </xdr:cNvPr>
        <xdr:cNvSpPr/>
      </xdr:nvSpPr>
      <xdr:spPr>
        <a:xfrm>
          <a:off x="0" y="0"/>
          <a:ext cx="20193000" cy="1489363"/>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Seguro Familiar de Salud (SFS) del Régimen Contributivo (RC)  </a:t>
          </a:r>
        </a:p>
        <a:p>
          <a:pPr algn="ctr" eaLnBrk="1" fontAlgn="auto" latinLnBrk="0" hangingPunct="1"/>
          <a:r>
            <a:rPr lang="es-DO" sz="2400" b="1">
              <a:solidFill>
                <a:schemeClr val="lt1"/>
              </a:solidFill>
              <a:effectLst/>
              <a:latin typeface="+mn-lt"/>
              <a:ea typeface="+mn-ea"/>
              <a:cs typeface="+mn-cs"/>
            </a:rPr>
            <a:t>Afiliación Mensual por Tipo</a:t>
          </a:r>
        </a:p>
        <a:p>
          <a:pPr algn="ctr" eaLnBrk="1" fontAlgn="auto" latinLnBrk="0" hangingPunct="1"/>
          <a:r>
            <a:rPr lang="es-DO" sz="2400" b="1">
              <a:solidFill>
                <a:schemeClr val="lt1"/>
              </a:solidFill>
              <a:effectLst/>
              <a:latin typeface="+mn-lt"/>
              <a:ea typeface="+mn-ea"/>
              <a:cs typeface="+mn-cs"/>
            </a:rPr>
            <a:t>Período:</a:t>
          </a:r>
          <a:r>
            <a:rPr lang="es-DO" sz="2400" b="1" baseline="0">
              <a:solidFill>
                <a:schemeClr val="lt1"/>
              </a:solidFill>
              <a:effectLst/>
              <a:latin typeface="+mn-lt"/>
              <a:ea typeface="+mn-ea"/>
              <a:cs typeface="+mn-cs"/>
            </a:rPr>
            <a:t> Abril 2020 -  Abril 2021</a:t>
          </a:r>
          <a:endParaRPr lang="es-DO" sz="4400">
            <a:effectLst/>
          </a:endParaRPr>
        </a:p>
      </xdr:txBody>
    </xdr:sp>
    <xdr:clientData/>
  </xdr:twoCellAnchor>
  <xdr:twoCellAnchor editAs="oneCell">
    <xdr:from>
      <xdr:col>0</xdr:col>
      <xdr:colOff>484909</xdr:colOff>
      <xdr:row>0</xdr:row>
      <xdr:rowOff>296447</xdr:rowOff>
    </xdr:from>
    <xdr:to>
      <xdr:col>1</xdr:col>
      <xdr:colOff>450272</xdr:colOff>
      <xdr:row>0</xdr:row>
      <xdr:rowOff>1124158</xdr:rowOff>
    </xdr:to>
    <xdr:pic>
      <xdr:nvPicPr>
        <xdr:cNvPr id="5" name="10 Imagen" descr="logo_2x4.bmp">
          <a:hlinkClick xmlns:r="http://schemas.openxmlformats.org/officeDocument/2006/relationships" r:id="rId2"/>
          <a:extLst>
            <a:ext uri="{FF2B5EF4-FFF2-40B4-BE49-F238E27FC236}">
              <a16:creationId xmlns:a16="http://schemas.microsoft.com/office/drawing/2014/main" id="{00000000-0008-0000-18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4909" y="296447"/>
          <a:ext cx="1125681" cy="8277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5.xml><?xml version="1.0" encoding="utf-8"?>
<c:userShapes xmlns:c="http://schemas.openxmlformats.org/drawingml/2006/chart">
  <cdr:relSizeAnchor xmlns:cdr="http://schemas.openxmlformats.org/drawingml/2006/chartDrawing">
    <cdr:from>
      <cdr:x>0.04221</cdr:x>
      <cdr:y>0.92617</cdr:y>
    </cdr:from>
    <cdr:to>
      <cdr:x>0.51937</cdr:x>
      <cdr:y>0.98273</cdr:y>
    </cdr:to>
    <cdr:sp macro="" textlink="">
      <cdr:nvSpPr>
        <cdr:cNvPr id="2" name="CuadroTexto 1"/>
        <cdr:cNvSpPr txBox="1"/>
      </cdr:nvSpPr>
      <cdr:spPr>
        <a:xfrm xmlns:a="http://schemas.openxmlformats.org/drawingml/2006/main">
          <a:off x="844221" y="8356581"/>
          <a:ext cx="9544393" cy="51032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800" b="1"/>
            <a:t>Fuente:</a:t>
          </a:r>
          <a:r>
            <a:rPr lang="es-ES" sz="1800" b="1" baseline="0"/>
            <a:t> </a:t>
          </a:r>
          <a:r>
            <a:rPr lang="es-ES" sz="1800" baseline="0"/>
            <a:t>Portal de la SISALRIL</a:t>
          </a:r>
          <a:endParaRPr lang="es-ES" sz="1800"/>
        </a:p>
      </cdr:txBody>
    </cdr:sp>
  </cdr:relSizeAnchor>
</c:userShapes>
</file>

<file path=xl/drawings/drawing36.xml><?xml version="1.0" encoding="utf-8"?>
<xdr:wsDr xmlns:xdr="http://schemas.openxmlformats.org/drawingml/2006/spreadsheetDrawing" xmlns:a="http://schemas.openxmlformats.org/drawingml/2006/main">
  <xdr:twoCellAnchor>
    <xdr:from>
      <xdr:col>0</xdr:col>
      <xdr:colOff>51957</xdr:colOff>
      <xdr:row>19</xdr:row>
      <xdr:rowOff>-1</xdr:rowOff>
    </xdr:from>
    <xdr:to>
      <xdr:col>12</xdr:col>
      <xdr:colOff>865911</xdr:colOff>
      <xdr:row>52</xdr:row>
      <xdr:rowOff>190499</xdr:rowOff>
    </xdr:to>
    <xdr:graphicFrame macro="">
      <xdr:nvGraphicFramePr>
        <xdr:cNvPr id="9" name="8 Gráfico">
          <a:extLst>
            <a:ext uri="{FF2B5EF4-FFF2-40B4-BE49-F238E27FC236}">
              <a16:creationId xmlns:a16="http://schemas.microsoft.com/office/drawing/2014/main" id="{00000000-0008-0000-19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0</xdr:colOff>
      <xdr:row>1</xdr:row>
      <xdr:rowOff>17318</xdr:rowOff>
    </xdr:to>
    <xdr:sp macro="" textlink="">
      <xdr:nvSpPr>
        <xdr:cNvPr id="4" name="3 Rectángulo redondeado">
          <a:extLst>
            <a:ext uri="{FF2B5EF4-FFF2-40B4-BE49-F238E27FC236}">
              <a16:creationId xmlns:a16="http://schemas.microsoft.com/office/drawing/2014/main" id="{00000000-0008-0000-1900-000004000000}"/>
            </a:ext>
          </a:extLst>
        </xdr:cNvPr>
        <xdr:cNvSpPr/>
      </xdr:nvSpPr>
      <xdr:spPr>
        <a:xfrm>
          <a:off x="0" y="0"/>
          <a:ext cx="24851591" cy="1264227"/>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Contributivo (RC)  </a:t>
          </a:r>
        </a:p>
        <a:p>
          <a:pPr algn="ctr" eaLnBrk="1" fontAlgn="auto" latinLnBrk="0" hangingPunct="1"/>
          <a:r>
            <a:rPr lang="es-DO" sz="2000" b="1">
              <a:solidFill>
                <a:schemeClr val="lt1"/>
              </a:solidFill>
              <a:effectLst/>
              <a:latin typeface="+mn-lt"/>
              <a:ea typeface="+mn-ea"/>
              <a:cs typeface="+mn-cs"/>
            </a:rPr>
            <a:t>Cobertura de  Afiliación Anual por Tipo </a:t>
          </a:r>
        </a:p>
        <a:p>
          <a:pPr algn="ctr" eaLnBrk="1" fontAlgn="auto" latinLnBrk="0" hangingPunct="1"/>
          <a:r>
            <a:rPr lang="es-DO" sz="2000" b="1">
              <a:solidFill>
                <a:schemeClr val="lt1"/>
              </a:solidFill>
              <a:effectLst/>
              <a:latin typeface="+mn-lt"/>
              <a:ea typeface="+mn-ea"/>
              <a:cs typeface="+mn-cs"/>
            </a:rPr>
            <a:t>Período:  Diciembre 2007</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   Abril </a:t>
          </a:r>
          <a:r>
            <a:rPr lang="es-DO" sz="2000" b="1" baseline="0">
              <a:solidFill>
                <a:schemeClr val="lt1"/>
              </a:solidFill>
              <a:effectLst/>
              <a:latin typeface="+mn-lt"/>
              <a:ea typeface="+mn-ea"/>
              <a:cs typeface="+mn-cs"/>
            </a:rPr>
            <a:t>2021</a:t>
          </a:r>
          <a:endParaRPr lang="es-DO" sz="4000">
            <a:effectLst/>
          </a:endParaRPr>
        </a:p>
      </xdr:txBody>
    </xdr:sp>
    <xdr:clientData/>
  </xdr:twoCellAnchor>
  <xdr:twoCellAnchor editAs="oneCell">
    <xdr:from>
      <xdr:col>0</xdr:col>
      <xdr:colOff>813955</xdr:colOff>
      <xdr:row>0</xdr:row>
      <xdr:rowOff>173181</xdr:rowOff>
    </xdr:from>
    <xdr:to>
      <xdr:col>1</xdr:col>
      <xdr:colOff>311727</xdr:colOff>
      <xdr:row>0</xdr:row>
      <xdr:rowOff>948574</xdr:rowOff>
    </xdr:to>
    <xdr:pic>
      <xdr:nvPicPr>
        <xdr:cNvPr id="6" name="5 Imagen">
          <a:hlinkClick xmlns:r="http://schemas.openxmlformats.org/officeDocument/2006/relationships" r:id="rId2"/>
          <a:extLst>
            <a:ext uri="{FF2B5EF4-FFF2-40B4-BE49-F238E27FC236}">
              <a16:creationId xmlns:a16="http://schemas.microsoft.com/office/drawing/2014/main" id="{00000000-0008-0000-1900-000006000000}"/>
            </a:ext>
          </a:extLst>
        </xdr:cNvPr>
        <xdr:cNvPicPr>
          <a:picLocks noChangeAspect="1"/>
        </xdr:cNvPicPr>
      </xdr:nvPicPr>
      <xdr:blipFill>
        <a:blip xmlns:r="http://schemas.openxmlformats.org/officeDocument/2006/relationships" r:embed="rId3"/>
        <a:stretch>
          <a:fillRect/>
        </a:stretch>
      </xdr:blipFill>
      <xdr:spPr>
        <a:xfrm>
          <a:off x="813955" y="173181"/>
          <a:ext cx="1056408" cy="775393"/>
        </a:xfrm>
        <a:prstGeom prst="rect">
          <a:avLst/>
        </a:prstGeom>
      </xdr:spPr>
    </xdr:pic>
    <xdr:clientData/>
  </xdr:twoCellAnchor>
  <xdr:twoCellAnchor>
    <xdr:from>
      <xdr:col>0</xdr:col>
      <xdr:colOff>765896</xdr:colOff>
      <xdr:row>50</xdr:row>
      <xdr:rowOff>138545</xdr:rowOff>
    </xdr:from>
    <xdr:to>
      <xdr:col>2</xdr:col>
      <xdr:colOff>329046</xdr:colOff>
      <xdr:row>52</xdr:row>
      <xdr:rowOff>173182</xdr:rowOff>
    </xdr:to>
    <xdr:sp macro="" textlink="">
      <xdr:nvSpPr>
        <xdr:cNvPr id="2" name="CuadroTexto 1">
          <a:extLst>
            <a:ext uri="{FF2B5EF4-FFF2-40B4-BE49-F238E27FC236}">
              <a16:creationId xmlns:a16="http://schemas.microsoft.com/office/drawing/2014/main" id="{00000000-0008-0000-1900-000002000000}"/>
            </a:ext>
          </a:extLst>
        </xdr:cNvPr>
        <xdr:cNvSpPr txBox="1"/>
      </xdr:nvSpPr>
      <xdr:spPr>
        <a:xfrm rot="10800000" flipV="1">
          <a:off x="765896" y="15326590"/>
          <a:ext cx="2818968" cy="415637"/>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2000" b="1">
              <a:solidFill>
                <a:sysClr val="windowText" lastClr="000000"/>
              </a:solidFill>
            </a:rPr>
            <a:t>Fuente</a:t>
          </a:r>
          <a:r>
            <a:rPr lang="es-ES" sz="2000">
              <a:solidFill>
                <a:sysClr val="windowText" lastClr="000000"/>
              </a:solidFill>
            </a:rPr>
            <a:t>:TSS</a:t>
          </a:r>
        </a:p>
      </xdr:txBody>
    </xdr:sp>
    <xdr:clientData/>
  </xdr:twoCellAnchor>
</xdr:wsDr>
</file>

<file path=xl/drawings/drawing37.xml><?xml version="1.0" encoding="utf-8"?>
<xdr:wsDr xmlns:xdr="http://schemas.openxmlformats.org/drawingml/2006/spreadsheetDrawing" xmlns:a="http://schemas.openxmlformats.org/drawingml/2006/main">
  <xdr:twoCellAnchor>
    <xdr:from>
      <xdr:col>0</xdr:col>
      <xdr:colOff>51954</xdr:colOff>
      <xdr:row>17</xdr:row>
      <xdr:rowOff>51955</xdr:rowOff>
    </xdr:from>
    <xdr:to>
      <xdr:col>13</xdr:col>
      <xdr:colOff>571499</xdr:colOff>
      <xdr:row>49</xdr:row>
      <xdr:rowOff>86591</xdr:rowOff>
    </xdr:to>
    <xdr:graphicFrame macro="">
      <xdr:nvGraphicFramePr>
        <xdr:cNvPr id="4" name="3 Gráfico">
          <a:extLst>
            <a:ext uri="{FF2B5EF4-FFF2-40B4-BE49-F238E27FC236}">
              <a16:creationId xmlns:a16="http://schemas.microsoft.com/office/drawing/2014/main" id="{00000000-0008-0000-1A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0</xdr:row>
      <xdr:rowOff>1402773</xdr:rowOff>
    </xdr:to>
    <xdr:sp macro="" textlink="">
      <xdr:nvSpPr>
        <xdr:cNvPr id="5" name="4 Rectángulo redondeado">
          <a:extLst>
            <a:ext uri="{FF2B5EF4-FFF2-40B4-BE49-F238E27FC236}">
              <a16:creationId xmlns:a16="http://schemas.microsoft.com/office/drawing/2014/main" id="{00000000-0008-0000-1A00-000005000000}"/>
            </a:ext>
          </a:extLst>
        </xdr:cNvPr>
        <xdr:cNvSpPr/>
      </xdr:nvSpPr>
      <xdr:spPr>
        <a:xfrm>
          <a:off x="0" y="0"/>
          <a:ext cx="21353318" cy="1402773"/>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Contributivo (RC)  </a:t>
          </a:r>
        </a:p>
        <a:p>
          <a:pPr algn="ctr" eaLnBrk="1" fontAlgn="auto" latinLnBrk="0" hangingPunct="1"/>
          <a:r>
            <a:rPr lang="es-DO" sz="2000" b="1">
              <a:solidFill>
                <a:schemeClr val="lt1"/>
              </a:solidFill>
              <a:effectLst/>
              <a:latin typeface="+mn-lt"/>
              <a:ea typeface="+mn-ea"/>
              <a:cs typeface="+mn-cs"/>
            </a:rPr>
            <a:t>Cobertura de Afiliación Mensual por Tipo</a:t>
          </a:r>
        </a:p>
        <a:p>
          <a:pPr algn="ctr" eaLnBrk="1" fontAlgn="auto" latinLnBrk="0" hangingPunct="1"/>
          <a:r>
            <a:rPr lang="es-DO" sz="2000" b="1">
              <a:solidFill>
                <a:schemeClr val="lt1"/>
              </a:solidFill>
              <a:effectLst/>
              <a:latin typeface="+mn-lt"/>
              <a:ea typeface="+mn-ea"/>
              <a:cs typeface="+mn-cs"/>
            </a:rPr>
            <a:t>Período:</a:t>
          </a:r>
          <a:r>
            <a:rPr lang="es-DO" sz="2000" b="1" baseline="0">
              <a:solidFill>
                <a:schemeClr val="lt1"/>
              </a:solidFill>
              <a:effectLst/>
              <a:latin typeface="+mn-lt"/>
              <a:ea typeface="+mn-ea"/>
              <a:cs typeface="+mn-cs"/>
            </a:rPr>
            <a:t>  Abril  2020 </a:t>
          </a:r>
          <a:r>
            <a:rPr lang="es-DO" sz="2000" b="1">
              <a:solidFill>
                <a:schemeClr val="lt1"/>
              </a:solidFill>
              <a:effectLst/>
              <a:latin typeface="+mn-lt"/>
              <a:ea typeface="+mn-ea"/>
              <a:cs typeface="+mn-cs"/>
            </a:rPr>
            <a:t>-  Abril</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2021</a:t>
          </a:r>
          <a:endParaRPr lang="es-DO" sz="4000">
            <a:effectLst/>
          </a:endParaRPr>
        </a:p>
      </xdr:txBody>
    </xdr:sp>
    <xdr:clientData/>
  </xdr:twoCellAnchor>
  <xdr:twoCellAnchor editAs="oneCell">
    <xdr:from>
      <xdr:col>0</xdr:col>
      <xdr:colOff>865909</xdr:colOff>
      <xdr:row>0</xdr:row>
      <xdr:rowOff>225136</xdr:rowOff>
    </xdr:from>
    <xdr:to>
      <xdr:col>1</xdr:col>
      <xdr:colOff>730704</xdr:colOff>
      <xdr:row>0</xdr:row>
      <xdr:rowOff>1006186</xdr:rowOff>
    </xdr:to>
    <xdr:pic>
      <xdr:nvPicPr>
        <xdr:cNvPr id="7" name="6 Imagen" descr="logo_2x4.bmp">
          <a:hlinkClick xmlns:r="http://schemas.openxmlformats.org/officeDocument/2006/relationships" r:id="rId2"/>
          <a:extLst>
            <a:ext uri="{FF2B5EF4-FFF2-40B4-BE49-F238E27FC236}">
              <a16:creationId xmlns:a16="http://schemas.microsoft.com/office/drawing/2014/main" id="{00000000-0008-0000-1A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65909" y="225136"/>
          <a:ext cx="1042431"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8.xml><?xml version="1.0" encoding="utf-8"?>
<xdr:wsDr xmlns:xdr="http://schemas.openxmlformats.org/drawingml/2006/spreadsheetDrawing" xmlns:a="http://schemas.openxmlformats.org/drawingml/2006/main">
  <xdr:twoCellAnchor>
    <xdr:from>
      <xdr:col>0</xdr:col>
      <xdr:colOff>0</xdr:colOff>
      <xdr:row>0</xdr:row>
      <xdr:rowOff>0</xdr:rowOff>
    </xdr:from>
    <xdr:to>
      <xdr:col>14</xdr:col>
      <xdr:colOff>17318</xdr:colOff>
      <xdr:row>0</xdr:row>
      <xdr:rowOff>1420091</xdr:rowOff>
    </xdr:to>
    <xdr:sp macro="" textlink="">
      <xdr:nvSpPr>
        <xdr:cNvPr id="3" name="2 Rectángulo redondeado">
          <a:extLst>
            <a:ext uri="{FF2B5EF4-FFF2-40B4-BE49-F238E27FC236}">
              <a16:creationId xmlns:a16="http://schemas.microsoft.com/office/drawing/2014/main" id="{00000000-0008-0000-1B00-000003000000}"/>
            </a:ext>
          </a:extLst>
        </xdr:cNvPr>
        <xdr:cNvSpPr/>
      </xdr:nvSpPr>
      <xdr:spPr>
        <a:xfrm>
          <a:off x="0" y="0"/>
          <a:ext cx="20175682" cy="1420091"/>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Seguro Familiar de Salud (SFS) del Régimen Contributivo (RC)  </a:t>
          </a:r>
        </a:p>
        <a:p>
          <a:pPr algn="ctr" eaLnBrk="1" fontAlgn="auto" latinLnBrk="0" hangingPunct="1"/>
          <a:r>
            <a:rPr lang="es-DO" sz="2400" b="1">
              <a:solidFill>
                <a:schemeClr val="lt1"/>
              </a:solidFill>
              <a:effectLst/>
              <a:latin typeface="+mn-lt"/>
              <a:ea typeface="+mn-ea"/>
              <a:cs typeface="+mn-cs"/>
            </a:rPr>
            <a:t>Afiliados al</a:t>
          </a:r>
          <a:r>
            <a:rPr lang="es-DO" sz="2400" b="1" baseline="0">
              <a:solidFill>
                <a:schemeClr val="lt1"/>
              </a:solidFill>
              <a:effectLst/>
              <a:latin typeface="+mn-lt"/>
              <a:ea typeface="+mn-ea"/>
              <a:cs typeface="+mn-cs"/>
            </a:rPr>
            <a:t> Seguro Familiar de  Salud del Régimen Contributivo por Sexo y Tipo de Afiliación</a:t>
          </a:r>
          <a:endParaRPr lang="es-DO" sz="2400" b="1">
            <a:solidFill>
              <a:schemeClr val="lt1"/>
            </a:solidFill>
            <a:effectLst/>
            <a:latin typeface="+mn-lt"/>
            <a:ea typeface="+mn-ea"/>
            <a:cs typeface="+mn-cs"/>
          </a:endParaRPr>
        </a:p>
        <a:p>
          <a:pPr algn="ctr" eaLnBrk="1" fontAlgn="auto" latinLnBrk="0" hangingPunct="1"/>
          <a:r>
            <a:rPr lang="es-DO" sz="2400" b="1">
              <a:solidFill>
                <a:schemeClr val="lt1"/>
              </a:solidFill>
              <a:effectLst/>
              <a:latin typeface="+mn-lt"/>
              <a:ea typeface="+mn-ea"/>
              <a:cs typeface="+mn-cs"/>
            </a:rPr>
            <a:t>Período: Diciembre 2007 -  Abril 2021</a:t>
          </a:r>
          <a:endParaRPr lang="es-DO" sz="4400">
            <a:effectLst/>
          </a:endParaRPr>
        </a:p>
      </xdr:txBody>
    </xdr:sp>
    <xdr:clientData/>
  </xdr:twoCellAnchor>
  <xdr:twoCellAnchor editAs="oneCell">
    <xdr:from>
      <xdr:col>0</xdr:col>
      <xdr:colOff>519545</xdr:colOff>
      <xdr:row>0</xdr:row>
      <xdr:rowOff>190498</xdr:rowOff>
    </xdr:from>
    <xdr:to>
      <xdr:col>1</xdr:col>
      <xdr:colOff>571499</xdr:colOff>
      <xdr:row>0</xdr:row>
      <xdr:rowOff>1072851</xdr:rowOff>
    </xdr:to>
    <xdr:pic>
      <xdr:nvPicPr>
        <xdr:cNvPr id="4" name="3 Imagen" descr="logo_2x4.bmp">
          <a:hlinkClick xmlns:r="http://schemas.openxmlformats.org/officeDocument/2006/relationships" r:id="rId1"/>
          <a:extLst>
            <a:ext uri="{FF2B5EF4-FFF2-40B4-BE49-F238E27FC236}">
              <a16:creationId xmlns:a16="http://schemas.microsoft.com/office/drawing/2014/main" id="{00000000-0008-0000-1B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19545" y="190498"/>
          <a:ext cx="1177636" cy="8823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34638</xdr:colOff>
      <xdr:row>20</xdr:row>
      <xdr:rowOff>69273</xdr:rowOff>
    </xdr:from>
    <xdr:to>
      <xdr:col>13</xdr:col>
      <xdr:colOff>467591</xdr:colOff>
      <xdr:row>44</xdr:row>
      <xdr:rowOff>1</xdr:rowOff>
    </xdr:to>
    <xdr:graphicFrame macro="">
      <xdr:nvGraphicFramePr>
        <xdr:cNvPr id="6" name="5 Gráfico">
          <a:extLst>
            <a:ext uri="{FF2B5EF4-FFF2-40B4-BE49-F238E27FC236}">
              <a16:creationId xmlns:a16="http://schemas.microsoft.com/office/drawing/2014/main" id="{00000000-0008-0000-1B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813956</xdr:colOff>
      <xdr:row>44</xdr:row>
      <xdr:rowOff>138545</xdr:rowOff>
    </xdr:from>
    <xdr:to>
      <xdr:col>6</xdr:col>
      <xdr:colOff>207817</xdr:colOff>
      <xdr:row>45</xdr:row>
      <xdr:rowOff>242456</xdr:rowOff>
    </xdr:to>
    <xdr:sp macro="" textlink="">
      <xdr:nvSpPr>
        <xdr:cNvPr id="8" name="7 CuadroTexto">
          <a:extLst>
            <a:ext uri="{FF2B5EF4-FFF2-40B4-BE49-F238E27FC236}">
              <a16:creationId xmlns:a16="http://schemas.microsoft.com/office/drawing/2014/main" id="{00000000-0008-0000-1B00-000008000000}"/>
            </a:ext>
          </a:extLst>
        </xdr:cNvPr>
        <xdr:cNvSpPr txBox="1"/>
      </xdr:nvSpPr>
      <xdr:spPr>
        <a:xfrm>
          <a:off x="813956" y="14841681"/>
          <a:ext cx="7377543" cy="39832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000" b="1"/>
            <a:t>Fuente: </a:t>
          </a:r>
          <a:r>
            <a:rPr lang="en-US" sz="2000"/>
            <a:t>Superintendencia de Salud y Riesgos Laborales (SISALRIL)</a:t>
          </a:r>
        </a:p>
      </xdr:txBody>
    </xdr:sp>
    <xdr:clientData/>
  </xdr:twoCellAnchor>
</xdr:wsDr>
</file>

<file path=xl/drawings/drawing39.xml><?xml version="1.0" encoding="utf-8"?>
<xdr:wsDr xmlns:xdr="http://schemas.openxmlformats.org/drawingml/2006/spreadsheetDrawing" xmlns:a="http://schemas.openxmlformats.org/drawingml/2006/main">
  <xdr:twoCellAnchor editAs="oneCell">
    <xdr:from>
      <xdr:col>3</xdr:col>
      <xdr:colOff>313765</xdr:colOff>
      <xdr:row>5</xdr:row>
      <xdr:rowOff>44824</xdr:rowOff>
    </xdr:from>
    <xdr:to>
      <xdr:col>9</xdr:col>
      <xdr:colOff>44824</xdr:colOff>
      <xdr:row>30</xdr:row>
      <xdr:rowOff>145676</xdr:rowOff>
    </xdr:to>
    <xdr:pic>
      <xdr:nvPicPr>
        <xdr:cNvPr id="5" name="4 Imagen">
          <a:extLst>
            <a:ext uri="{FF2B5EF4-FFF2-40B4-BE49-F238E27FC236}">
              <a16:creationId xmlns:a16="http://schemas.microsoft.com/office/drawing/2014/main" id="{00000000-0008-0000-1C00-000005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633383" y="997324"/>
          <a:ext cx="4437529" cy="4863352"/>
        </a:xfrm>
        <a:prstGeom prst="rect">
          <a:avLst/>
        </a:prstGeom>
        <a:noFill/>
        <a:ln>
          <a:noFill/>
        </a:ln>
      </xdr:spPr>
    </xdr:pic>
    <xdr:clientData/>
  </xdr:twoCellAnchor>
  <xdr:twoCellAnchor>
    <xdr:from>
      <xdr:col>0</xdr:col>
      <xdr:colOff>513069</xdr:colOff>
      <xdr:row>10</xdr:row>
      <xdr:rowOff>40819</xdr:rowOff>
    </xdr:from>
    <xdr:to>
      <xdr:col>12</xdr:col>
      <xdr:colOff>92849</xdr:colOff>
      <xdr:row>29</xdr:row>
      <xdr:rowOff>165686</xdr:rowOff>
    </xdr:to>
    <xdr:sp macro="" textlink="">
      <xdr:nvSpPr>
        <xdr:cNvPr id="3" name="2 CuadroTexto">
          <a:extLst>
            <a:ext uri="{FF2B5EF4-FFF2-40B4-BE49-F238E27FC236}">
              <a16:creationId xmlns:a16="http://schemas.microsoft.com/office/drawing/2014/main" id="{00000000-0008-0000-1C00-000003000000}"/>
            </a:ext>
          </a:extLst>
        </xdr:cNvPr>
        <xdr:cNvSpPr txBox="1"/>
      </xdr:nvSpPr>
      <xdr:spPr>
        <a:xfrm>
          <a:off x="513069" y="1945819"/>
          <a:ext cx="8925486" cy="37443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Sistema Dominicano de Seguridad Social (SDSS)</a:t>
          </a:r>
          <a:endParaRPr lang="es-ES" sz="5400" b="1" baseline="0">
            <a:solidFill>
              <a:srgbClr val="0070C0"/>
            </a:solidFill>
            <a:effectLst/>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es-DO" sz="4000" b="1" baseline="0">
              <a:solidFill>
                <a:schemeClr val="accent3">
                  <a:lumMod val="75000"/>
                </a:schemeClr>
              </a:solidFill>
              <a:effectLst/>
              <a:latin typeface="+mn-lt"/>
              <a:ea typeface="+mn-ea"/>
              <a:cs typeface="+mn-cs"/>
            </a:rPr>
            <a:t>Afiliación Régimen Subsidiado (RS)</a:t>
          </a:r>
          <a:endParaRPr lang="es-DO" sz="3600" b="1">
            <a:solidFill>
              <a:schemeClr val="accent3">
                <a:lumMod val="75000"/>
              </a:schemeClr>
            </a:solidFill>
          </a:endParaRPr>
        </a:p>
      </xdr:txBody>
    </xdr:sp>
    <xdr:clientData/>
  </xdr:twoCellAnchor>
  <xdr:twoCellAnchor editAs="oneCell">
    <xdr:from>
      <xdr:col>0</xdr:col>
      <xdr:colOff>537882</xdr:colOff>
      <xdr:row>1</xdr:row>
      <xdr:rowOff>123265</xdr:rowOff>
    </xdr:from>
    <xdr:to>
      <xdr:col>2</xdr:col>
      <xdr:colOff>156882</xdr:colOff>
      <xdr:row>6</xdr:row>
      <xdr:rowOff>22412</xdr:rowOff>
    </xdr:to>
    <xdr:pic>
      <xdr:nvPicPr>
        <xdr:cNvPr id="4" name="5 Imagen" descr="logo_2x4.bmp">
          <a:extLst>
            <a:ext uri="{FF2B5EF4-FFF2-40B4-BE49-F238E27FC236}">
              <a16:creationId xmlns:a16="http://schemas.microsoft.com/office/drawing/2014/main" id="{00000000-0008-0000-1C00-000004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22559" t="9000" r="18057" b="25441"/>
        <a:stretch/>
      </xdr:blipFill>
      <xdr:spPr bwMode="auto">
        <a:xfrm>
          <a:off x="537882" y="313765"/>
          <a:ext cx="1165412" cy="8516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6</xdr:col>
      <xdr:colOff>762000</xdr:colOff>
      <xdr:row>39</xdr:row>
      <xdr:rowOff>841375</xdr:rowOff>
    </xdr:from>
    <xdr:to>
      <xdr:col>6</xdr:col>
      <xdr:colOff>807719</xdr:colOff>
      <xdr:row>40</xdr:row>
      <xdr:rowOff>79375</xdr:rowOff>
    </xdr:to>
    <xdr:sp macro="" textlink="">
      <xdr:nvSpPr>
        <xdr:cNvPr id="6" name="5 CuadroTexto">
          <a:extLst>
            <a:ext uri="{FF2B5EF4-FFF2-40B4-BE49-F238E27FC236}">
              <a16:creationId xmlns:a16="http://schemas.microsoft.com/office/drawing/2014/main" id="{00000000-0008-0000-9400-000006000000}"/>
            </a:ext>
          </a:extLst>
        </xdr:cNvPr>
        <xdr:cNvSpPr txBox="1"/>
      </xdr:nvSpPr>
      <xdr:spPr>
        <a:xfrm>
          <a:off x="8096250" y="29740225"/>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0</xdr:rowOff>
    </xdr:from>
    <xdr:to>
      <xdr:col>15</xdr:col>
      <xdr:colOff>1904999</xdr:colOff>
      <xdr:row>1</xdr:row>
      <xdr:rowOff>0</xdr:rowOff>
    </xdr:to>
    <xdr:sp macro="" textlink="">
      <xdr:nvSpPr>
        <xdr:cNvPr id="8" name="6 Rectángulo redondeado">
          <a:extLst>
            <a:ext uri="{FF2B5EF4-FFF2-40B4-BE49-F238E27FC236}">
              <a16:creationId xmlns:a16="http://schemas.microsoft.com/office/drawing/2014/main" id="{00000000-0008-0000-9400-000008000000}"/>
            </a:ext>
          </a:extLst>
        </xdr:cNvPr>
        <xdr:cNvSpPr/>
      </xdr:nvSpPr>
      <xdr:spPr>
        <a:xfrm>
          <a:off x="0" y="0"/>
          <a:ext cx="20050124" cy="13335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Informe Sistema Dominicano de Seguridad Social (SDSS)</a:t>
          </a:r>
          <a:endParaRPr lang="es-DO" sz="4000">
            <a:effectLst/>
          </a:endParaRPr>
        </a:p>
      </xdr:txBody>
    </xdr:sp>
    <xdr:clientData/>
  </xdr:twoCellAnchor>
  <xdr:twoCellAnchor editAs="oneCell">
    <xdr:from>
      <xdr:col>0</xdr:col>
      <xdr:colOff>571500</xdr:colOff>
      <xdr:row>0</xdr:row>
      <xdr:rowOff>357188</xdr:rowOff>
    </xdr:from>
    <xdr:to>
      <xdr:col>1</xdr:col>
      <xdr:colOff>362238</xdr:colOff>
      <xdr:row>0</xdr:row>
      <xdr:rowOff>1095375</xdr:rowOff>
    </xdr:to>
    <xdr:pic>
      <xdr:nvPicPr>
        <xdr:cNvPr id="9" name="1 Imagen" descr="logo_2x4.bmp">
          <a:hlinkClick xmlns:r="http://schemas.openxmlformats.org/officeDocument/2006/relationships" r:id="rId1"/>
          <a:extLst>
            <a:ext uri="{FF2B5EF4-FFF2-40B4-BE49-F238E27FC236}">
              <a16:creationId xmlns:a16="http://schemas.microsoft.com/office/drawing/2014/main" id="{00000000-0008-0000-9400-000009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1500" y="357188"/>
          <a:ext cx="1028988" cy="7381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0.xml><?xml version="1.0" encoding="utf-8"?>
<xdr:wsDr xmlns:xdr="http://schemas.openxmlformats.org/drawingml/2006/spreadsheetDrawing" xmlns:a="http://schemas.openxmlformats.org/drawingml/2006/main">
  <xdr:twoCellAnchor>
    <xdr:from>
      <xdr:col>0</xdr:col>
      <xdr:colOff>100853</xdr:colOff>
      <xdr:row>4</xdr:row>
      <xdr:rowOff>168087</xdr:rowOff>
    </xdr:from>
    <xdr:to>
      <xdr:col>12</xdr:col>
      <xdr:colOff>694764</xdr:colOff>
      <xdr:row>44</xdr:row>
      <xdr:rowOff>112058</xdr:rowOff>
    </xdr:to>
    <xdr:sp macro="" textlink="">
      <xdr:nvSpPr>
        <xdr:cNvPr id="2" name="1 CuadroTexto">
          <a:extLst>
            <a:ext uri="{FF2B5EF4-FFF2-40B4-BE49-F238E27FC236}">
              <a16:creationId xmlns:a16="http://schemas.microsoft.com/office/drawing/2014/main" id="{00000000-0008-0000-1D00-000002000000}"/>
            </a:ext>
          </a:extLst>
        </xdr:cNvPr>
        <xdr:cNvSpPr txBox="1"/>
      </xdr:nvSpPr>
      <xdr:spPr>
        <a:xfrm>
          <a:off x="100853" y="930087"/>
          <a:ext cx="12729882" cy="79337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500" b="0" baseline="0">
              <a:solidFill>
                <a:sysClr val="windowText" lastClr="000000"/>
              </a:solidFill>
              <a:latin typeface="+mn-lt"/>
              <a:ea typeface="+mn-ea"/>
              <a:cs typeface="+mn-cs"/>
            </a:rPr>
            <a:t>El proceso de afiliación del Seguro Familiar de Salud del Régimen Subsidiado (SFS-RS), inició el 1ero de noviembre de 2002, comenzando en la Región de Salud IV,  por considerar esta región una de la zona más deprimida del país.  Luego continuaron con la Región V,  hasta extenderlo atodo el país.  </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baseline="0">
              <a:solidFill>
                <a:sysClr val="windowText" lastClr="000000"/>
              </a:solidFill>
              <a:latin typeface="+mn-lt"/>
              <a:ea typeface="+mn-ea"/>
              <a:cs typeface="+mn-cs"/>
            </a:rPr>
            <a:t>Las acciones llevada a cabo por el estado dominicano en materia de aseguramiento, destinada a eliminar la exclusión en materia de salud, están orientadas a garantizar el acceso de los ciudadanos a una atención digna y efectiva, disminuyendo el impacto negativo, tanto económico como social, que provocan las enfermedades sobre la población, y en particular sobre los grupos sociales más vulnerables.  En ese sentido el SFS-RS se constituye en una poderosa herramienta de políticas públicas en la lucha contra la pobreza.  Es la garantía que el Estado confiere para que el afiliado y su núcleo familiar puedan satisfacer sus necesidades y demandas de salud, a través de un adecuado acceso a  los servicios, sin que la capacidad de pago se convierta en una limitante.</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baseline="0">
              <a:solidFill>
                <a:sysClr val="windowText" lastClr="000000"/>
              </a:solidFill>
              <a:latin typeface="+mn-lt"/>
              <a:ea typeface="+mn-ea"/>
              <a:cs typeface="+mn-cs"/>
            </a:rPr>
            <a:t>Desde la entrada en vigencia hasta la fecha el Sistema Dominicano de Seguridad Social ha experimentado un importante avanceen materia de aseguramiento en el Régimen Subsidiado, lo cual se muestra en el crecimiento de la población afiliada que pasó de 52,050 personas en el año 2003 (38,517 eran titulares y 13,533 dependientes),  a un total de 5,731,315 al mes de abril2021,  de los cuales  4,699,823eran titulares y  1,031,492dependientes; con un índice de dependencia de 0.22 (22 dependientes por cada 100 titulares). </a:t>
          </a:r>
        </a:p>
        <a:p>
          <a:pPr marL="0" marR="0" indent="0" algn="l" defTabSz="914400" eaLnBrk="1" fontAlgn="auto" latinLnBrk="0" hangingPunct="1">
            <a:lnSpc>
              <a:spcPct val="100000"/>
            </a:lnSpc>
            <a:spcBef>
              <a:spcPts val="0"/>
            </a:spcBef>
            <a:spcAft>
              <a:spcPts val="0"/>
            </a:spcAft>
            <a:buClrTx/>
            <a:buSzTx/>
            <a:buFontTx/>
            <a:buNone/>
            <a:tabLst/>
            <a:defRPr/>
          </a:pPr>
          <a:r>
            <a:rPr lang="es-DO" sz="1500" b="0" baseline="0">
              <a:solidFill>
                <a:sysClr val="windowText" lastClr="000000"/>
              </a:solidFill>
              <a:latin typeface="+mn-lt"/>
              <a:ea typeface="+mn-ea"/>
              <a:cs typeface="+mn-cs"/>
            </a:rPr>
            <a:t/>
          </a:r>
          <a:br>
            <a:rPr lang="es-DO" sz="1500" b="0" baseline="0">
              <a:solidFill>
                <a:sysClr val="windowText" lastClr="000000"/>
              </a:solidFill>
              <a:latin typeface="+mn-lt"/>
              <a:ea typeface="+mn-ea"/>
              <a:cs typeface="+mn-cs"/>
            </a:rPr>
          </a:br>
          <a:r>
            <a:rPr lang="es-DO" sz="1500" b="0" baseline="0">
              <a:solidFill>
                <a:sysClr val="windowText" lastClr="000000"/>
              </a:solidFill>
              <a:latin typeface="+mn-lt"/>
              <a:ea typeface="+mn-ea"/>
              <a:cs typeface="+mn-cs"/>
            </a:rPr>
            <a:t>En la afiliación del SFS del RS las mujeres tienen una mayor participación, representando al mes de marzo un 50.4%, el indice de dependencia de la afiliación femenina es de 0.21, lo que significa que por cada 100 mujeres afiliadas como titulares hay 21 dependientes;  en cuanto a la población masculina afiliada fue de 2,840,103 de los cuales 2,303,470 eran titulares representando un 80.99% del total de hombres afiliados, asimismo, el índice de masculinidad para dicho período 0.98 (98 hombres por cada 100 mujeres afiliadas), esto se debe básicamente a que en las zonas de mayor concentración de hogares pobres que tiene la mayor presencia de mujeres.</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baseline="0">
              <a:solidFill>
                <a:sysClr val="windowText" lastClr="000000"/>
              </a:solidFill>
              <a:latin typeface="+mn-lt"/>
              <a:ea typeface="+mn-ea"/>
              <a:cs typeface="+mn-cs"/>
            </a:rPr>
            <a:t>En fecha 28 de enero del 2009 se inauguró la Cumbre por la Unidad Nacional Frente a la Crisis Económica Mundial, uno de lospuntos  consensuado entre los participantes fue el mejoramiento de la eficiencia del SFS del Régimen Subsidiado.  En ese sentido en el tema 19 contempló la afiliación de discapacitados y VIH positivos al SFS del Régimen Subsidiado, en consecuencia el CNSS en fecha 9  de julio del 2009 emitió la Resolución No.212-02 que autorizó a SENASA afiliar directamente como beneficiarios a las personas de estas  condiciones que cumplan con los parámetros legales establecidos para el Régimen Subsidiado.  </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baseline="0">
              <a:solidFill>
                <a:sysClr val="windowText" lastClr="000000"/>
              </a:solidFill>
              <a:latin typeface="+mn-lt"/>
              <a:ea typeface="+mn-ea"/>
              <a:cs typeface="+mn-cs"/>
            </a:rPr>
            <a:t>El 24 de marzo 2015, el Consejo Nacional de Seguridad Social (CNSS),  mediante la resolución 367- 02 autorizó  afiliar al SFS del RS a los niños, niñas y adolescentes, dominicanos y residentes legales que viven bajo custodia institucional u orfanatos.  Esos niños/as  huérfanos, sea de padres fallecidos, por abandono, pérdida de la autoridad parental por ausencia, desaparición, incapacidad mental y por otras causas viven en calidad de residentes en hogares colectivos, serán afiliados al Seguro Nacional de Salud (SeNaSa).  La afiliación se hará con aquellos centros de acogida de carácter público y  sin fines de lucro, que han cumplido con los parámetros legalmente establecidos para el Régimen Subsidiado y que no estén afiliados al Sistema Dominicano de Seguridad Social (SDSS) en condición de dependientes de un titular.</a:t>
          </a:r>
        </a:p>
        <a:p>
          <a:pPr marL="0" marR="0" indent="0" algn="l" defTabSz="914400" eaLnBrk="1" fontAlgn="auto" latinLnBrk="0" hangingPunct="1">
            <a:lnSpc>
              <a:spcPct val="100000"/>
            </a:lnSpc>
            <a:spcBef>
              <a:spcPts val="0"/>
            </a:spcBef>
            <a:spcAft>
              <a:spcPts val="0"/>
            </a:spcAft>
            <a:buClrTx/>
            <a:buSzTx/>
            <a:buFontTx/>
            <a:buNone/>
            <a:tabLst/>
            <a:defRPr/>
          </a:pPr>
          <a:r>
            <a:rPr lang="es-DO" sz="1500" b="0" baseline="0">
              <a:solidFill>
                <a:sysClr val="windowText" lastClr="000000"/>
              </a:solidFill>
              <a:latin typeface="+mn-lt"/>
              <a:ea typeface="+mn-ea"/>
              <a:cs typeface="+mn-cs"/>
            </a:rPr>
            <a:t> </a:t>
          </a:r>
        </a:p>
      </xdr:txBody>
    </xdr:sp>
    <xdr:clientData/>
  </xdr:twoCellAnchor>
  <xdr:twoCellAnchor>
    <xdr:from>
      <xdr:col>0</xdr:col>
      <xdr:colOff>0</xdr:colOff>
      <xdr:row>0</xdr:row>
      <xdr:rowOff>1</xdr:rowOff>
    </xdr:from>
    <xdr:to>
      <xdr:col>13</xdr:col>
      <xdr:colOff>0</xdr:colOff>
      <xdr:row>4</xdr:row>
      <xdr:rowOff>67235</xdr:rowOff>
    </xdr:to>
    <xdr:sp macro="" textlink="">
      <xdr:nvSpPr>
        <xdr:cNvPr id="4" name="3 Rectángulo redondeado">
          <a:extLst>
            <a:ext uri="{FF2B5EF4-FFF2-40B4-BE49-F238E27FC236}">
              <a16:creationId xmlns:a16="http://schemas.microsoft.com/office/drawing/2014/main" id="{00000000-0008-0000-1D00-000004000000}"/>
            </a:ext>
          </a:extLst>
        </xdr:cNvPr>
        <xdr:cNvSpPr/>
      </xdr:nvSpPr>
      <xdr:spPr>
        <a:xfrm>
          <a:off x="0" y="1"/>
          <a:ext cx="10432676" cy="82923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Sistema</a:t>
          </a:r>
          <a:r>
            <a:rPr lang="es-DO" sz="1800" b="1" baseline="0">
              <a:solidFill>
                <a:schemeClr val="lt1"/>
              </a:solidFill>
              <a:effectLst/>
              <a:latin typeface="+mn-lt"/>
              <a:ea typeface="+mn-ea"/>
              <a:cs typeface="+mn-cs"/>
            </a:rPr>
            <a:t> Dominicano de Seguridad Social (SDSS)</a:t>
          </a:r>
        </a:p>
        <a:p>
          <a:pPr algn="ctr" eaLnBrk="1" fontAlgn="auto" latinLnBrk="0" hangingPunct="1"/>
          <a:r>
            <a:rPr lang="es-DO" sz="1800" b="1">
              <a:solidFill>
                <a:schemeClr val="lt1"/>
              </a:solidFill>
              <a:effectLst/>
              <a:latin typeface="+mn-lt"/>
              <a:ea typeface="+mn-ea"/>
              <a:cs typeface="+mn-cs"/>
            </a:rPr>
            <a:t>Afiliación al Seguro</a:t>
          </a:r>
          <a:r>
            <a:rPr lang="es-DO" sz="1800" b="1" baseline="0">
              <a:solidFill>
                <a:schemeClr val="lt1"/>
              </a:solidFill>
              <a:effectLst/>
              <a:latin typeface="+mn-lt"/>
              <a:ea typeface="+mn-ea"/>
              <a:cs typeface="+mn-cs"/>
            </a:rPr>
            <a:t> Familiar de Salud del Régimen Subsidiado (RS)</a:t>
          </a:r>
          <a:endParaRPr lang="es-DO" sz="4000">
            <a:effectLst/>
          </a:endParaRPr>
        </a:p>
      </xdr:txBody>
    </xdr:sp>
    <xdr:clientData/>
  </xdr:twoCellAnchor>
  <xdr:twoCellAnchor editAs="oneCell">
    <xdr:from>
      <xdr:col>0</xdr:col>
      <xdr:colOff>414619</xdr:colOff>
      <xdr:row>0</xdr:row>
      <xdr:rowOff>145677</xdr:rowOff>
    </xdr:from>
    <xdr:to>
      <xdr:col>1</xdr:col>
      <xdr:colOff>426359</xdr:colOff>
      <xdr:row>3</xdr:row>
      <xdr:rowOff>89647</xdr:rowOff>
    </xdr:to>
    <xdr:pic>
      <xdr:nvPicPr>
        <xdr:cNvPr id="5" name="1 Imagen" descr="Logo_2x4.bmp">
          <a:hlinkClick xmlns:r="http://schemas.openxmlformats.org/officeDocument/2006/relationships" r:id="rId1"/>
          <a:extLst>
            <a:ext uri="{FF2B5EF4-FFF2-40B4-BE49-F238E27FC236}">
              <a16:creationId xmlns:a16="http://schemas.microsoft.com/office/drawing/2014/main" id="{00000000-0008-0000-1D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414619" y="145677"/>
          <a:ext cx="773740" cy="5154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1.xml><?xml version="1.0" encoding="utf-8"?>
<xdr:wsDr xmlns:xdr="http://schemas.openxmlformats.org/drawingml/2006/spreadsheetDrawing" xmlns:a="http://schemas.openxmlformats.org/drawingml/2006/main">
  <xdr:twoCellAnchor>
    <xdr:from>
      <xdr:col>1</xdr:col>
      <xdr:colOff>17318</xdr:colOff>
      <xdr:row>21</xdr:row>
      <xdr:rowOff>69274</xdr:rowOff>
    </xdr:from>
    <xdr:to>
      <xdr:col>14</xdr:col>
      <xdr:colOff>1991593</xdr:colOff>
      <xdr:row>77</xdr:row>
      <xdr:rowOff>138546</xdr:rowOff>
    </xdr:to>
    <xdr:graphicFrame macro="">
      <xdr:nvGraphicFramePr>
        <xdr:cNvPr id="5" name="4 Gráfico">
          <a:extLst>
            <a:ext uri="{FF2B5EF4-FFF2-40B4-BE49-F238E27FC236}">
              <a16:creationId xmlns:a16="http://schemas.microsoft.com/office/drawing/2014/main" id="{00000000-0008-0000-1E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17318</xdr:colOff>
      <xdr:row>0</xdr:row>
      <xdr:rowOff>1437408</xdr:rowOff>
    </xdr:to>
    <xdr:sp macro="" textlink="">
      <xdr:nvSpPr>
        <xdr:cNvPr id="6" name="5 Rectángulo redondeado">
          <a:extLst>
            <a:ext uri="{FF2B5EF4-FFF2-40B4-BE49-F238E27FC236}">
              <a16:creationId xmlns:a16="http://schemas.microsoft.com/office/drawing/2014/main" id="{00000000-0008-0000-1E00-000006000000}"/>
            </a:ext>
          </a:extLst>
        </xdr:cNvPr>
        <xdr:cNvSpPr/>
      </xdr:nvSpPr>
      <xdr:spPr>
        <a:xfrm>
          <a:off x="0" y="0"/>
          <a:ext cx="23379545" cy="143740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Seguro Familiar de Salud (SFS) del Régimen Subsidiado (RS)</a:t>
          </a:r>
        </a:p>
        <a:p>
          <a:pPr algn="ctr" eaLnBrk="1" fontAlgn="auto" latinLnBrk="0" hangingPunct="1"/>
          <a:r>
            <a:rPr lang="es-DO" sz="2400" b="1">
              <a:solidFill>
                <a:schemeClr val="lt1"/>
              </a:solidFill>
              <a:effectLst/>
              <a:latin typeface="+mn-lt"/>
              <a:ea typeface="+mn-ea"/>
              <a:cs typeface="+mn-cs"/>
            </a:rPr>
            <a:t>Afiliación del Seguro Familiar de Salud del Régimen Subsidiado por Tipo</a:t>
          </a:r>
        </a:p>
        <a:p>
          <a:pPr algn="ctr" eaLnBrk="1" fontAlgn="auto" latinLnBrk="0" hangingPunct="1"/>
          <a:r>
            <a:rPr lang="es-DO" sz="2400" b="1">
              <a:solidFill>
                <a:schemeClr val="lt1"/>
              </a:solidFill>
              <a:effectLst/>
              <a:latin typeface="+mn-lt"/>
              <a:ea typeface="+mn-ea"/>
              <a:cs typeface="+mn-cs"/>
            </a:rPr>
            <a:t>Período:  Diciembre 2008 -  Abril 2021</a:t>
          </a:r>
          <a:endParaRPr lang="es-DO" sz="4800">
            <a:effectLst/>
          </a:endParaRPr>
        </a:p>
      </xdr:txBody>
    </xdr:sp>
    <xdr:clientData/>
  </xdr:twoCellAnchor>
  <xdr:twoCellAnchor editAs="oneCell">
    <xdr:from>
      <xdr:col>1</xdr:col>
      <xdr:colOff>557990</xdr:colOff>
      <xdr:row>0</xdr:row>
      <xdr:rowOff>205345</xdr:rowOff>
    </xdr:from>
    <xdr:to>
      <xdr:col>2</xdr:col>
      <xdr:colOff>415637</xdr:colOff>
      <xdr:row>0</xdr:row>
      <xdr:rowOff>1030678</xdr:rowOff>
    </xdr:to>
    <xdr:pic>
      <xdr:nvPicPr>
        <xdr:cNvPr id="9" name="8 Imagen" descr="Logo_2x4.bmp">
          <a:hlinkClick xmlns:r="http://schemas.openxmlformats.org/officeDocument/2006/relationships" r:id="rId2"/>
          <a:extLst>
            <a:ext uri="{FF2B5EF4-FFF2-40B4-BE49-F238E27FC236}">
              <a16:creationId xmlns:a16="http://schemas.microsoft.com/office/drawing/2014/main" id="{00000000-0008-0000-1E00-000009000000}"/>
            </a:ext>
          </a:extLst>
        </xdr:cNvPr>
        <xdr:cNvPicPr>
          <a:picLocks noChangeAspect="1"/>
        </xdr:cNvPicPr>
      </xdr:nvPicPr>
      <xdr:blipFill>
        <a:blip xmlns:r="http://schemas.openxmlformats.org/officeDocument/2006/relationships" r:embed="rId3"/>
        <a:stretch>
          <a:fillRect/>
        </a:stretch>
      </xdr:blipFill>
      <xdr:spPr>
        <a:xfrm>
          <a:off x="557990" y="205345"/>
          <a:ext cx="1104556" cy="825333"/>
        </a:xfrm>
        <a:prstGeom prst="rect">
          <a:avLst/>
        </a:prstGeom>
        <a:ln>
          <a:noFill/>
        </a:ln>
        <a:effectLst>
          <a:outerShdw blurRad="190500" algn="tl" rotWithShape="0">
            <a:srgbClr val="000000">
              <a:alpha val="70000"/>
            </a:srgbClr>
          </a:outerShdw>
        </a:effectLst>
      </xdr:spPr>
    </xdr:pic>
    <xdr:clientData/>
  </xdr:twoCellAnchor>
</xdr:wsDr>
</file>

<file path=xl/drawings/drawing42.xml><?xml version="1.0" encoding="utf-8"?>
<c:userShapes xmlns:c="http://schemas.openxmlformats.org/drawingml/2006/chart">
  <cdr:relSizeAnchor xmlns:cdr="http://schemas.openxmlformats.org/drawingml/2006/chartDrawing">
    <cdr:from>
      <cdr:x>0.05061</cdr:x>
      <cdr:y>0.9401</cdr:y>
    </cdr:from>
    <cdr:to>
      <cdr:x>0.34747</cdr:x>
      <cdr:y>0.98736</cdr:y>
    </cdr:to>
    <cdr:sp macro="" textlink="">
      <cdr:nvSpPr>
        <cdr:cNvPr id="2" name="CuadroTexto 1"/>
        <cdr:cNvSpPr txBox="1"/>
      </cdr:nvSpPr>
      <cdr:spPr>
        <a:xfrm xmlns:a="http://schemas.openxmlformats.org/drawingml/2006/main">
          <a:off x="1007131" y="10175516"/>
          <a:ext cx="5907095" cy="511536"/>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SISALRIL</a:t>
          </a:r>
          <a:endParaRPr lang="es-ES" sz="1600"/>
        </a:p>
      </cdr:txBody>
    </cdr:sp>
  </cdr:relSizeAnchor>
</c:userShapes>
</file>

<file path=xl/drawings/drawing43.xml><?xml version="1.0" encoding="utf-8"?>
<xdr:wsDr xmlns:xdr="http://schemas.openxmlformats.org/drawingml/2006/spreadsheetDrawing" xmlns:a="http://schemas.openxmlformats.org/drawingml/2006/main">
  <xdr:twoCellAnchor>
    <xdr:from>
      <xdr:col>0</xdr:col>
      <xdr:colOff>67236</xdr:colOff>
      <xdr:row>18</xdr:row>
      <xdr:rowOff>22411</xdr:rowOff>
    </xdr:from>
    <xdr:to>
      <xdr:col>13</xdr:col>
      <xdr:colOff>549088</xdr:colOff>
      <xdr:row>44</xdr:row>
      <xdr:rowOff>145676</xdr:rowOff>
    </xdr:to>
    <xdr:graphicFrame macro="">
      <xdr:nvGraphicFramePr>
        <xdr:cNvPr id="3" name="3 Gráfico">
          <a:extLst>
            <a:ext uri="{FF2B5EF4-FFF2-40B4-BE49-F238E27FC236}">
              <a16:creationId xmlns:a16="http://schemas.microsoft.com/office/drawing/2014/main" id="{00000000-0008-0000-1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0</xdr:row>
      <xdr:rowOff>952500</xdr:rowOff>
    </xdr:to>
    <xdr:sp macro="" textlink="">
      <xdr:nvSpPr>
        <xdr:cNvPr id="4" name="5 Rectángulo redondeado">
          <a:extLst>
            <a:ext uri="{FF2B5EF4-FFF2-40B4-BE49-F238E27FC236}">
              <a16:creationId xmlns:a16="http://schemas.microsoft.com/office/drawing/2014/main" id="{00000000-0008-0000-1F00-000004000000}"/>
            </a:ext>
          </a:extLst>
        </xdr:cNvPr>
        <xdr:cNvSpPr/>
      </xdr:nvSpPr>
      <xdr:spPr>
        <a:xfrm>
          <a:off x="0" y="0"/>
          <a:ext cx="14125575" cy="9525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400" b="1">
              <a:solidFill>
                <a:schemeClr val="lt1"/>
              </a:solidFill>
              <a:effectLst/>
              <a:latin typeface="+mn-lt"/>
              <a:ea typeface="+mn-ea"/>
              <a:cs typeface="+mn-cs"/>
            </a:rPr>
            <a:t>Seguro Familiar de Salud (SFS) del Régimen Subsidiado (RS)</a:t>
          </a:r>
        </a:p>
        <a:p>
          <a:pPr algn="ctr" eaLnBrk="1" fontAlgn="auto" latinLnBrk="0" hangingPunct="1"/>
          <a:r>
            <a:rPr lang="es-DO" sz="1400" b="1">
              <a:solidFill>
                <a:schemeClr val="lt1"/>
              </a:solidFill>
              <a:effectLst/>
              <a:latin typeface="+mn-lt"/>
              <a:ea typeface="+mn-ea"/>
              <a:cs typeface="+mn-cs"/>
            </a:rPr>
            <a:t>Afiliación Mensual Seguro Familiar de Salud (SFS) del  Régimen Subsidiado</a:t>
          </a:r>
          <a:r>
            <a:rPr lang="es-DO" sz="1400" b="1" baseline="0">
              <a:solidFill>
                <a:schemeClr val="lt1"/>
              </a:solidFill>
              <a:effectLst/>
              <a:latin typeface="+mn-lt"/>
              <a:ea typeface="+mn-ea"/>
              <a:cs typeface="+mn-cs"/>
            </a:rPr>
            <a:t> (R</a:t>
          </a:r>
          <a:r>
            <a:rPr lang="es-DO" sz="1400" b="1">
              <a:solidFill>
                <a:schemeClr val="lt1"/>
              </a:solidFill>
              <a:effectLst/>
              <a:latin typeface="+mn-lt"/>
              <a:ea typeface="+mn-ea"/>
              <a:cs typeface="+mn-cs"/>
            </a:rPr>
            <a:t>S)</a:t>
          </a:r>
          <a:r>
            <a:rPr lang="es-DO" sz="1400" b="1" baseline="0">
              <a:solidFill>
                <a:schemeClr val="lt1"/>
              </a:solidFill>
              <a:effectLst/>
              <a:latin typeface="+mn-lt"/>
              <a:ea typeface="+mn-ea"/>
              <a:cs typeface="+mn-cs"/>
            </a:rPr>
            <a:t> </a:t>
          </a:r>
          <a:r>
            <a:rPr lang="es-DO" sz="1400" b="1">
              <a:solidFill>
                <a:schemeClr val="lt1"/>
              </a:solidFill>
              <a:effectLst/>
              <a:latin typeface="+mn-lt"/>
              <a:ea typeface="+mn-ea"/>
              <a:cs typeface="+mn-cs"/>
            </a:rPr>
            <a:t>por Tipo</a:t>
          </a:r>
        </a:p>
        <a:p>
          <a:pPr algn="ctr" eaLnBrk="1" fontAlgn="auto" latinLnBrk="0" hangingPunct="1"/>
          <a:r>
            <a:rPr lang="es-DO" sz="1400" b="1">
              <a:solidFill>
                <a:schemeClr val="lt1"/>
              </a:solidFill>
              <a:effectLst/>
              <a:latin typeface="+mn-lt"/>
              <a:ea typeface="+mn-ea"/>
              <a:cs typeface="+mn-cs"/>
            </a:rPr>
            <a:t>Período: Abril 2020 -</a:t>
          </a:r>
          <a:r>
            <a:rPr lang="es-DO" sz="1400" b="1" baseline="0">
              <a:solidFill>
                <a:schemeClr val="lt1"/>
              </a:solidFill>
              <a:effectLst/>
              <a:latin typeface="+mn-lt"/>
              <a:ea typeface="+mn-ea"/>
              <a:cs typeface="+mn-cs"/>
            </a:rPr>
            <a:t> Abril 2021</a:t>
          </a:r>
          <a:endParaRPr lang="es-DO" sz="3200">
            <a:effectLst/>
          </a:endParaRPr>
        </a:p>
      </xdr:txBody>
    </xdr:sp>
    <xdr:clientData/>
  </xdr:twoCellAnchor>
  <xdr:twoCellAnchor editAs="oneCell">
    <xdr:from>
      <xdr:col>0</xdr:col>
      <xdr:colOff>363631</xdr:colOff>
      <xdr:row>0</xdr:row>
      <xdr:rowOff>196104</xdr:rowOff>
    </xdr:from>
    <xdr:to>
      <xdr:col>1</xdr:col>
      <xdr:colOff>254886</xdr:colOff>
      <xdr:row>0</xdr:row>
      <xdr:rowOff>738807</xdr:rowOff>
    </xdr:to>
    <xdr:pic>
      <xdr:nvPicPr>
        <xdr:cNvPr id="5" name="2 Imagen" descr="Logo_2x4.bmp">
          <a:hlinkClick xmlns:r="http://schemas.openxmlformats.org/officeDocument/2006/relationships" r:id="rId2"/>
          <a:extLst>
            <a:ext uri="{FF2B5EF4-FFF2-40B4-BE49-F238E27FC236}">
              <a16:creationId xmlns:a16="http://schemas.microsoft.com/office/drawing/2014/main" id="{00000000-0008-0000-1F00-000005000000}"/>
            </a:ext>
          </a:extLst>
        </xdr:cNvPr>
        <xdr:cNvPicPr>
          <a:picLocks noChangeAspect="1"/>
        </xdr:cNvPicPr>
      </xdr:nvPicPr>
      <xdr:blipFill>
        <a:blip xmlns:r="http://schemas.openxmlformats.org/officeDocument/2006/relationships" r:embed="rId3"/>
        <a:stretch>
          <a:fillRect/>
        </a:stretch>
      </xdr:blipFill>
      <xdr:spPr>
        <a:xfrm>
          <a:off x="363631" y="196104"/>
          <a:ext cx="686873" cy="542703"/>
        </a:xfrm>
        <a:prstGeom prst="rect">
          <a:avLst/>
        </a:prstGeom>
        <a:ln>
          <a:noFill/>
        </a:ln>
        <a:effectLst>
          <a:outerShdw blurRad="190500" algn="tl" rotWithShape="0">
            <a:srgbClr val="000000">
              <a:alpha val="70000"/>
            </a:srgbClr>
          </a:outerShdw>
        </a:effectLst>
      </xdr:spPr>
    </xdr:pic>
    <xdr:clientData/>
  </xdr:twoCellAnchor>
  <xdr:twoCellAnchor>
    <xdr:from>
      <xdr:col>0</xdr:col>
      <xdr:colOff>750793</xdr:colOff>
      <xdr:row>42</xdr:row>
      <xdr:rowOff>145674</xdr:rowOff>
    </xdr:from>
    <xdr:to>
      <xdr:col>5</xdr:col>
      <xdr:colOff>728382</xdr:colOff>
      <xdr:row>43</xdr:row>
      <xdr:rowOff>190497</xdr:rowOff>
    </xdr:to>
    <xdr:sp macro="" textlink="">
      <xdr:nvSpPr>
        <xdr:cNvPr id="2" name="CuadroTexto 1">
          <a:extLst>
            <a:ext uri="{FF2B5EF4-FFF2-40B4-BE49-F238E27FC236}">
              <a16:creationId xmlns:a16="http://schemas.microsoft.com/office/drawing/2014/main" id="{00000000-0008-0000-1F00-000002000000}"/>
            </a:ext>
          </a:extLst>
        </xdr:cNvPr>
        <xdr:cNvSpPr txBox="1"/>
      </xdr:nvSpPr>
      <xdr:spPr>
        <a:xfrm>
          <a:off x="750793" y="9805145"/>
          <a:ext cx="4807324" cy="23532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100" b="1"/>
            <a:t>Fuente: </a:t>
          </a:r>
          <a:r>
            <a:rPr lang="es-ES" sz="1100"/>
            <a:t>SISALRIL</a:t>
          </a:r>
        </a:p>
      </xdr:txBody>
    </xdr:sp>
    <xdr:clientData/>
  </xdr:twoCellAnchor>
</xdr:wsDr>
</file>

<file path=xl/drawings/drawing44.xml><?xml version="1.0" encoding="utf-8"?>
<xdr:wsDr xmlns:xdr="http://schemas.openxmlformats.org/drawingml/2006/spreadsheetDrawing" xmlns:a="http://schemas.openxmlformats.org/drawingml/2006/main">
  <xdr:twoCellAnchor>
    <xdr:from>
      <xdr:col>0</xdr:col>
      <xdr:colOff>54429</xdr:colOff>
      <xdr:row>20</xdr:row>
      <xdr:rowOff>40821</xdr:rowOff>
    </xdr:from>
    <xdr:to>
      <xdr:col>13</xdr:col>
      <xdr:colOff>1578429</xdr:colOff>
      <xdr:row>57</xdr:row>
      <xdr:rowOff>81643</xdr:rowOff>
    </xdr:to>
    <xdr:graphicFrame macro="">
      <xdr:nvGraphicFramePr>
        <xdr:cNvPr id="4" name="4 Gráfico">
          <a:extLst>
            <a:ext uri="{FF2B5EF4-FFF2-40B4-BE49-F238E27FC236}">
              <a16:creationId xmlns:a16="http://schemas.microsoft.com/office/drawing/2014/main" id="{00000000-0008-0000-20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1703294</xdr:colOff>
      <xdr:row>1</xdr:row>
      <xdr:rowOff>13607</xdr:rowOff>
    </xdr:to>
    <xdr:sp macro="" textlink="">
      <xdr:nvSpPr>
        <xdr:cNvPr id="5" name="3 Rectángulo redondeado">
          <a:extLst>
            <a:ext uri="{FF2B5EF4-FFF2-40B4-BE49-F238E27FC236}">
              <a16:creationId xmlns:a16="http://schemas.microsoft.com/office/drawing/2014/main" id="{00000000-0008-0000-2000-000005000000}"/>
            </a:ext>
          </a:extLst>
        </xdr:cNvPr>
        <xdr:cNvSpPr/>
      </xdr:nvSpPr>
      <xdr:spPr>
        <a:xfrm>
          <a:off x="0" y="0"/>
          <a:ext cx="16943294" cy="1251857"/>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Subsidiado (RS)</a:t>
          </a:r>
        </a:p>
        <a:p>
          <a:pPr algn="ctr" eaLnBrk="1" fontAlgn="auto" latinLnBrk="0" hangingPunct="1"/>
          <a:r>
            <a:rPr lang="es-DO" sz="2000" b="1">
              <a:solidFill>
                <a:schemeClr val="lt1"/>
              </a:solidFill>
              <a:effectLst/>
              <a:latin typeface="+mn-lt"/>
              <a:ea typeface="+mn-ea"/>
              <a:cs typeface="+mn-cs"/>
            </a:rPr>
            <a:t>Cobertura de Afiliación  Mensual</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del  Seguro</a:t>
          </a:r>
          <a:r>
            <a:rPr lang="es-DO" sz="2000" b="1" baseline="0">
              <a:solidFill>
                <a:schemeClr val="lt1"/>
              </a:solidFill>
              <a:effectLst/>
              <a:latin typeface="+mn-lt"/>
              <a:ea typeface="+mn-ea"/>
              <a:cs typeface="+mn-cs"/>
            </a:rPr>
            <a:t> Familiar de Salud (</a:t>
          </a:r>
          <a:r>
            <a:rPr lang="es-DO" sz="2000" b="1">
              <a:solidFill>
                <a:schemeClr val="lt1"/>
              </a:solidFill>
              <a:effectLst/>
              <a:latin typeface="+mn-lt"/>
              <a:ea typeface="+mn-ea"/>
              <a:cs typeface="+mn-cs"/>
            </a:rPr>
            <a:t>SFS</a:t>
          </a:r>
          <a:r>
            <a:rPr lang="es-DO" sz="2000" b="1" baseline="0">
              <a:solidFill>
                <a:schemeClr val="lt1"/>
              </a:solidFill>
              <a:effectLst/>
              <a:latin typeface="+mn-lt"/>
              <a:ea typeface="+mn-ea"/>
              <a:cs typeface="+mn-cs"/>
            </a:rPr>
            <a:t>) del RS </a:t>
          </a:r>
          <a:r>
            <a:rPr lang="es-DO" sz="2000" b="1">
              <a:solidFill>
                <a:schemeClr val="lt1"/>
              </a:solidFill>
              <a:effectLst/>
              <a:latin typeface="+mn-lt"/>
              <a:ea typeface="+mn-ea"/>
              <a:cs typeface="+mn-cs"/>
            </a:rPr>
            <a:t>por Tipo</a:t>
          </a:r>
        </a:p>
        <a:p>
          <a:pPr algn="ctr" eaLnBrk="1" fontAlgn="auto" latinLnBrk="0" hangingPunct="1"/>
          <a:r>
            <a:rPr lang="es-DO" sz="2000" b="1">
              <a:solidFill>
                <a:schemeClr val="lt1"/>
              </a:solidFill>
              <a:effectLst/>
              <a:latin typeface="+mn-lt"/>
              <a:ea typeface="+mn-ea"/>
              <a:cs typeface="+mn-cs"/>
            </a:rPr>
            <a:t>Período:  Diciembre 2006 -  Abril 2021</a:t>
          </a:r>
          <a:endParaRPr lang="es-DO" sz="4400">
            <a:effectLst/>
          </a:endParaRPr>
        </a:p>
      </xdr:txBody>
    </xdr:sp>
    <xdr:clientData/>
  </xdr:twoCellAnchor>
  <xdr:twoCellAnchor editAs="oneCell">
    <xdr:from>
      <xdr:col>0</xdr:col>
      <xdr:colOff>586706</xdr:colOff>
      <xdr:row>0</xdr:row>
      <xdr:rowOff>244929</xdr:rowOff>
    </xdr:from>
    <xdr:to>
      <xdr:col>1</xdr:col>
      <xdr:colOff>536745</xdr:colOff>
      <xdr:row>0</xdr:row>
      <xdr:rowOff>993320</xdr:rowOff>
    </xdr:to>
    <xdr:pic>
      <xdr:nvPicPr>
        <xdr:cNvPr id="6" name="3 Imagen" descr="Logo_2x4.bmp">
          <a:hlinkClick xmlns:r="http://schemas.openxmlformats.org/officeDocument/2006/relationships" r:id="rId2"/>
          <a:extLst>
            <a:ext uri="{FF2B5EF4-FFF2-40B4-BE49-F238E27FC236}">
              <a16:creationId xmlns:a16="http://schemas.microsoft.com/office/drawing/2014/main" id="{00000000-0008-0000-2000-000006000000}"/>
            </a:ext>
          </a:extLst>
        </xdr:cNvPr>
        <xdr:cNvPicPr>
          <a:picLocks noChangeAspect="1"/>
        </xdr:cNvPicPr>
      </xdr:nvPicPr>
      <xdr:blipFill>
        <a:blip xmlns:r="http://schemas.openxmlformats.org/officeDocument/2006/relationships" r:embed="rId3"/>
        <a:stretch>
          <a:fillRect/>
        </a:stretch>
      </xdr:blipFill>
      <xdr:spPr>
        <a:xfrm>
          <a:off x="586706" y="244929"/>
          <a:ext cx="1011396" cy="748391"/>
        </a:xfrm>
        <a:prstGeom prst="rect">
          <a:avLst/>
        </a:prstGeom>
        <a:ln>
          <a:noFill/>
        </a:ln>
        <a:effectLst>
          <a:outerShdw blurRad="190500" algn="tl" rotWithShape="0">
            <a:srgbClr val="000000">
              <a:alpha val="70000"/>
            </a:srgbClr>
          </a:outerShdw>
        </a:effectLst>
      </xdr:spPr>
    </xdr:pic>
    <xdr:clientData/>
  </xdr:twoCellAnchor>
</xdr:wsDr>
</file>

<file path=xl/drawings/drawing45.xml><?xml version="1.0" encoding="utf-8"?>
<c:userShapes xmlns:c="http://schemas.openxmlformats.org/drawingml/2006/chart">
  <cdr:relSizeAnchor xmlns:cdr="http://schemas.openxmlformats.org/drawingml/2006/chartDrawing">
    <cdr:from>
      <cdr:x>0.04739</cdr:x>
      <cdr:y>0.93419</cdr:y>
    </cdr:from>
    <cdr:to>
      <cdr:x>0.12409</cdr:x>
      <cdr:y>0.98885</cdr:y>
    </cdr:to>
    <cdr:sp macro="" textlink="">
      <cdr:nvSpPr>
        <cdr:cNvPr id="2" name="CuadroTexto 1"/>
        <cdr:cNvSpPr txBox="1"/>
      </cdr:nvSpPr>
      <cdr:spPr>
        <a:xfrm xmlns:a="http://schemas.openxmlformats.org/drawingml/2006/main">
          <a:off x="800250" y="6838871"/>
          <a:ext cx="1295250" cy="40012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600" b="1"/>
            <a:t>Fuente: </a:t>
          </a:r>
          <a:r>
            <a:rPr lang="es-ES" sz="1600"/>
            <a:t>TSS</a:t>
          </a:r>
        </a:p>
      </cdr:txBody>
    </cdr:sp>
  </cdr:relSizeAnchor>
</c:userShapes>
</file>

<file path=xl/drawings/drawing46.xml><?xml version="1.0" encoding="utf-8"?>
<xdr:wsDr xmlns:xdr="http://schemas.openxmlformats.org/drawingml/2006/spreadsheetDrawing" xmlns:a="http://schemas.openxmlformats.org/drawingml/2006/main">
  <xdr:twoCellAnchor>
    <xdr:from>
      <xdr:col>0</xdr:col>
      <xdr:colOff>27214</xdr:colOff>
      <xdr:row>17</xdr:row>
      <xdr:rowOff>122464</xdr:rowOff>
    </xdr:from>
    <xdr:to>
      <xdr:col>13</xdr:col>
      <xdr:colOff>462643</xdr:colOff>
      <xdr:row>63</xdr:row>
      <xdr:rowOff>136071</xdr:rowOff>
    </xdr:to>
    <xdr:graphicFrame macro="">
      <xdr:nvGraphicFramePr>
        <xdr:cNvPr id="4" name="3 Gráfico">
          <a:extLst>
            <a:ext uri="{FF2B5EF4-FFF2-40B4-BE49-F238E27FC236}">
              <a16:creationId xmlns:a16="http://schemas.microsoft.com/office/drawing/2014/main" id="{00000000-0008-0000-21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0</xdr:row>
      <xdr:rowOff>1183821</xdr:rowOff>
    </xdr:to>
    <xdr:sp macro="" textlink="">
      <xdr:nvSpPr>
        <xdr:cNvPr id="5" name="4 Rectángulo redondeado">
          <a:extLst>
            <a:ext uri="{FF2B5EF4-FFF2-40B4-BE49-F238E27FC236}">
              <a16:creationId xmlns:a16="http://schemas.microsoft.com/office/drawing/2014/main" id="{00000000-0008-0000-2100-000005000000}"/>
            </a:ext>
          </a:extLst>
        </xdr:cNvPr>
        <xdr:cNvSpPr/>
      </xdr:nvSpPr>
      <xdr:spPr>
        <a:xfrm>
          <a:off x="0" y="0"/>
          <a:ext cx="16396607" cy="118382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Subsidiado (RS)</a:t>
          </a:r>
        </a:p>
        <a:p>
          <a:pPr algn="ctr" eaLnBrk="1" fontAlgn="auto" latinLnBrk="0" hangingPunct="1"/>
          <a:r>
            <a:rPr lang="es-DO" sz="2000" b="1">
              <a:solidFill>
                <a:schemeClr val="lt1"/>
              </a:solidFill>
              <a:effectLst/>
              <a:latin typeface="+mn-lt"/>
              <a:ea typeface="+mn-ea"/>
              <a:cs typeface="+mn-cs"/>
            </a:rPr>
            <a:t>Cobertura de Afiliación  Mensual  al  SFS del  RS por Tipo</a:t>
          </a:r>
        </a:p>
        <a:p>
          <a:pPr algn="ctr" eaLnBrk="1" fontAlgn="auto" latinLnBrk="0" hangingPunct="1"/>
          <a:r>
            <a:rPr lang="es-DO" sz="2000" b="1">
              <a:solidFill>
                <a:schemeClr val="lt1"/>
              </a:solidFill>
              <a:effectLst/>
              <a:latin typeface="+mn-lt"/>
              <a:ea typeface="+mn-ea"/>
              <a:cs typeface="+mn-cs"/>
            </a:rPr>
            <a:t>Período: Abril </a:t>
          </a:r>
          <a:r>
            <a:rPr lang="es-DO" sz="2000" b="1" baseline="0">
              <a:solidFill>
                <a:schemeClr val="lt1"/>
              </a:solidFill>
              <a:effectLst/>
              <a:latin typeface="+mn-lt"/>
              <a:ea typeface="+mn-ea"/>
              <a:cs typeface="+mn-cs"/>
            </a:rPr>
            <a:t>2020 </a:t>
          </a:r>
          <a:r>
            <a:rPr lang="es-DO" sz="2000" b="1">
              <a:solidFill>
                <a:schemeClr val="lt1"/>
              </a:solidFill>
              <a:effectLst/>
              <a:latin typeface="+mn-lt"/>
              <a:ea typeface="+mn-ea"/>
              <a:cs typeface="+mn-cs"/>
            </a:rPr>
            <a:t>- Abril 2021</a:t>
          </a:r>
          <a:endParaRPr lang="es-DO" sz="4400">
            <a:effectLst/>
          </a:endParaRPr>
        </a:p>
      </xdr:txBody>
    </xdr:sp>
    <xdr:clientData/>
  </xdr:twoCellAnchor>
  <xdr:twoCellAnchor editAs="oneCell">
    <xdr:from>
      <xdr:col>0</xdr:col>
      <xdr:colOff>437959</xdr:colOff>
      <xdr:row>0</xdr:row>
      <xdr:rowOff>247777</xdr:rowOff>
    </xdr:from>
    <xdr:to>
      <xdr:col>1</xdr:col>
      <xdr:colOff>189533</xdr:colOff>
      <xdr:row>0</xdr:row>
      <xdr:rowOff>857249</xdr:rowOff>
    </xdr:to>
    <xdr:pic>
      <xdr:nvPicPr>
        <xdr:cNvPr id="7" name="6 Imagen" descr="Logo_2x4.bmp">
          <a:hlinkClick xmlns:r="http://schemas.openxmlformats.org/officeDocument/2006/relationships" r:id="rId2"/>
          <a:extLst>
            <a:ext uri="{FF2B5EF4-FFF2-40B4-BE49-F238E27FC236}">
              <a16:creationId xmlns:a16="http://schemas.microsoft.com/office/drawing/2014/main" id="{00000000-0008-0000-2100-000007000000}"/>
            </a:ext>
          </a:extLst>
        </xdr:cNvPr>
        <xdr:cNvPicPr>
          <a:picLocks noChangeAspect="1"/>
        </xdr:cNvPicPr>
      </xdr:nvPicPr>
      <xdr:blipFill>
        <a:blip xmlns:r="http://schemas.openxmlformats.org/officeDocument/2006/relationships" r:embed="rId3"/>
        <a:stretch>
          <a:fillRect/>
        </a:stretch>
      </xdr:blipFill>
      <xdr:spPr>
        <a:xfrm>
          <a:off x="437959" y="247777"/>
          <a:ext cx="768399" cy="609472"/>
        </a:xfrm>
        <a:prstGeom prst="rect">
          <a:avLst/>
        </a:prstGeom>
        <a:ln>
          <a:noFill/>
        </a:ln>
        <a:effectLst>
          <a:outerShdw blurRad="190500" algn="tl" rotWithShape="0">
            <a:srgbClr val="000000">
              <a:alpha val="70000"/>
            </a:srgbClr>
          </a:outerShdw>
        </a:effectLst>
      </xdr:spPr>
    </xdr:pic>
    <xdr:clientData/>
  </xdr:twoCellAnchor>
  <xdr:twoCellAnchor>
    <xdr:from>
      <xdr:col>0</xdr:col>
      <xdr:colOff>1014934</xdr:colOff>
      <xdr:row>61</xdr:row>
      <xdr:rowOff>95250</xdr:rowOff>
    </xdr:from>
    <xdr:to>
      <xdr:col>1</xdr:col>
      <xdr:colOff>1249135</xdr:colOff>
      <xdr:row>63</xdr:row>
      <xdr:rowOff>54429</xdr:rowOff>
    </xdr:to>
    <xdr:sp macro="" textlink="">
      <xdr:nvSpPr>
        <xdr:cNvPr id="2" name="CuadroTexto 1">
          <a:extLst>
            <a:ext uri="{FF2B5EF4-FFF2-40B4-BE49-F238E27FC236}">
              <a16:creationId xmlns:a16="http://schemas.microsoft.com/office/drawing/2014/main" id="{00000000-0008-0000-2100-000002000000}"/>
            </a:ext>
          </a:extLst>
        </xdr:cNvPr>
        <xdr:cNvSpPr txBox="1"/>
      </xdr:nvSpPr>
      <xdr:spPr>
        <a:xfrm>
          <a:off x="1014934" y="13321393"/>
          <a:ext cx="1254737" cy="340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600" b="1"/>
            <a:t>Fuente: </a:t>
          </a:r>
          <a:r>
            <a:rPr lang="es-ES" sz="1600"/>
            <a:t>TSS</a:t>
          </a:r>
        </a:p>
      </xdr:txBody>
    </xdr:sp>
    <xdr:clientData/>
  </xdr:twoCellAnchor>
</xdr:wsDr>
</file>

<file path=xl/drawings/drawing47.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34636</xdr:colOff>
      <xdr:row>0</xdr:row>
      <xdr:rowOff>1454727</xdr:rowOff>
    </xdr:to>
    <xdr:sp macro="" textlink="">
      <xdr:nvSpPr>
        <xdr:cNvPr id="2" name="1 Rectángulo redondeado">
          <a:extLst>
            <a:ext uri="{FF2B5EF4-FFF2-40B4-BE49-F238E27FC236}">
              <a16:creationId xmlns:a16="http://schemas.microsoft.com/office/drawing/2014/main" id="{00000000-0008-0000-2200-000002000000}"/>
            </a:ext>
          </a:extLst>
        </xdr:cNvPr>
        <xdr:cNvSpPr/>
      </xdr:nvSpPr>
      <xdr:spPr>
        <a:xfrm>
          <a:off x="0" y="0"/>
          <a:ext cx="21994091" cy="1454727"/>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Seguro Familiar de Salud (SFS) del Régimen Subsidiado</a:t>
          </a:r>
          <a:r>
            <a:rPr lang="es-DO" sz="2400" b="1" baseline="0">
              <a:solidFill>
                <a:schemeClr val="lt1"/>
              </a:solidFill>
              <a:effectLst/>
              <a:latin typeface="+mn-lt"/>
              <a:ea typeface="+mn-ea"/>
              <a:cs typeface="+mn-cs"/>
            </a:rPr>
            <a:t> (RS)</a:t>
          </a:r>
          <a:endParaRPr lang="es-DO" sz="2400" b="1">
            <a:solidFill>
              <a:schemeClr val="lt1"/>
            </a:solidFill>
            <a:effectLst/>
            <a:latin typeface="+mn-lt"/>
            <a:ea typeface="+mn-ea"/>
            <a:cs typeface="+mn-cs"/>
          </a:endParaRPr>
        </a:p>
        <a:p>
          <a:pPr algn="ctr" eaLnBrk="1" fontAlgn="auto" latinLnBrk="0" hangingPunct="1"/>
          <a:r>
            <a:rPr lang="es-DO" sz="2400" b="1">
              <a:solidFill>
                <a:schemeClr val="lt1"/>
              </a:solidFill>
              <a:effectLst/>
              <a:latin typeface="+mn-lt"/>
              <a:ea typeface="+mn-ea"/>
              <a:cs typeface="+mn-cs"/>
            </a:rPr>
            <a:t>Afiliados al</a:t>
          </a:r>
          <a:r>
            <a:rPr lang="es-DO" sz="2400" b="1" baseline="0">
              <a:solidFill>
                <a:schemeClr val="lt1"/>
              </a:solidFill>
              <a:effectLst/>
              <a:latin typeface="+mn-lt"/>
              <a:ea typeface="+mn-ea"/>
              <a:cs typeface="+mn-cs"/>
            </a:rPr>
            <a:t> Seguro Familiar de Salud del Régimen Subsidiado por Sexo y Tipo de Afiliación</a:t>
          </a:r>
          <a:endParaRPr lang="es-DO" sz="2400" b="1">
            <a:solidFill>
              <a:schemeClr val="lt1"/>
            </a:solidFill>
            <a:effectLst/>
            <a:latin typeface="+mn-lt"/>
            <a:ea typeface="+mn-ea"/>
            <a:cs typeface="+mn-cs"/>
          </a:endParaRPr>
        </a:p>
        <a:p>
          <a:pPr algn="ctr" eaLnBrk="1" fontAlgn="auto" latinLnBrk="0" hangingPunct="1"/>
          <a:r>
            <a:rPr lang="es-DO" sz="2400" b="1">
              <a:solidFill>
                <a:schemeClr val="lt1"/>
              </a:solidFill>
              <a:effectLst/>
              <a:latin typeface="+mn-lt"/>
              <a:ea typeface="+mn-ea"/>
              <a:cs typeface="+mn-cs"/>
            </a:rPr>
            <a:t>Período: Diciembre 2007</a:t>
          </a:r>
          <a:r>
            <a:rPr lang="es-DO" sz="2400" b="1" baseline="0">
              <a:solidFill>
                <a:schemeClr val="lt1"/>
              </a:solidFill>
              <a:effectLst/>
              <a:latin typeface="+mn-lt"/>
              <a:ea typeface="+mn-ea"/>
              <a:cs typeface="+mn-cs"/>
            </a:rPr>
            <a:t> -  Abril 2021</a:t>
          </a:r>
          <a:endParaRPr lang="es-DO" sz="4400">
            <a:effectLst/>
          </a:endParaRPr>
        </a:p>
      </xdr:txBody>
    </xdr:sp>
    <xdr:clientData/>
  </xdr:twoCellAnchor>
  <xdr:twoCellAnchor editAs="oneCell">
    <xdr:from>
      <xdr:col>1</xdr:col>
      <xdr:colOff>553370</xdr:colOff>
      <xdr:row>0</xdr:row>
      <xdr:rowOff>225135</xdr:rowOff>
    </xdr:from>
    <xdr:to>
      <xdr:col>2</xdr:col>
      <xdr:colOff>212984</xdr:colOff>
      <xdr:row>0</xdr:row>
      <xdr:rowOff>982265</xdr:rowOff>
    </xdr:to>
    <xdr:pic>
      <xdr:nvPicPr>
        <xdr:cNvPr id="3" name="2 Imagen" descr="logo_2x4.bmp">
          <a:hlinkClick xmlns:r="http://schemas.openxmlformats.org/officeDocument/2006/relationships" r:id="rId1"/>
          <a:extLst>
            <a:ext uri="{FF2B5EF4-FFF2-40B4-BE49-F238E27FC236}">
              <a16:creationId xmlns:a16="http://schemas.microsoft.com/office/drawing/2014/main" id="{00000000-0008-0000-22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53370" y="225135"/>
          <a:ext cx="1012867" cy="7571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185628</xdr:colOff>
      <xdr:row>46</xdr:row>
      <xdr:rowOff>12175</xdr:rowOff>
    </xdr:from>
    <xdr:to>
      <xdr:col>9</xdr:col>
      <xdr:colOff>306855</xdr:colOff>
      <xdr:row>47</xdr:row>
      <xdr:rowOff>153969</xdr:rowOff>
    </xdr:to>
    <xdr:sp macro="" textlink="">
      <xdr:nvSpPr>
        <xdr:cNvPr id="5" name="4 CuadroTexto">
          <a:extLst>
            <a:ext uri="{FF2B5EF4-FFF2-40B4-BE49-F238E27FC236}">
              <a16:creationId xmlns:a16="http://schemas.microsoft.com/office/drawing/2014/main" id="{00000000-0008-0000-2200-000005000000}"/>
            </a:ext>
          </a:extLst>
        </xdr:cNvPr>
        <xdr:cNvSpPr txBox="1"/>
      </xdr:nvSpPr>
      <xdr:spPr>
        <a:xfrm>
          <a:off x="185628" y="15252175"/>
          <a:ext cx="12417136" cy="40156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t>Fuente: </a:t>
          </a:r>
          <a:r>
            <a:rPr lang="en-US" sz="1600"/>
            <a:t>Superintendencia de Salud y Riesgos  Laborales (SISALRIL)</a:t>
          </a:r>
        </a:p>
      </xdr:txBody>
    </xdr:sp>
    <xdr:clientData/>
  </xdr:twoCellAnchor>
  <xdr:twoCellAnchor>
    <xdr:from>
      <xdr:col>0</xdr:col>
      <xdr:colOff>0</xdr:colOff>
      <xdr:row>19</xdr:row>
      <xdr:rowOff>242455</xdr:rowOff>
    </xdr:from>
    <xdr:to>
      <xdr:col>14</xdr:col>
      <xdr:colOff>294409</xdr:colOff>
      <xdr:row>45</xdr:row>
      <xdr:rowOff>173182</xdr:rowOff>
    </xdr:to>
    <xdr:graphicFrame macro="">
      <xdr:nvGraphicFramePr>
        <xdr:cNvPr id="6" name="Gráfico 5">
          <a:extLst>
            <a:ext uri="{FF2B5EF4-FFF2-40B4-BE49-F238E27FC236}">
              <a16:creationId xmlns:a16="http://schemas.microsoft.com/office/drawing/2014/main" id="{00000000-0008-0000-22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8.xml><?xml version="1.0" encoding="utf-8"?>
<xdr:wsDr xmlns:xdr="http://schemas.openxmlformats.org/drawingml/2006/spreadsheetDrawing" xmlns:a="http://schemas.openxmlformats.org/drawingml/2006/main">
  <xdr:twoCellAnchor editAs="oneCell">
    <xdr:from>
      <xdr:col>4</xdr:col>
      <xdr:colOff>40822</xdr:colOff>
      <xdr:row>8</xdr:row>
      <xdr:rowOff>176893</xdr:rowOff>
    </xdr:from>
    <xdr:to>
      <xdr:col>10</xdr:col>
      <xdr:colOff>40821</xdr:colOff>
      <xdr:row>37</xdr:row>
      <xdr:rowOff>40822</xdr:rowOff>
    </xdr:to>
    <xdr:pic>
      <xdr:nvPicPr>
        <xdr:cNvPr id="5" name="4 Imagen">
          <a:extLst>
            <a:ext uri="{FF2B5EF4-FFF2-40B4-BE49-F238E27FC236}">
              <a16:creationId xmlns:a16="http://schemas.microsoft.com/office/drawing/2014/main" id="{00000000-0008-0000-2300-000005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088822" y="1700893"/>
          <a:ext cx="4816928" cy="5388429"/>
        </a:xfrm>
        <a:prstGeom prst="rect">
          <a:avLst/>
        </a:prstGeom>
        <a:noFill/>
        <a:ln>
          <a:noFill/>
        </a:ln>
      </xdr:spPr>
    </xdr:pic>
    <xdr:clientData/>
  </xdr:twoCellAnchor>
  <xdr:twoCellAnchor>
    <xdr:from>
      <xdr:col>0</xdr:col>
      <xdr:colOff>653145</xdr:colOff>
      <xdr:row>12</xdr:row>
      <xdr:rowOff>40821</xdr:rowOff>
    </xdr:from>
    <xdr:to>
      <xdr:col>11</xdr:col>
      <xdr:colOff>1442357</xdr:colOff>
      <xdr:row>33</xdr:row>
      <xdr:rowOff>27214</xdr:rowOff>
    </xdr:to>
    <xdr:sp macro="" textlink="">
      <xdr:nvSpPr>
        <xdr:cNvPr id="3" name="2 CuadroTexto">
          <a:extLst>
            <a:ext uri="{FF2B5EF4-FFF2-40B4-BE49-F238E27FC236}">
              <a16:creationId xmlns:a16="http://schemas.microsoft.com/office/drawing/2014/main" id="{00000000-0008-0000-2300-000003000000}"/>
            </a:ext>
          </a:extLst>
        </xdr:cNvPr>
        <xdr:cNvSpPr txBox="1"/>
      </xdr:nvSpPr>
      <xdr:spPr>
        <a:xfrm>
          <a:off x="653145" y="2326821"/>
          <a:ext cx="9416141" cy="39868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4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endParaRPr lang="es-DO" sz="4400" b="1" baseline="0">
            <a:solidFill>
              <a:srgbClr val="0070C0"/>
            </a:solidFill>
            <a:effectLst/>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es-DO" sz="4000" b="1" i="0">
              <a:solidFill>
                <a:schemeClr val="accent3">
                  <a:lumMod val="50000"/>
                </a:schemeClr>
              </a:solidFill>
              <a:latin typeface="+mn-lt"/>
              <a:ea typeface="+mn-ea"/>
              <a:cs typeface="+mn-cs"/>
            </a:rPr>
            <a:t>Afiliación del Régimen Especial Transitorio (RET) Salud de Pensionados Ley 1896-379</a:t>
          </a:r>
        </a:p>
      </xdr:txBody>
    </xdr:sp>
    <xdr:clientData/>
  </xdr:twoCellAnchor>
  <xdr:twoCellAnchor editAs="oneCell">
    <xdr:from>
      <xdr:col>0</xdr:col>
      <xdr:colOff>459442</xdr:colOff>
      <xdr:row>1</xdr:row>
      <xdr:rowOff>112059</xdr:rowOff>
    </xdr:from>
    <xdr:to>
      <xdr:col>1</xdr:col>
      <xdr:colOff>643310</xdr:colOff>
      <xdr:row>5</xdr:row>
      <xdr:rowOff>54429</xdr:rowOff>
    </xdr:to>
    <xdr:pic>
      <xdr:nvPicPr>
        <xdr:cNvPr id="4" name="5 Imagen" descr="logo_2x4.bmp">
          <a:hlinkClick xmlns:r="http://schemas.openxmlformats.org/officeDocument/2006/relationships" r:id="rId3"/>
          <a:extLst>
            <a:ext uri="{FF2B5EF4-FFF2-40B4-BE49-F238E27FC236}">
              <a16:creationId xmlns:a16="http://schemas.microsoft.com/office/drawing/2014/main" id="{00000000-0008-0000-2300-000004000000}"/>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23659" t="12173" r="20395" b="25099"/>
        <a:stretch/>
      </xdr:blipFill>
      <xdr:spPr bwMode="auto">
        <a:xfrm>
          <a:off x="459442" y="302559"/>
          <a:ext cx="945868" cy="7043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9.xml><?xml version="1.0" encoding="utf-8"?>
<xdr:wsDr xmlns:xdr="http://schemas.openxmlformats.org/drawingml/2006/spreadsheetDrawing" xmlns:a="http://schemas.openxmlformats.org/drawingml/2006/main">
  <xdr:twoCellAnchor>
    <xdr:from>
      <xdr:col>0</xdr:col>
      <xdr:colOff>76199</xdr:colOff>
      <xdr:row>4</xdr:row>
      <xdr:rowOff>161924</xdr:rowOff>
    </xdr:from>
    <xdr:to>
      <xdr:col>11</xdr:col>
      <xdr:colOff>542924</xdr:colOff>
      <xdr:row>32</xdr:row>
      <xdr:rowOff>57149</xdr:rowOff>
    </xdr:to>
    <xdr:sp macro="" textlink="">
      <xdr:nvSpPr>
        <xdr:cNvPr id="2" name="1 CuadroTexto">
          <a:extLst>
            <a:ext uri="{FF2B5EF4-FFF2-40B4-BE49-F238E27FC236}">
              <a16:creationId xmlns:a16="http://schemas.microsoft.com/office/drawing/2014/main" id="{00000000-0008-0000-2400-000002000000}"/>
            </a:ext>
          </a:extLst>
        </xdr:cNvPr>
        <xdr:cNvSpPr txBox="1"/>
      </xdr:nvSpPr>
      <xdr:spPr>
        <a:xfrm>
          <a:off x="76199" y="923924"/>
          <a:ext cx="9648825" cy="5229225"/>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Por mandato del Decreto 342-09 emitido por el Poder Ejecutivo en fecha 28 de abril de 2009, en junio de ese mismo año se dio inicio a la afiliación al </a:t>
          </a:r>
          <a:r>
            <a:rPr lang="es-DO" sz="1400" b="1" i="1">
              <a:solidFill>
                <a:sysClr val="windowText" lastClr="000000"/>
              </a:solidFill>
            </a:rPr>
            <a:t>Régimen Especial Transitorio (RET) </a:t>
          </a:r>
          <a:r>
            <a:rPr lang="es-DO" sz="1400" b="0">
              <a:solidFill>
                <a:sysClr val="windowText" lastClr="000000"/>
              </a:solidFill>
            </a:rPr>
            <a:t>de los Pensionados y Jubilados que reciben su pensión a través del Ministerio de Hacienda, y que al mes de febrero de 2009 estuvieron oficialmente inscritos en la base de datos de dicha institución y no estuvieranacogidos a ningún otro régimen de financiamiento del SDSS.</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Los pensionados tienen derecho a afiliarse en las ARS SENASA, SEMMA o Salud Segura.  Dicho plan es financiado con aportes del Estado y de los pensionados y jubilados, en base al 9.60% del salario cotizable. De ese porcentaje, el 6.72% está a cargo del Estado y el 2.88%, a cargo del beneficiario. Dicho porcentaje se sustenta en la Ley 87-01 sobre el Sistema Dominicano de Seguridad Social, y las modificaciones hechas por la Ley 188-07.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La resolución 207-2016 emitida por la SISALRIL,  creó un Plan Especial de Servicios de Salud para los Pensionados y Jubilados de la </a:t>
          </a:r>
          <a:r>
            <a:rPr lang="es-DO" sz="1400" b="1" i="1">
              <a:solidFill>
                <a:sysClr val="windowText" lastClr="000000"/>
              </a:solidFill>
            </a:rPr>
            <a:t>Policia Nacional (PN) </a:t>
          </a:r>
          <a:r>
            <a:rPr lang="es-DO" sz="1400" b="0">
              <a:solidFill>
                <a:sysClr val="windowText" lastClr="000000"/>
              </a:solidFill>
            </a:rPr>
            <a:t>y sus dependientes, a partir del 01 de diciembre 2016 fueron permitidas las afiliaciones a este Plan Especial,  administrado por SENASA.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Igualmente, el Decreto Presidencial 371-2016  se creó el Plan Especial Transitorio para los Pensionados y Jubilados del </a:t>
          </a:r>
          <a:r>
            <a:rPr lang="es-DO" sz="1400" b="1" i="1">
              <a:solidFill>
                <a:sysClr val="windowText" lastClr="000000"/>
              </a:solidFill>
            </a:rPr>
            <a:t>Sector Salud </a:t>
          </a:r>
          <a:r>
            <a:rPr lang="es-DO" sz="1400" b="0">
              <a:solidFill>
                <a:sysClr val="windowText" lastClr="000000"/>
              </a:solidFill>
            </a:rPr>
            <a:t>(SS) y sus dependientes, a partir 01 de marzo de 2017 y administrada por la ARS CMD y SENASA.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Tambien, en cumplimiento del Decreto Presidencial No.159-17 que creo un Plan Especial Transitorio de Servicios de Salud para Pensionados y Jubilados de las </a:t>
          </a:r>
          <a:r>
            <a:rPr lang="es-DO" sz="1400" b="1" i="1">
              <a:solidFill>
                <a:sysClr val="windowText" lastClr="000000"/>
              </a:solidFill>
            </a:rPr>
            <a:t>Fuerzas Armadas </a:t>
          </a:r>
          <a:r>
            <a:rPr lang="es-DO" sz="1400" b="0">
              <a:solidFill>
                <a:sysClr val="windowText" lastClr="000000"/>
              </a:solidFill>
            </a:rPr>
            <a:t>y sus dependientes directos, iniciando sus descargas a partir del 30 de mayo 2017 y siendo administrado por SENASA.    </a:t>
          </a: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 </a:t>
          </a: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Al mes de</a:t>
          </a:r>
          <a:r>
            <a:rPr lang="es-DO" sz="1400" b="0" baseline="0">
              <a:solidFill>
                <a:sysClr val="windowText" lastClr="000000"/>
              </a:solidFill>
            </a:rPr>
            <a:t> abril 2021, </a:t>
          </a:r>
          <a:r>
            <a:rPr lang="es-DO" sz="1400" b="0">
              <a:solidFill>
                <a:sysClr val="windowText" lastClr="000000"/>
              </a:solidFill>
            </a:rPr>
            <a:t>los Régimenes Especiales de pensionados</a:t>
          </a:r>
          <a:r>
            <a:rPr lang="es-DO" sz="1400" b="0" baseline="0">
              <a:solidFill>
                <a:sysClr val="windowText" lastClr="000000"/>
              </a:solidFill>
            </a:rPr>
            <a:t> </a:t>
          </a:r>
          <a:r>
            <a:rPr lang="es-DO" sz="1400" b="0">
              <a:solidFill>
                <a:sysClr val="windowText" lastClr="000000"/>
              </a:solidFill>
            </a:rPr>
            <a:t>que pertenencen al SDSS</a:t>
          </a:r>
          <a:r>
            <a:rPr lang="es-DO" sz="1400" b="0" baseline="0">
              <a:solidFill>
                <a:sysClr val="windowText" lastClr="000000"/>
              </a:solidFill>
            </a:rPr>
            <a:t>, </a:t>
          </a:r>
          <a:r>
            <a:rPr lang="es-DO" sz="1400" b="0">
              <a:solidFill>
                <a:sysClr val="windowText" lastClr="000000"/>
              </a:solidFill>
            </a:rPr>
            <a:t>ascienden a 96,653 afiliados.  </a:t>
          </a:r>
        </a:p>
      </xdr:txBody>
    </xdr:sp>
    <xdr:clientData/>
  </xdr:twoCellAnchor>
  <xdr:twoCellAnchor>
    <xdr:from>
      <xdr:col>0</xdr:col>
      <xdr:colOff>0</xdr:colOff>
      <xdr:row>0</xdr:row>
      <xdr:rowOff>0</xdr:rowOff>
    </xdr:from>
    <xdr:to>
      <xdr:col>12</xdr:col>
      <xdr:colOff>9525</xdr:colOff>
      <xdr:row>4</xdr:row>
      <xdr:rowOff>47625</xdr:rowOff>
    </xdr:to>
    <xdr:sp macro="" textlink="">
      <xdr:nvSpPr>
        <xdr:cNvPr id="4" name="3 Rectángulo redondeado">
          <a:extLst>
            <a:ext uri="{FF2B5EF4-FFF2-40B4-BE49-F238E27FC236}">
              <a16:creationId xmlns:a16="http://schemas.microsoft.com/office/drawing/2014/main" id="{00000000-0008-0000-2400-000004000000}"/>
            </a:ext>
          </a:extLst>
        </xdr:cNvPr>
        <xdr:cNvSpPr/>
      </xdr:nvSpPr>
      <xdr:spPr>
        <a:xfrm>
          <a:off x="0" y="0"/>
          <a:ext cx="9391650" cy="809625"/>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1600" b="1" baseline="0">
              <a:solidFill>
                <a:schemeClr val="lt1"/>
              </a:solidFill>
              <a:effectLst/>
              <a:latin typeface="+mn-lt"/>
              <a:ea typeface="+mn-ea"/>
              <a:cs typeface="+mn-cs"/>
            </a:rPr>
            <a:t>Sistema Dominicano de Seguridad Social (SDSS)</a:t>
          </a:r>
          <a:endParaRPr lang="es-ES" sz="1600">
            <a:effectLst/>
          </a:endParaRPr>
        </a:p>
        <a:p>
          <a:pPr algn="ctr" eaLnBrk="1" fontAlgn="auto" latinLnBrk="0" hangingPunct="1"/>
          <a:r>
            <a:rPr lang="es-DO" sz="1600" b="1">
              <a:solidFill>
                <a:schemeClr val="lt1"/>
              </a:solidFill>
              <a:effectLst/>
              <a:latin typeface="+mn-lt"/>
              <a:ea typeface="+mn-ea"/>
              <a:cs typeface="+mn-cs"/>
            </a:rPr>
            <a:t>Régimen Especial Transitorio (RET) Salud de Pensionados Ley 1896-379</a:t>
          </a:r>
          <a:endParaRPr lang="es-DO" sz="1600">
            <a:effectLst/>
          </a:endParaRPr>
        </a:p>
      </xdr:txBody>
    </xdr:sp>
    <xdr:clientData/>
  </xdr:twoCellAnchor>
  <xdr:twoCellAnchor editAs="oneCell">
    <xdr:from>
      <xdr:col>0</xdr:col>
      <xdr:colOff>342902</xdr:colOff>
      <xdr:row>0</xdr:row>
      <xdr:rowOff>131669</xdr:rowOff>
    </xdr:from>
    <xdr:to>
      <xdr:col>1</xdr:col>
      <xdr:colOff>293652</xdr:colOff>
      <xdr:row>3</xdr:row>
      <xdr:rowOff>57150</xdr:rowOff>
    </xdr:to>
    <xdr:pic>
      <xdr:nvPicPr>
        <xdr:cNvPr id="5" name="5 Imagen" descr="logo_2x4.bmp">
          <a:hlinkClick xmlns:r="http://schemas.openxmlformats.org/officeDocument/2006/relationships" r:id="rId1"/>
          <a:extLst>
            <a:ext uri="{FF2B5EF4-FFF2-40B4-BE49-F238E27FC236}">
              <a16:creationId xmlns:a16="http://schemas.microsoft.com/office/drawing/2014/main" id="{00000000-0008-0000-24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7776" t="11446" r="4642" b="15888"/>
        <a:stretch/>
      </xdr:blipFill>
      <xdr:spPr bwMode="auto">
        <a:xfrm>
          <a:off x="342902" y="131669"/>
          <a:ext cx="712750" cy="4969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6</xdr:col>
      <xdr:colOff>762000</xdr:colOff>
      <xdr:row>39</xdr:row>
      <xdr:rowOff>841375</xdr:rowOff>
    </xdr:from>
    <xdr:to>
      <xdr:col>6</xdr:col>
      <xdr:colOff>807719</xdr:colOff>
      <xdr:row>40</xdr:row>
      <xdr:rowOff>79375</xdr:rowOff>
    </xdr:to>
    <xdr:sp macro="" textlink="">
      <xdr:nvSpPr>
        <xdr:cNvPr id="6" name="5 CuadroTexto">
          <a:extLst>
            <a:ext uri="{FF2B5EF4-FFF2-40B4-BE49-F238E27FC236}">
              <a16:creationId xmlns:a16="http://schemas.microsoft.com/office/drawing/2014/main" id="{00000000-0008-0000-9200-000006000000}"/>
            </a:ext>
          </a:extLst>
        </xdr:cNvPr>
        <xdr:cNvSpPr txBox="1"/>
      </xdr:nvSpPr>
      <xdr:spPr>
        <a:xfrm>
          <a:off x="8096250" y="29454475"/>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0</xdr:rowOff>
    </xdr:from>
    <xdr:to>
      <xdr:col>15</xdr:col>
      <xdr:colOff>2770909</xdr:colOff>
      <xdr:row>0</xdr:row>
      <xdr:rowOff>1056408</xdr:rowOff>
    </xdr:to>
    <xdr:sp macro="" textlink="">
      <xdr:nvSpPr>
        <xdr:cNvPr id="7" name="6 Rectángulo redondeado">
          <a:extLst>
            <a:ext uri="{FF2B5EF4-FFF2-40B4-BE49-F238E27FC236}">
              <a16:creationId xmlns:a16="http://schemas.microsoft.com/office/drawing/2014/main" id="{00000000-0008-0000-9200-000007000000}"/>
            </a:ext>
          </a:extLst>
        </xdr:cNvPr>
        <xdr:cNvSpPr/>
      </xdr:nvSpPr>
      <xdr:spPr>
        <a:xfrm>
          <a:off x="0" y="0"/>
          <a:ext cx="20920364" cy="105640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Informe Sistema Dominicano de Seguridad Social (SDSS)</a:t>
          </a:r>
          <a:endParaRPr lang="es-DO" sz="4000">
            <a:effectLst/>
          </a:endParaRPr>
        </a:p>
      </xdr:txBody>
    </xdr:sp>
    <xdr:clientData/>
  </xdr:twoCellAnchor>
  <xdr:twoCellAnchor editAs="oneCell">
    <xdr:from>
      <xdr:col>0</xdr:col>
      <xdr:colOff>900545</xdr:colOff>
      <xdr:row>0</xdr:row>
      <xdr:rowOff>190500</xdr:rowOff>
    </xdr:from>
    <xdr:to>
      <xdr:col>1</xdr:col>
      <xdr:colOff>502227</xdr:colOff>
      <xdr:row>0</xdr:row>
      <xdr:rowOff>790803</xdr:rowOff>
    </xdr:to>
    <xdr:pic>
      <xdr:nvPicPr>
        <xdr:cNvPr id="8" name="1 Imagen" descr="logo_2x4.bmp">
          <a:hlinkClick xmlns:r="http://schemas.openxmlformats.org/officeDocument/2006/relationships" r:id="rId1"/>
          <a:extLst>
            <a:ext uri="{FF2B5EF4-FFF2-40B4-BE49-F238E27FC236}">
              <a16:creationId xmlns:a16="http://schemas.microsoft.com/office/drawing/2014/main" id="{00000000-0008-0000-9200-000008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00545" y="190500"/>
          <a:ext cx="831273" cy="6003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0.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0</xdr:colOff>
      <xdr:row>0</xdr:row>
      <xdr:rowOff>1506682</xdr:rowOff>
    </xdr:to>
    <xdr:sp macro="" textlink="">
      <xdr:nvSpPr>
        <xdr:cNvPr id="4" name="3 Rectángulo redondeado">
          <a:extLst>
            <a:ext uri="{FF2B5EF4-FFF2-40B4-BE49-F238E27FC236}">
              <a16:creationId xmlns:a16="http://schemas.microsoft.com/office/drawing/2014/main" id="{00000000-0008-0000-2500-000004000000}"/>
            </a:ext>
          </a:extLst>
        </xdr:cNvPr>
        <xdr:cNvSpPr/>
      </xdr:nvSpPr>
      <xdr:spPr>
        <a:xfrm>
          <a:off x="0" y="0"/>
          <a:ext cx="28072773" cy="1506682"/>
        </a:xfrm>
        <a:prstGeom prst="roundRect">
          <a:avLst/>
        </a:prstGeom>
        <a:solidFill>
          <a:schemeClr val="accent3">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Régimen Especial Transitorio y Plan de Servicios de Salud para Pensionados </a:t>
          </a:r>
        </a:p>
        <a:p>
          <a:pPr algn="ctr" eaLnBrk="1" fontAlgn="auto" latinLnBrk="0" hangingPunct="1"/>
          <a:r>
            <a:rPr lang="es-DO" sz="2400" b="1">
              <a:solidFill>
                <a:schemeClr val="lt1"/>
              </a:solidFill>
              <a:effectLst/>
              <a:latin typeface="+mn-lt"/>
              <a:ea typeface="+mn-ea"/>
              <a:cs typeface="+mn-cs"/>
            </a:rPr>
            <a:t>Afiliación Anual de Pensionados al SFS</a:t>
          </a:r>
        </a:p>
        <a:p>
          <a:pPr algn="ctr" eaLnBrk="1" fontAlgn="auto" latinLnBrk="0" hangingPunct="1"/>
          <a:r>
            <a:rPr lang="es-DO" sz="2400" b="1">
              <a:solidFill>
                <a:schemeClr val="lt1"/>
              </a:solidFill>
              <a:effectLst/>
              <a:latin typeface="+mn-lt"/>
              <a:ea typeface="+mn-ea"/>
              <a:cs typeface="+mn-cs"/>
            </a:rPr>
            <a:t>Período:  Diciembre 2009  -  Abril 2021</a:t>
          </a:r>
          <a:endParaRPr lang="es-DO" sz="4400">
            <a:effectLst/>
          </a:endParaRPr>
        </a:p>
      </xdr:txBody>
    </xdr:sp>
    <xdr:clientData/>
  </xdr:twoCellAnchor>
  <xdr:twoCellAnchor editAs="oneCell">
    <xdr:from>
      <xdr:col>0</xdr:col>
      <xdr:colOff>781648</xdr:colOff>
      <xdr:row>0</xdr:row>
      <xdr:rowOff>256657</xdr:rowOff>
    </xdr:from>
    <xdr:to>
      <xdr:col>1</xdr:col>
      <xdr:colOff>502229</xdr:colOff>
      <xdr:row>0</xdr:row>
      <xdr:rowOff>1140648</xdr:rowOff>
    </xdr:to>
    <xdr:pic>
      <xdr:nvPicPr>
        <xdr:cNvPr id="7" name="6 Imagen" descr="logo_2x4.bmp">
          <a:hlinkClick xmlns:r="http://schemas.openxmlformats.org/officeDocument/2006/relationships" r:id="rId1"/>
          <a:extLst>
            <a:ext uri="{FF2B5EF4-FFF2-40B4-BE49-F238E27FC236}">
              <a16:creationId xmlns:a16="http://schemas.microsoft.com/office/drawing/2014/main" id="{00000000-0008-0000-2500-000007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1648" y="256657"/>
          <a:ext cx="1192626" cy="8839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68036</xdr:colOff>
      <xdr:row>20</xdr:row>
      <xdr:rowOff>40822</xdr:rowOff>
    </xdr:from>
    <xdr:to>
      <xdr:col>9</xdr:col>
      <xdr:colOff>1749137</xdr:colOff>
      <xdr:row>60</xdr:row>
      <xdr:rowOff>17318</xdr:rowOff>
    </xdr:to>
    <xdr:graphicFrame macro="">
      <xdr:nvGraphicFramePr>
        <xdr:cNvPr id="2" name="Gráfico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1.xml><?xml version="1.0" encoding="utf-8"?>
<xdr:wsDr xmlns:xdr="http://schemas.openxmlformats.org/drawingml/2006/spreadsheetDrawing" xmlns:a="http://schemas.openxmlformats.org/drawingml/2006/main">
  <xdr:twoCellAnchor editAs="oneCell">
    <xdr:from>
      <xdr:col>4</xdr:col>
      <xdr:colOff>277093</xdr:colOff>
      <xdr:row>12</xdr:row>
      <xdr:rowOff>103909</xdr:rowOff>
    </xdr:from>
    <xdr:to>
      <xdr:col>8</xdr:col>
      <xdr:colOff>692727</xdr:colOff>
      <xdr:row>42</xdr:row>
      <xdr:rowOff>103909</xdr:rowOff>
    </xdr:to>
    <xdr:pic>
      <xdr:nvPicPr>
        <xdr:cNvPr id="4" name="3 Imagen">
          <a:extLst>
            <a:ext uri="{FF2B5EF4-FFF2-40B4-BE49-F238E27FC236}">
              <a16:creationId xmlns:a16="http://schemas.microsoft.com/office/drawing/2014/main" id="{00000000-0008-0000-27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325093" y="2389909"/>
          <a:ext cx="5091543" cy="5715000"/>
        </a:xfrm>
        <a:prstGeom prst="rect">
          <a:avLst/>
        </a:prstGeom>
        <a:noFill/>
        <a:ln>
          <a:noFill/>
        </a:ln>
      </xdr:spPr>
    </xdr:pic>
    <xdr:clientData/>
  </xdr:twoCellAnchor>
  <xdr:twoCellAnchor>
    <xdr:from>
      <xdr:col>0</xdr:col>
      <xdr:colOff>155863</xdr:colOff>
      <xdr:row>13</xdr:row>
      <xdr:rowOff>155863</xdr:rowOff>
    </xdr:from>
    <xdr:to>
      <xdr:col>15</xdr:col>
      <xdr:colOff>554181</xdr:colOff>
      <xdr:row>40</xdr:row>
      <xdr:rowOff>17318</xdr:rowOff>
    </xdr:to>
    <xdr:sp macro="" textlink="">
      <xdr:nvSpPr>
        <xdr:cNvPr id="3" name="2 CuadroTexto">
          <a:extLst>
            <a:ext uri="{FF2B5EF4-FFF2-40B4-BE49-F238E27FC236}">
              <a16:creationId xmlns:a16="http://schemas.microsoft.com/office/drawing/2014/main" id="{00000000-0008-0000-2700-000003000000}"/>
            </a:ext>
          </a:extLst>
        </xdr:cNvPr>
        <xdr:cNvSpPr txBox="1"/>
      </xdr:nvSpPr>
      <xdr:spPr>
        <a:xfrm>
          <a:off x="155863" y="2632363"/>
          <a:ext cx="11914909" cy="50049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eaLnBrk="1" fontAlgn="auto" latinLnBrk="0" hangingPunct="1"/>
          <a:r>
            <a:rPr lang="es-DO" sz="4800" b="1">
              <a:solidFill>
                <a:srgbClr val="0070C0"/>
              </a:solidFill>
              <a:latin typeface="+mn-lt"/>
              <a:ea typeface="+mn-ea"/>
              <a:cs typeface="+mn-cs"/>
            </a:rPr>
            <a:t>Sistema Dominicano de Seguridad Social (SDSS</a:t>
          </a:r>
          <a:r>
            <a:rPr lang="es-DO" sz="4400" b="1">
              <a:solidFill>
                <a:srgbClr val="0070C0"/>
              </a:solidFill>
              <a:latin typeface="+mn-lt"/>
              <a:ea typeface="+mn-ea"/>
              <a:cs typeface="+mn-cs"/>
            </a:rPr>
            <a:t>)</a:t>
          </a:r>
          <a:endParaRPr lang="es-ES" sz="4400" b="1">
            <a:solidFill>
              <a:srgbClr val="0070C0"/>
            </a:solidFill>
            <a:latin typeface="+mn-lt"/>
            <a:ea typeface="+mn-ea"/>
            <a:cs typeface="+mn-cs"/>
          </a:endParaRPr>
        </a:p>
        <a:p>
          <a:pPr algn="ctr"/>
          <a:r>
            <a:rPr lang="es-DO" sz="4000" b="1">
              <a:solidFill>
                <a:schemeClr val="accent3">
                  <a:lumMod val="50000"/>
                </a:schemeClr>
              </a:solidFill>
              <a:latin typeface="+mn-lt"/>
              <a:ea typeface="+mn-ea"/>
              <a:cs typeface="+mn-cs"/>
            </a:rPr>
            <a:t>Afiliación del </a:t>
          </a:r>
          <a:r>
            <a:rPr lang="es-DO" sz="4000" b="1">
              <a:solidFill>
                <a:schemeClr val="accent3">
                  <a:lumMod val="50000"/>
                </a:schemeClr>
              </a:solidFill>
            </a:rPr>
            <a:t>Seguro de Vejez, Discapacidad y Sobrevivencia (SVDS)</a:t>
          </a:r>
          <a:r>
            <a:rPr lang="es-DO" sz="4000" b="1" baseline="0">
              <a:solidFill>
                <a:schemeClr val="accent3">
                  <a:lumMod val="50000"/>
                </a:schemeClr>
              </a:solidFill>
            </a:rPr>
            <a:t> </a:t>
          </a:r>
          <a:r>
            <a:rPr lang="es-DO" sz="4000" b="1">
              <a:solidFill>
                <a:schemeClr val="accent3">
                  <a:lumMod val="50000"/>
                </a:schemeClr>
              </a:solidFill>
            </a:rPr>
            <a:t>del RC</a:t>
          </a:r>
        </a:p>
      </xdr:txBody>
    </xdr:sp>
    <xdr:clientData/>
  </xdr:twoCellAnchor>
  <xdr:twoCellAnchor editAs="oneCell">
    <xdr:from>
      <xdr:col>0</xdr:col>
      <xdr:colOff>311728</xdr:colOff>
      <xdr:row>1</xdr:row>
      <xdr:rowOff>17318</xdr:rowOff>
    </xdr:from>
    <xdr:to>
      <xdr:col>3</xdr:col>
      <xdr:colOff>311728</xdr:colOff>
      <xdr:row>8</xdr:row>
      <xdr:rowOff>23887</xdr:rowOff>
    </xdr:to>
    <xdr:pic>
      <xdr:nvPicPr>
        <xdr:cNvPr id="5" name="6 Imagen" descr="logo_2x4.bmp">
          <a:extLst>
            <a:ext uri="{FF2B5EF4-FFF2-40B4-BE49-F238E27FC236}">
              <a16:creationId xmlns:a16="http://schemas.microsoft.com/office/drawing/2014/main" id="{00000000-0008-0000-2700-000005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36" t="11230" r="5133" b="14526"/>
        <a:stretch/>
      </xdr:blipFill>
      <xdr:spPr bwMode="auto">
        <a:xfrm>
          <a:off x="311728" y="207818"/>
          <a:ext cx="2286000" cy="13400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2.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896470</xdr:colOff>
      <xdr:row>45</xdr:row>
      <xdr:rowOff>168088</xdr:rowOff>
    </xdr:to>
    <xdr:sp macro="" textlink="">
      <xdr:nvSpPr>
        <xdr:cNvPr id="2" name="1 CuadroTexto">
          <a:extLst>
            <a:ext uri="{FF2B5EF4-FFF2-40B4-BE49-F238E27FC236}">
              <a16:creationId xmlns:a16="http://schemas.microsoft.com/office/drawing/2014/main" id="{00000000-0008-0000-2800-000002000000}"/>
            </a:ext>
          </a:extLst>
        </xdr:cNvPr>
        <xdr:cNvSpPr txBox="1"/>
      </xdr:nvSpPr>
      <xdr:spPr>
        <a:xfrm>
          <a:off x="0" y="0"/>
          <a:ext cx="12729882" cy="8740588"/>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ysClr val="windowText" lastClr="000000"/>
              </a:solidFill>
              <a:effectLst/>
              <a:uLnTx/>
              <a:uFillTx/>
              <a:latin typeface="+mn-lt"/>
              <a:ea typeface="+mn-ea"/>
              <a:cs typeface="+mn-cs"/>
            </a:rPr>
            <a:t>El sistema de pensión tiene como objetivo reemplazar la pérdida o reducción del ingreso por vejez, fallecimiento, discapacidad, cesantía en edad avanzada y sobrevivencia. Tiene una estructura mixta de beneficio que combina la constitución y el desarrollo de una cuenta personal para cada afiliado, con la solidaridad social en favor de los trabajadores y la población de ingresos bajos, en el marco de las políticas y principios de la seguridad social. En adición, permite aportes adicionales con la finalidad de obtener prestaciones complementarias. Los sistemas de pensiones establecidos mediante las leyes 1896, del 30 de diciembre de 1948, y 379 del 11 de diciembre de 1981, mantienen su vigencia para los actuales pensionados y jubilados, para los afiliados en proceso de retiro para la población que permanece en dicho sistema en conformidad con el artículo 38 de la Ley 87-01.</a:t>
          </a:r>
        </a:p>
        <a:p>
          <a:pPr marL="0" marR="0" indent="0" algn="l" defTabSz="914400" eaLnBrk="1" fontAlgn="auto" latinLnBrk="0" hangingPunct="1">
            <a:lnSpc>
              <a:spcPct val="100000"/>
            </a:lnSpc>
            <a:spcBef>
              <a:spcPts val="0"/>
            </a:spcBef>
            <a:spcAft>
              <a:spcPts val="0"/>
            </a:spcAft>
            <a:buClrTx/>
            <a:buSzTx/>
            <a:buFontTx/>
            <a:buNone/>
            <a:tabLst/>
            <a:defRPr/>
          </a:pPr>
          <a:endParaRPr kumimoji="0" lang="en-US" sz="1600" b="0" i="0" u="none" strike="noStrike" kern="0" cap="none" spc="0" normalizeH="0" baseline="0">
            <a:ln>
              <a:noFill/>
            </a:ln>
            <a:solidFill>
              <a:sysClr val="windowText" lastClr="000000"/>
            </a:solidFill>
            <a:effectLst/>
            <a:uLnTx/>
            <a:uFillTx/>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ysClr val="windowText" lastClr="000000"/>
              </a:solidFill>
              <a:effectLst/>
              <a:uLnTx/>
              <a:uFillTx/>
              <a:latin typeface="+mn-lt"/>
              <a:ea typeface="+mn-ea"/>
              <a:cs typeface="+mn-cs"/>
            </a:rPr>
            <a:t>La afiliación del trabajador asalariado y del empleador al régimen provisional es obligatoria, única y permanente independientemente de que el beneficiario permanezca o no en actividad, ejerza dos o más trabajos de manera simultánea pase a trabajar en el sector informal, emigre del país o cambie de Administradora de Fondos de Pensiones (AFP).</a:t>
          </a:r>
        </a:p>
        <a:p>
          <a:pPr marL="0" marR="0" indent="0" algn="l" defTabSz="914400" eaLnBrk="1" fontAlgn="auto" latinLnBrk="0" hangingPunct="1">
            <a:lnSpc>
              <a:spcPct val="100000"/>
            </a:lnSpc>
            <a:spcBef>
              <a:spcPts val="0"/>
            </a:spcBef>
            <a:spcAft>
              <a:spcPts val="0"/>
            </a:spcAft>
            <a:buClrTx/>
            <a:buSzTx/>
            <a:buFontTx/>
            <a:buNone/>
            <a:tabLst/>
            <a:defRPr/>
          </a:pPr>
          <a:endParaRPr kumimoji="0" lang="en-US" sz="1600" b="0" i="0" u="none" strike="noStrike" kern="0" cap="none" spc="0" normalizeH="0" baseline="0">
            <a:ln>
              <a:noFill/>
            </a:ln>
            <a:solidFill>
              <a:sysClr val="windowText" lastClr="000000"/>
            </a:solidFill>
            <a:effectLst/>
            <a:uLnTx/>
            <a:uFillTx/>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0" lang="en-US" sz="1600" b="1" i="0" u="none" strike="noStrike" kern="0" cap="none" spc="0" normalizeH="0" baseline="0">
              <a:ln>
                <a:noFill/>
              </a:ln>
              <a:solidFill>
                <a:sysClr val="windowText" lastClr="000000"/>
              </a:solidFill>
              <a:effectLst/>
              <a:uLnTx/>
              <a:uFillTx/>
              <a:latin typeface="+mn-lt"/>
              <a:ea typeface="+mn-ea"/>
              <a:cs typeface="+mn-cs"/>
            </a:rPr>
            <a:t>El sistema previsional del Régimen Contributivo contempla las siguientes prestaciones:</a:t>
          </a:r>
        </a:p>
        <a:p>
          <a:pPr marL="0" marR="0" indent="0" algn="l" defTabSz="914400" eaLnBrk="1" fontAlgn="auto" latinLnBrk="0" hangingPunct="1">
            <a:lnSpc>
              <a:spcPct val="100000"/>
            </a:lnSpc>
            <a:spcBef>
              <a:spcPts val="0"/>
            </a:spcBef>
            <a:spcAft>
              <a:spcPts val="0"/>
            </a:spcAft>
            <a:buClrTx/>
            <a:buSzTx/>
            <a:buFontTx/>
            <a:buNone/>
            <a:tabLst/>
            <a:defRPr/>
          </a:pPr>
          <a:endParaRPr kumimoji="0" lang="en-US" sz="1600" b="1" i="0" u="none" strike="noStrike" kern="0" cap="none" spc="0" normalizeH="0" baseline="0">
            <a:ln>
              <a:noFill/>
            </a:ln>
            <a:solidFill>
              <a:sysClr val="windowText" lastClr="000000"/>
            </a:solidFill>
            <a:effectLst/>
            <a:uLnTx/>
            <a:uFillTx/>
            <a:latin typeface="+mn-lt"/>
            <a:ea typeface="+mn-ea"/>
            <a:cs typeface="+mn-cs"/>
          </a:endParaRPr>
        </a:p>
        <a:p>
          <a:pPr marL="457200" marR="0" lvl="1" indent="0" algn="l"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ysClr val="windowText" lastClr="000000"/>
              </a:solidFill>
              <a:effectLst/>
              <a:uLnTx/>
              <a:uFillTx/>
              <a:latin typeface="+mn-lt"/>
              <a:ea typeface="+mn-ea"/>
              <a:cs typeface="+mn-cs"/>
            </a:rPr>
            <a:t>a) Pensión por vejez;</a:t>
          </a:r>
        </a:p>
        <a:p>
          <a:pPr marL="457200" marR="0" lvl="1" indent="0" algn="l"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ysClr val="windowText" lastClr="000000"/>
              </a:solidFill>
              <a:effectLst/>
              <a:uLnTx/>
              <a:uFillTx/>
              <a:latin typeface="+mn-lt"/>
              <a:ea typeface="+mn-ea"/>
              <a:cs typeface="+mn-cs"/>
            </a:rPr>
            <a:t>b) Pensión por discapacidad, total o parcial;</a:t>
          </a:r>
        </a:p>
        <a:p>
          <a:pPr marL="457200" marR="0" lvl="1" indent="0" algn="l"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ysClr val="windowText" lastClr="000000"/>
              </a:solidFill>
              <a:effectLst/>
              <a:uLnTx/>
              <a:uFillTx/>
              <a:latin typeface="+mn-lt"/>
              <a:ea typeface="+mn-ea"/>
              <a:cs typeface="+mn-cs"/>
            </a:rPr>
            <a:t>c) Pensión por cesantía por edad avanzada;</a:t>
          </a:r>
        </a:p>
        <a:p>
          <a:pPr marL="457200" marR="0" lvl="1" indent="0" algn="l"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ysClr val="windowText" lastClr="000000"/>
              </a:solidFill>
              <a:effectLst/>
              <a:uLnTx/>
              <a:uFillTx/>
              <a:latin typeface="+mn-lt"/>
              <a:ea typeface="+mn-ea"/>
              <a:cs typeface="+mn-cs"/>
            </a:rPr>
            <a:t>d) Pensión por sobrevivencia.</a:t>
          </a:r>
        </a:p>
        <a:p>
          <a:pPr marL="457200" marR="0" lvl="1" indent="0" algn="l" defTabSz="914400" eaLnBrk="1" fontAlgn="auto" latinLnBrk="0" hangingPunct="1">
            <a:lnSpc>
              <a:spcPct val="100000"/>
            </a:lnSpc>
            <a:spcBef>
              <a:spcPts val="0"/>
            </a:spcBef>
            <a:spcAft>
              <a:spcPts val="0"/>
            </a:spcAft>
            <a:buClrTx/>
            <a:buSzTx/>
            <a:buFontTx/>
            <a:buNone/>
            <a:tabLst/>
            <a:defRPr/>
          </a:pPr>
          <a:endParaRPr kumimoji="0" lang="en-US" sz="1600" b="0" i="0" u="none" strike="noStrike" kern="0" cap="none" spc="0" normalizeH="0" baseline="0">
            <a:ln>
              <a:noFill/>
            </a:ln>
            <a:solidFill>
              <a:sysClr val="windowText" lastClr="000000"/>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ysClr val="windowText" lastClr="000000"/>
              </a:solidFill>
              <a:effectLst/>
              <a:uLnTx/>
              <a:uFillTx/>
              <a:latin typeface="+mn-lt"/>
              <a:ea typeface="+mn-ea"/>
              <a:cs typeface="+mn-cs"/>
            </a:rPr>
            <a:t>Cada trabajador que ingresa al sistema está en la obligación de seleccionar su Administradora de Fondos de Pensiones,  informarlo a su empleador en un plazo establecido. Si el empleado no lo hace, el empleador tiene la obligación de inscribirlo a la AFP a la que se hayan afiliado la mayor parte de sus empleados. Cuando un trabajador preste servicio a dos o más empleadores deberá seleccionar a uno de éstos e informar a los demás el número de afiliación a fin de que éstos puedan remitir a la misma cuenta las cotizaciones correspondientes.</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600" b="0" i="0" u="none" strike="noStrike" kern="0" cap="none" spc="0" normalizeH="0" baseline="0">
            <a:ln>
              <a:noFill/>
            </a:ln>
            <a:solidFill>
              <a:sysClr val="windowText" lastClr="000000"/>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ysClr val="windowText" lastClr="000000"/>
              </a:solidFill>
              <a:effectLst/>
              <a:uLnTx/>
              <a:uFillTx/>
              <a:latin typeface="+mn-lt"/>
              <a:ea typeface="+mn-ea"/>
              <a:cs typeface="+mn-cs"/>
            </a:rPr>
            <a:t>En la actualidad el sistema de pensiones cuenta con cinco AFP, cuatro privada (Popular, Siembra, Scotia Crecer y Romana) y  una AFP pública, la AFP Reservas, la cual tiene a su cargo la administración del Fondo de Solidaridad Social, el Fondo de Reparto del Banco de Reservas ( que cubre a sus empleados y funcionarios) y el fondo de Capitalización Individual. Además de las AFP el sistema de pensiones lo integran los siguientes fondo de reparto: Fondo de Pensiones y Jubilaciones del Banco Central, Fondo de Pensiones y Jubilaciones del Ministerio de Hacienda y el fondo del Instituto Nacional de Bienestar Magisterial (INABIMA).</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ysClr val="windowText" lastClr="000000"/>
              </a:solidFill>
              <a:effectLst/>
              <a:uLnTx/>
              <a:uFillTx/>
              <a:latin typeface="+mn-lt"/>
              <a:ea typeface="+mn-ea"/>
              <a:cs typeface="+mn-cs"/>
            </a:rPr>
            <a:t>El proceso de afiliación al Seguro de Vejez, Discapacidad y Sobrevivencia se inicia en febrero de 2003 cuando se pone en funcionamiento el Régimen Contributivo. </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 </a:t>
          </a:r>
        </a:p>
      </xdr:txBody>
    </xdr:sp>
    <xdr:clientData/>
  </xdr:twoCellAnchor>
  <xdr:twoCellAnchor>
    <xdr:from>
      <xdr:col>0</xdr:col>
      <xdr:colOff>0</xdr:colOff>
      <xdr:row>0</xdr:row>
      <xdr:rowOff>1</xdr:rowOff>
    </xdr:from>
    <xdr:to>
      <xdr:col>13</xdr:col>
      <xdr:colOff>11206</xdr:colOff>
      <xdr:row>4</xdr:row>
      <xdr:rowOff>44825</xdr:rowOff>
    </xdr:to>
    <xdr:sp macro="" textlink="">
      <xdr:nvSpPr>
        <xdr:cNvPr id="4" name="3 Rectángulo redondeado">
          <a:extLst>
            <a:ext uri="{FF2B5EF4-FFF2-40B4-BE49-F238E27FC236}">
              <a16:creationId xmlns:a16="http://schemas.microsoft.com/office/drawing/2014/main" id="{00000000-0008-0000-2800-000004000000}"/>
            </a:ext>
          </a:extLst>
        </xdr:cNvPr>
        <xdr:cNvSpPr/>
      </xdr:nvSpPr>
      <xdr:spPr>
        <a:xfrm>
          <a:off x="0" y="1"/>
          <a:ext cx="10443882" cy="80682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Afiliación al Seguro de Vejez, Discapacidad y Sobrevivencia</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(SVDS)</a:t>
          </a:r>
          <a:endParaRPr lang="es-DO" sz="4400">
            <a:effectLst/>
          </a:endParaRPr>
        </a:p>
      </xdr:txBody>
    </xdr:sp>
    <xdr:clientData/>
  </xdr:twoCellAnchor>
  <xdr:twoCellAnchor editAs="oneCell">
    <xdr:from>
      <xdr:col>0</xdr:col>
      <xdr:colOff>179295</xdr:colOff>
      <xdr:row>0</xdr:row>
      <xdr:rowOff>156882</xdr:rowOff>
    </xdr:from>
    <xdr:to>
      <xdr:col>0</xdr:col>
      <xdr:colOff>868933</xdr:colOff>
      <xdr:row>3</xdr:row>
      <xdr:rowOff>78441</xdr:rowOff>
    </xdr:to>
    <xdr:pic>
      <xdr:nvPicPr>
        <xdr:cNvPr id="5" name="1 Imagen" descr="Logo_2x4.bmp">
          <a:hlinkClick xmlns:r="http://schemas.openxmlformats.org/officeDocument/2006/relationships" r:id="rId1"/>
          <a:extLst>
            <a:ext uri="{FF2B5EF4-FFF2-40B4-BE49-F238E27FC236}">
              <a16:creationId xmlns:a16="http://schemas.microsoft.com/office/drawing/2014/main" id="{00000000-0008-0000-28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179295" y="156882"/>
          <a:ext cx="689638" cy="4930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3.xml><?xml version="1.0" encoding="utf-8"?>
<xdr:wsDr xmlns:xdr="http://schemas.openxmlformats.org/drawingml/2006/spreadsheetDrawing" xmlns:a="http://schemas.openxmlformats.org/drawingml/2006/main">
  <xdr:twoCellAnchor>
    <xdr:from>
      <xdr:col>0</xdr:col>
      <xdr:colOff>145675</xdr:colOff>
      <xdr:row>5</xdr:row>
      <xdr:rowOff>22412</xdr:rowOff>
    </xdr:from>
    <xdr:to>
      <xdr:col>12</xdr:col>
      <xdr:colOff>649940</xdr:colOff>
      <xdr:row>42</xdr:row>
      <xdr:rowOff>123265</xdr:rowOff>
    </xdr:to>
    <xdr:sp macro="" textlink="">
      <xdr:nvSpPr>
        <xdr:cNvPr id="2" name="1 CuadroTexto">
          <a:extLst>
            <a:ext uri="{FF2B5EF4-FFF2-40B4-BE49-F238E27FC236}">
              <a16:creationId xmlns:a16="http://schemas.microsoft.com/office/drawing/2014/main" id="{00000000-0008-0000-2900-000002000000}"/>
            </a:ext>
          </a:extLst>
        </xdr:cNvPr>
        <xdr:cNvSpPr txBox="1"/>
      </xdr:nvSpPr>
      <xdr:spPr>
        <a:xfrm>
          <a:off x="145675" y="974912"/>
          <a:ext cx="12158383" cy="7295029"/>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s-DO" sz="1500" b="0" i="0" baseline="0">
              <a:solidFill>
                <a:schemeClr val="dk1"/>
              </a:solidFill>
              <a:effectLst/>
              <a:latin typeface="+mn-lt"/>
              <a:ea typeface="+mn-ea"/>
              <a:cs typeface="+mn-cs"/>
            </a:rPr>
            <a:t>La afiliación inicial al sistema previsional fue significativa a diciembre de 2003 contaba con 986,538 personas de las cuales576,869 eran trabajadores cotizantes activos, representando el 40.6% de la población ocupada formal.</a:t>
          </a:r>
        </a:p>
        <a:p>
          <a:pPr eaLnBrk="1" fontAlgn="auto" latinLnBrk="0" hangingPunct="1"/>
          <a:endParaRPr lang="es-DO" sz="1500" b="0" i="0" baseline="0">
            <a:solidFill>
              <a:schemeClr val="dk1"/>
            </a:solidFill>
            <a:effectLst/>
            <a:latin typeface="+mn-lt"/>
            <a:ea typeface="+mn-ea"/>
            <a:cs typeface="+mn-cs"/>
          </a:endParaRPr>
        </a:p>
        <a:p>
          <a:pPr eaLnBrk="1" fontAlgn="auto" latinLnBrk="0" hangingPunct="1"/>
          <a:r>
            <a:rPr lang="es-DO" sz="1500" b="0" i="0" baseline="0">
              <a:solidFill>
                <a:schemeClr val="dk1"/>
              </a:solidFill>
              <a:effectLst/>
              <a:latin typeface="+mn-lt"/>
              <a:ea typeface="+mn-ea"/>
              <a:cs typeface="+mn-cs"/>
            </a:rPr>
            <a:t>La evolución anual del número de afiliados al SVDS, que constituye una variable acumulativa ha registrado un crecimiento promedio anual hasta abril 2021 de un 9.14%,  situándose para esa fecha en 4,375,812.  El crecimiento promedio anual de los afiliados cotizantes activos fue de 7.03% pasando de 576,869 en diciembre de 2003 a 1,740,814 al mes de abril 2021.</a:t>
          </a:r>
        </a:p>
        <a:p>
          <a:pPr eaLnBrk="1" fontAlgn="auto" latinLnBrk="0" hangingPunct="1"/>
          <a:endParaRPr lang="es-DO" sz="1500" b="0" i="0" baseline="0">
            <a:solidFill>
              <a:schemeClr val="dk1"/>
            </a:solidFill>
            <a:effectLst/>
            <a:latin typeface="+mn-lt"/>
            <a:ea typeface="+mn-ea"/>
            <a:cs typeface="+mn-cs"/>
          </a:endParaRPr>
        </a:p>
        <a:p>
          <a:pPr eaLnBrk="1" fontAlgn="auto" latinLnBrk="0" hangingPunct="1"/>
          <a:r>
            <a:rPr lang="es-DO" sz="1500" b="0" i="0" baseline="0">
              <a:solidFill>
                <a:schemeClr val="dk1"/>
              </a:solidFill>
              <a:effectLst/>
              <a:latin typeface="+mn-lt"/>
              <a:ea typeface="+mn-ea"/>
              <a:cs typeface="+mn-cs"/>
            </a:rPr>
            <a:t>La relación de cotizantes/afiliados, conocida como densidad de cotizantes, ha pasado de 58.5% en diciembre de 2003 a 39.8% almes de  abril 2021 reflejando una baja de 18.7%, debido principalmente a que la afiliación se acumula y los cotizantes son los  trabajadores queestán activo al momento de producirse la información.</a:t>
          </a:r>
        </a:p>
        <a:p>
          <a:pPr eaLnBrk="1" fontAlgn="auto" latinLnBrk="0" hangingPunct="1"/>
          <a:endParaRPr lang="es-DO" sz="1500" b="0" i="0" baseline="0">
            <a:solidFill>
              <a:schemeClr val="dk1"/>
            </a:solidFill>
            <a:effectLst/>
            <a:latin typeface="+mn-lt"/>
            <a:ea typeface="+mn-ea"/>
            <a:cs typeface="+mn-cs"/>
          </a:endParaRPr>
        </a:p>
        <a:p>
          <a:pPr eaLnBrk="1" fontAlgn="auto" latinLnBrk="0" hangingPunct="1"/>
          <a:r>
            <a:rPr lang="es-DO" sz="1500" b="0" i="0" baseline="0">
              <a:solidFill>
                <a:schemeClr val="dk1"/>
              </a:solidFill>
              <a:effectLst/>
              <a:latin typeface="+mn-lt"/>
              <a:ea typeface="+mn-ea"/>
              <a:cs typeface="+mn-cs"/>
            </a:rPr>
            <a:t>Al finalizar el mes de abril 2021, el 1.39% de los cotizantes eran menores de 19 años: estando la mayor agrupación de cotizantes entre las edades de 20 a 49 años que representan el 75.93%;  el 14.11% corresponde al grupo etario de las edades de 50 a 59 años y  un aspecto a destacar es que el 8.56% de los cotizantes tienen más de 60 años. Con relación al sexo se tiene el 54.1% son masculinos y el 45.9% femeninos. </a:t>
          </a:r>
        </a:p>
        <a:p>
          <a:pPr eaLnBrk="1" fontAlgn="auto" latinLnBrk="0" hangingPunct="1"/>
          <a:endParaRPr lang="es-DO" sz="1500" b="0" i="0" baseline="0">
            <a:solidFill>
              <a:sysClr val="windowText" lastClr="000000"/>
            </a:solidFill>
            <a:effectLst/>
            <a:latin typeface="+mn-lt"/>
            <a:ea typeface="+mn-ea"/>
            <a:cs typeface="+mn-cs"/>
          </a:endParaRPr>
        </a:p>
        <a:p>
          <a:pPr eaLnBrk="1" fontAlgn="auto" latinLnBrk="0" hangingPunct="1"/>
          <a:r>
            <a:rPr lang="es-DO" sz="1500" b="0" i="0" baseline="0">
              <a:solidFill>
                <a:sysClr val="windowText" lastClr="000000"/>
              </a:solidFill>
              <a:effectLst/>
              <a:latin typeface="+mn-lt"/>
              <a:ea typeface="+mn-ea"/>
              <a:cs typeface="+mn-cs"/>
            </a:rPr>
            <a:t>El  73.3% de los cotizantes del sistema están dentro del rango de salario mínimos cotizables de 0-2 salarios; el 22.9% entre 2-6 salarios mínimos y el 3.8% más de 6 salarios mínimos.  De las siete (7) Administradoras de Fondos de Pensiones, el 55.3% de los  cotizantes están afiliados a dos AFP's;  Popular con un 30.1% y Scotia Crecer con un 25.2%.  En el Sistema de Reparto cotizan alrededor de un 7.4% (5.7% en Reparto Individualizado y 1.7% en el Ministerio de Hacienda). </a:t>
          </a:r>
        </a:p>
        <a:p>
          <a:pPr eaLnBrk="1" fontAlgn="auto" latinLnBrk="0" hangingPunct="1"/>
          <a:endParaRPr lang="es-DO" sz="1500" b="0" i="0" baseline="0">
            <a:solidFill>
              <a:sysClr val="windowText" lastClr="000000"/>
            </a:solidFill>
            <a:effectLst/>
            <a:latin typeface="+mn-lt"/>
            <a:ea typeface="+mn-ea"/>
            <a:cs typeface="+mn-cs"/>
          </a:endParaRPr>
        </a:p>
        <a:p>
          <a:pPr eaLnBrk="1" fontAlgn="auto" latinLnBrk="0" hangingPunct="1"/>
          <a:r>
            <a:rPr lang="es-DO" sz="1500" b="0" i="0" baseline="0">
              <a:solidFill>
                <a:sysClr val="windowText" lastClr="000000"/>
              </a:solidFill>
              <a:effectLst/>
              <a:latin typeface="+mn-lt"/>
              <a:ea typeface="+mn-ea"/>
              <a:cs typeface="+mn-cs"/>
            </a:rPr>
            <a:t>Desde el año 2005 hasta abril 2021, se efectuaron un total de traspasos de afiliados de 495,692 de los cuales 59,184corresponde a los traspasos de los docentes de la Secretaría de Estado de Educación afiliados a las AFP’s, al Instituto Nacional de Bienestar Magisterial (INABIMA).  Entre el enero 2005 al mes de abril 2021, las AFP cedieron 67,929 traspasos de afiliados. </a:t>
          </a:r>
        </a:p>
        <a:p>
          <a:pPr eaLnBrk="1" fontAlgn="auto" latinLnBrk="0" hangingPunct="1"/>
          <a:r>
            <a:rPr lang="es-DO" sz="1500" b="0" i="0" baseline="0">
              <a:solidFill>
                <a:srgbClr val="FF0000"/>
              </a:solidFill>
              <a:effectLst/>
              <a:latin typeface="+mn-lt"/>
              <a:ea typeface="+mn-ea"/>
              <a:cs typeface="+mn-cs"/>
            </a:rPr>
            <a:t> </a:t>
          </a:r>
        </a:p>
        <a:p>
          <a:pPr eaLnBrk="1" fontAlgn="auto" latinLnBrk="0" hangingPunct="1"/>
          <a:r>
            <a:rPr lang="es-DO" sz="1500" b="0" i="0" baseline="0">
              <a:solidFill>
                <a:sysClr val="windowText" lastClr="000000"/>
              </a:solidFill>
              <a:effectLst/>
              <a:latin typeface="+mn-lt"/>
              <a:ea typeface="+mn-ea"/>
              <a:cs typeface="+mn-cs"/>
            </a:rPr>
            <a:t>Al evaluar la distribución geográfica de los afiliados al Sistema de Capitalización Individual, para el trimestre enero - marzo 2021 se observa una mayor concentración de los trabajadores en el Distrito Nacional, con un 17.2% del total de afiliados a nivel nacional,  seguido por la provincia de Santiago de los Caballeros con un 9.1% y Santo Domingo con un 7.1%, el resto de las provincias del país presentan una participación del 53.2% del total de la afiliación nacional cada una.  Cabe destacar, que el 13.4% de los afiliados no se conoce en que provincias pertenecen.</a:t>
          </a:r>
        </a:p>
      </xdr:txBody>
    </xdr:sp>
    <xdr:clientData/>
  </xdr:twoCellAnchor>
  <xdr:twoCellAnchor>
    <xdr:from>
      <xdr:col>0</xdr:col>
      <xdr:colOff>0</xdr:colOff>
      <xdr:row>0</xdr:row>
      <xdr:rowOff>0</xdr:rowOff>
    </xdr:from>
    <xdr:to>
      <xdr:col>13</xdr:col>
      <xdr:colOff>0</xdr:colOff>
      <xdr:row>4</xdr:row>
      <xdr:rowOff>78440</xdr:rowOff>
    </xdr:to>
    <xdr:sp macro="" textlink="">
      <xdr:nvSpPr>
        <xdr:cNvPr id="3" name="2 Rectángulo redondeado">
          <a:extLst>
            <a:ext uri="{FF2B5EF4-FFF2-40B4-BE49-F238E27FC236}">
              <a16:creationId xmlns:a16="http://schemas.microsoft.com/office/drawing/2014/main" id="{00000000-0008-0000-2900-000003000000}"/>
            </a:ext>
          </a:extLst>
        </xdr:cNvPr>
        <xdr:cNvSpPr/>
      </xdr:nvSpPr>
      <xdr:spPr>
        <a:xfrm>
          <a:off x="0" y="0"/>
          <a:ext cx="12416118" cy="88526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baseline="0">
              <a:solidFill>
                <a:schemeClr val="lt1"/>
              </a:solidFill>
              <a:effectLst/>
              <a:latin typeface="+mn-lt"/>
              <a:ea typeface="+mn-ea"/>
              <a:cs typeface="+mn-cs"/>
            </a:rPr>
            <a:t>Sistema Dominicano de Seguridad Social (SDSS)</a:t>
          </a:r>
          <a:endParaRPr lang="es-DO" sz="2000" b="1" i="0">
            <a:solidFill>
              <a:schemeClr val="lt1"/>
            </a:solidFill>
            <a:effectLst/>
            <a:latin typeface="+mn-lt"/>
            <a:ea typeface="+mn-ea"/>
            <a:cs typeface="+mn-cs"/>
          </a:endParaRPr>
        </a:p>
        <a:p>
          <a:pPr algn="ctr"/>
          <a:r>
            <a:rPr lang="es-DO" sz="2000" b="1">
              <a:solidFill>
                <a:schemeClr val="lt1"/>
              </a:solidFill>
              <a:effectLst/>
              <a:latin typeface="+mn-lt"/>
              <a:ea typeface="+mn-ea"/>
              <a:cs typeface="+mn-cs"/>
            </a:rPr>
            <a:t>Afiliación al Seguro de Vejez, Discapacidad y Sobrevivencia</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(SVDS)</a:t>
          </a:r>
          <a:endParaRPr lang="es-DO" sz="2000">
            <a:effectLst/>
          </a:endParaRPr>
        </a:p>
      </xdr:txBody>
    </xdr:sp>
    <xdr:clientData/>
  </xdr:twoCellAnchor>
  <xdr:twoCellAnchor editAs="oneCell">
    <xdr:from>
      <xdr:col>0</xdr:col>
      <xdr:colOff>262994</xdr:colOff>
      <xdr:row>0</xdr:row>
      <xdr:rowOff>121936</xdr:rowOff>
    </xdr:from>
    <xdr:to>
      <xdr:col>1</xdr:col>
      <xdr:colOff>281104</xdr:colOff>
      <xdr:row>3</xdr:row>
      <xdr:rowOff>123264</xdr:rowOff>
    </xdr:to>
    <xdr:pic>
      <xdr:nvPicPr>
        <xdr:cNvPr id="4" name="1 Imagen" descr="Logo_2x4.bmp">
          <a:hlinkClick xmlns:r="http://schemas.openxmlformats.org/officeDocument/2006/relationships" r:id="rId1"/>
          <a:extLst>
            <a:ext uri="{FF2B5EF4-FFF2-40B4-BE49-F238E27FC236}">
              <a16:creationId xmlns:a16="http://schemas.microsoft.com/office/drawing/2014/main" id="{00000000-0008-0000-2900-000004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262994" y="121936"/>
          <a:ext cx="780110" cy="5728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4.xml><?xml version="1.0" encoding="utf-8"?>
<xdr:wsDr xmlns:xdr="http://schemas.openxmlformats.org/drawingml/2006/spreadsheetDrawing" xmlns:a="http://schemas.openxmlformats.org/drawingml/2006/main">
  <xdr:oneCellAnchor>
    <xdr:from>
      <xdr:col>1</xdr:col>
      <xdr:colOff>752475</xdr:colOff>
      <xdr:row>0</xdr:row>
      <xdr:rowOff>0</xdr:rowOff>
    </xdr:from>
    <xdr:ext cx="1029471" cy="87442"/>
    <xdr:pic>
      <xdr:nvPicPr>
        <xdr:cNvPr id="2" name="1 Imagen" descr="Logo_2x4.bmp">
          <a:hlinkClick xmlns:r="http://schemas.openxmlformats.org/officeDocument/2006/relationships" r:id="rId1"/>
          <a:extLst>
            <a:ext uri="{FF2B5EF4-FFF2-40B4-BE49-F238E27FC236}">
              <a16:creationId xmlns:a16="http://schemas.microsoft.com/office/drawing/2014/main" id="{00000000-0008-0000-2A00-000002000000}"/>
            </a:ext>
          </a:extLst>
        </xdr:cNvPr>
        <xdr:cNvPicPr>
          <a:picLocks noChangeAspect="1"/>
        </xdr:cNvPicPr>
      </xdr:nvPicPr>
      <xdr:blipFill>
        <a:blip xmlns:r="http://schemas.openxmlformats.org/officeDocument/2006/relationships" r:embed="rId2" cstate="print"/>
        <a:stretch>
          <a:fillRect/>
        </a:stretch>
      </xdr:blipFill>
      <xdr:spPr>
        <a:xfrm>
          <a:off x="1514475" y="0"/>
          <a:ext cx="1029471" cy="87442"/>
        </a:xfrm>
        <a:prstGeom prst="rect">
          <a:avLst/>
        </a:prstGeom>
        <a:ln>
          <a:noFill/>
        </a:ln>
        <a:effectLst>
          <a:softEdge rad="112500"/>
        </a:effectLst>
      </xdr:spPr>
    </xdr:pic>
    <xdr:clientData/>
  </xdr:oneCellAnchor>
  <xdr:oneCellAnchor>
    <xdr:from>
      <xdr:col>1</xdr:col>
      <xdr:colOff>752475</xdr:colOff>
      <xdr:row>0</xdr:row>
      <xdr:rowOff>38100</xdr:rowOff>
    </xdr:from>
    <xdr:ext cx="1029471" cy="87442"/>
    <xdr:pic>
      <xdr:nvPicPr>
        <xdr:cNvPr id="3" name="2 Imagen" descr="Logo_2x4.bmp">
          <a:hlinkClick xmlns:r="http://schemas.openxmlformats.org/officeDocument/2006/relationships" r:id="rId1"/>
          <a:extLst>
            <a:ext uri="{FF2B5EF4-FFF2-40B4-BE49-F238E27FC236}">
              <a16:creationId xmlns:a16="http://schemas.microsoft.com/office/drawing/2014/main" id="{00000000-0008-0000-2A00-000003000000}"/>
            </a:ext>
          </a:extLst>
        </xdr:cNvPr>
        <xdr:cNvPicPr>
          <a:picLocks noChangeAspect="1"/>
        </xdr:cNvPicPr>
      </xdr:nvPicPr>
      <xdr:blipFill>
        <a:blip xmlns:r="http://schemas.openxmlformats.org/officeDocument/2006/relationships" r:embed="rId2" cstate="print"/>
        <a:stretch>
          <a:fillRect/>
        </a:stretch>
      </xdr:blipFill>
      <xdr:spPr>
        <a:xfrm>
          <a:off x="1514475" y="38100"/>
          <a:ext cx="1029471" cy="87442"/>
        </a:xfrm>
        <a:prstGeom prst="rect">
          <a:avLst/>
        </a:prstGeom>
        <a:ln>
          <a:noFill/>
        </a:ln>
        <a:effectLst>
          <a:softEdge rad="112500"/>
        </a:effectLst>
      </xdr:spPr>
    </xdr:pic>
    <xdr:clientData/>
  </xdr:oneCellAnchor>
  <xdr:twoCellAnchor>
    <xdr:from>
      <xdr:col>0</xdr:col>
      <xdr:colOff>54429</xdr:colOff>
      <xdr:row>23</xdr:row>
      <xdr:rowOff>68036</xdr:rowOff>
    </xdr:from>
    <xdr:to>
      <xdr:col>12</xdr:col>
      <xdr:colOff>1347107</xdr:colOff>
      <xdr:row>65</xdr:row>
      <xdr:rowOff>40820</xdr:rowOff>
    </xdr:to>
    <xdr:graphicFrame macro="">
      <xdr:nvGraphicFramePr>
        <xdr:cNvPr id="5" name="4 Gráfico">
          <a:extLst>
            <a:ext uri="{FF2B5EF4-FFF2-40B4-BE49-F238E27FC236}">
              <a16:creationId xmlns:a16="http://schemas.microsoft.com/office/drawing/2014/main" id="{00000000-0008-0000-2A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13</xdr:col>
      <xdr:colOff>0</xdr:colOff>
      <xdr:row>0</xdr:row>
      <xdr:rowOff>1292679</xdr:rowOff>
    </xdr:to>
    <xdr:sp macro="" textlink="">
      <xdr:nvSpPr>
        <xdr:cNvPr id="6" name="5 Rectángulo redondeado">
          <a:extLst>
            <a:ext uri="{FF2B5EF4-FFF2-40B4-BE49-F238E27FC236}">
              <a16:creationId xmlns:a16="http://schemas.microsoft.com/office/drawing/2014/main" id="{00000000-0008-0000-2A00-000006000000}"/>
            </a:ext>
          </a:extLst>
        </xdr:cNvPr>
        <xdr:cNvSpPr/>
      </xdr:nvSpPr>
      <xdr:spPr>
        <a:xfrm>
          <a:off x="0" y="0"/>
          <a:ext cx="17049750" cy="129267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de Vejez, Discapacidad y Sobrevivencia (SVDS)</a:t>
          </a:r>
        </a:p>
        <a:p>
          <a:pPr algn="ctr" eaLnBrk="1" fontAlgn="auto" latinLnBrk="0" hangingPunct="1"/>
          <a:r>
            <a:rPr lang="es-DO" sz="2000" b="1">
              <a:solidFill>
                <a:schemeClr val="lt1"/>
              </a:solidFill>
              <a:effectLst/>
              <a:latin typeface="+mn-lt"/>
              <a:ea typeface="+mn-ea"/>
              <a:cs typeface="+mn-cs"/>
            </a:rPr>
            <a:t>Cantidad</a:t>
          </a:r>
          <a:r>
            <a:rPr lang="es-DO" sz="2000" b="1" baseline="0">
              <a:solidFill>
                <a:schemeClr val="lt1"/>
              </a:solidFill>
              <a:effectLst/>
              <a:latin typeface="+mn-lt"/>
              <a:ea typeface="+mn-ea"/>
              <a:cs typeface="+mn-cs"/>
            </a:rPr>
            <a:t> de </a:t>
          </a:r>
          <a:r>
            <a:rPr lang="es-DO" sz="2000" b="1">
              <a:solidFill>
                <a:schemeClr val="lt1"/>
              </a:solidFill>
              <a:effectLst/>
              <a:latin typeface="+mn-lt"/>
              <a:ea typeface="+mn-ea"/>
              <a:cs typeface="+mn-cs"/>
            </a:rPr>
            <a:t>Afiliados y Cotizantes  Anual al SVDS del RC</a:t>
          </a:r>
        </a:p>
        <a:p>
          <a:pPr algn="ctr" eaLnBrk="1" fontAlgn="auto" latinLnBrk="0" hangingPunct="1"/>
          <a:r>
            <a:rPr lang="es-DO" sz="2000" b="1">
              <a:solidFill>
                <a:schemeClr val="lt1"/>
              </a:solidFill>
              <a:effectLst/>
              <a:latin typeface="+mn-lt"/>
              <a:ea typeface="+mn-ea"/>
              <a:cs typeface="+mn-cs"/>
            </a:rPr>
            <a:t>Período:</a:t>
          </a:r>
          <a:r>
            <a:rPr lang="es-DO" sz="2000" b="1" baseline="0">
              <a:solidFill>
                <a:schemeClr val="lt1"/>
              </a:solidFill>
              <a:effectLst/>
              <a:latin typeface="+mn-lt"/>
              <a:ea typeface="+mn-ea"/>
              <a:cs typeface="+mn-cs"/>
            </a:rPr>
            <a:t> Diciembre</a:t>
          </a:r>
          <a:r>
            <a:rPr lang="es-DO" sz="2000" b="1">
              <a:solidFill>
                <a:schemeClr val="lt1"/>
              </a:solidFill>
              <a:effectLst/>
              <a:latin typeface="+mn-lt"/>
              <a:ea typeface="+mn-ea"/>
              <a:cs typeface="+mn-cs"/>
            </a:rPr>
            <a:t> 2003</a:t>
          </a:r>
          <a:r>
            <a:rPr lang="es-DO" sz="2000" b="1" baseline="0">
              <a:solidFill>
                <a:schemeClr val="lt1"/>
              </a:solidFill>
              <a:effectLst/>
              <a:latin typeface="+mn-lt"/>
              <a:ea typeface="+mn-ea"/>
              <a:cs typeface="+mn-cs"/>
            </a:rPr>
            <a:t> - Abril 2021</a:t>
          </a:r>
          <a:endParaRPr lang="es-DO" sz="4400">
            <a:effectLst/>
          </a:endParaRPr>
        </a:p>
      </xdr:txBody>
    </xdr:sp>
    <xdr:clientData/>
  </xdr:twoCellAnchor>
  <xdr:oneCellAnchor>
    <xdr:from>
      <xdr:col>0</xdr:col>
      <xdr:colOff>782011</xdr:colOff>
      <xdr:row>0</xdr:row>
      <xdr:rowOff>244616</xdr:rowOff>
    </xdr:from>
    <xdr:ext cx="1027739" cy="755879"/>
    <xdr:pic>
      <xdr:nvPicPr>
        <xdr:cNvPr id="7" name="6 Imagen" descr="Logo_2x4.bmp">
          <a:hlinkClick xmlns:r="http://schemas.openxmlformats.org/officeDocument/2006/relationships" r:id="rId4"/>
          <a:extLst>
            <a:ext uri="{FF2B5EF4-FFF2-40B4-BE49-F238E27FC236}">
              <a16:creationId xmlns:a16="http://schemas.microsoft.com/office/drawing/2014/main" id="{00000000-0008-0000-2A00-000007000000}"/>
            </a:ext>
          </a:extLst>
        </xdr:cNvPr>
        <xdr:cNvPicPr>
          <a:picLocks noChangeAspect="1"/>
        </xdr:cNvPicPr>
      </xdr:nvPicPr>
      <xdr:blipFill>
        <a:blip xmlns:r="http://schemas.openxmlformats.org/officeDocument/2006/relationships" r:embed="rId2"/>
        <a:stretch>
          <a:fillRect/>
        </a:stretch>
      </xdr:blipFill>
      <xdr:spPr>
        <a:xfrm>
          <a:off x="782011" y="244616"/>
          <a:ext cx="1027739" cy="755879"/>
        </a:xfrm>
        <a:prstGeom prst="rect">
          <a:avLst/>
        </a:prstGeom>
        <a:ln>
          <a:noFill/>
        </a:ln>
        <a:effectLst>
          <a:outerShdw blurRad="190500" algn="tl" rotWithShape="0">
            <a:srgbClr val="000000">
              <a:alpha val="70000"/>
            </a:srgbClr>
          </a:outerShdw>
        </a:effectLst>
      </xdr:spPr>
    </xdr:pic>
    <xdr:clientData/>
  </xdr:oneCellAnchor>
</xdr:wsDr>
</file>

<file path=xl/drawings/drawing55.xml><?xml version="1.0" encoding="utf-8"?>
<c:userShapes xmlns:c="http://schemas.openxmlformats.org/drawingml/2006/chart">
  <cdr:relSizeAnchor xmlns:cdr="http://schemas.openxmlformats.org/drawingml/2006/chartDrawing">
    <cdr:from>
      <cdr:x>0.04058</cdr:x>
      <cdr:y>0.95768</cdr:y>
    </cdr:from>
    <cdr:to>
      <cdr:x>0.41421</cdr:x>
      <cdr:y>0.99373</cdr:y>
    </cdr:to>
    <cdr:sp macro="" textlink="">
      <cdr:nvSpPr>
        <cdr:cNvPr id="2" name="5 CuadroTexto"/>
        <cdr:cNvSpPr txBox="1"/>
      </cdr:nvSpPr>
      <cdr:spPr>
        <a:xfrm xmlns:a="http://schemas.openxmlformats.org/drawingml/2006/main">
          <a:off x="643802" y="8313965"/>
          <a:ext cx="5927986" cy="31296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a:t>
          </a:r>
          <a:r>
            <a:rPr lang="es-DO" sz="1400" b="1" baseline="0"/>
            <a:t> </a:t>
          </a:r>
          <a:r>
            <a:rPr lang="es-DO" sz="1400" baseline="0"/>
            <a:t>SIPEN</a:t>
          </a:r>
          <a:endParaRPr lang="es-DO" sz="1400"/>
        </a:p>
      </cdr:txBody>
    </cdr:sp>
  </cdr:relSizeAnchor>
</c:userShapes>
</file>

<file path=xl/drawings/drawing56.xml><?xml version="1.0" encoding="utf-8"?>
<xdr:wsDr xmlns:xdr="http://schemas.openxmlformats.org/drawingml/2006/spreadsheetDrawing" xmlns:a="http://schemas.openxmlformats.org/drawingml/2006/main">
  <xdr:oneCellAnchor>
    <xdr:from>
      <xdr:col>12</xdr:col>
      <xdr:colOff>0</xdr:colOff>
      <xdr:row>3</xdr:row>
      <xdr:rowOff>0</xdr:rowOff>
    </xdr:from>
    <xdr:ext cx="9525" cy="9525"/>
    <xdr:pic>
      <xdr:nvPicPr>
        <xdr:cNvPr id="4" name="3 Imagen" descr="https://www.skymall.com/images/shop/borders/spacer.gif">
          <a:extLst>
            <a:ext uri="{FF2B5EF4-FFF2-40B4-BE49-F238E27FC236}">
              <a16:creationId xmlns:a16="http://schemas.microsoft.com/office/drawing/2014/main" id="{00000000-0008-0000-2B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144000" y="5715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0</xdr:col>
      <xdr:colOff>47625</xdr:colOff>
      <xdr:row>17</xdr:row>
      <xdr:rowOff>111125</xdr:rowOff>
    </xdr:from>
    <xdr:to>
      <xdr:col>13</xdr:col>
      <xdr:colOff>1238250</xdr:colOff>
      <xdr:row>57</xdr:row>
      <xdr:rowOff>63500</xdr:rowOff>
    </xdr:to>
    <xdr:graphicFrame macro="">
      <xdr:nvGraphicFramePr>
        <xdr:cNvPr id="5" name="4 Gráfico">
          <a:extLst>
            <a:ext uri="{FF2B5EF4-FFF2-40B4-BE49-F238E27FC236}">
              <a16:creationId xmlns:a16="http://schemas.microsoft.com/office/drawing/2014/main" id="{00000000-0008-0000-2B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0</xdr:row>
      <xdr:rowOff>0</xdr:rowOff>
    </xdr:from>
    <xdr:to>
      <xdr:col>14</xdr:col>
      <xdr:colOff>0</xdr:colOff>
      <xdr:row>1</xdr:row>
      <xdr:rowOff>222249</xdr:rowOff>
    </xdr:to>
    <xdr:sp macro="" textlink="">
      <xdr:nvSpPr>
        <xdr:cNvPr id="8" name="7 Rectángulo redondeado">
          <a:extLst>
            <a:ext uri="{FF2B5EF4-FFF2-40B4-BE49-F238E27FC236}">
              <a16:creationId xmlns:a16="http://schemas.microsoft.com/office/drawing/2014/main" id="{00000000-0008-0000-2B00-000008000000}"/>
            </a:ext>
          </a:extLst>
        </xdr:cNvPr>
        <xdr:cNvSpPr/>
      </xdr:nvSpPr>
      <xdr:spPr>
        <a:xfrm>
          <a:off x="0" y="0"/>
          <a:ext cx="16541750" cy="115887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de Vejez, Discapacidad y Sobrevivencia (SVDS)</a:t>
          </a:r>
        </a:p>
        <a:p>
          <a:pPr algn="ctr" eaLnBrk="1" fontAlgn="auto" latinLnBrk="0" hangingPunct="1"/>
          <a:r>
            <a:rPr lang="es-DO" sz="2000" b="1">
              <a:solidFill>
                <a:schemeClr val="lt1"/>
              </a:solidFill>
              <a:effectLst/>
              <a:latin typeface="+mn-lt"/>
              <a:ea typeface="+mn-ea"/>
              <a:cs typeface="+mn-cs"/>
            </a:rPr>
            <a:t>Afiliación Mensual al SVDS del RC</a:t>
          </a:r>
        </a:p>
        <a:p>
          <a:pPr algn="ctr" eaLnBrk="1" fontAlgn="auto" latinLnBrk="0" hangingPunct="1"/>
          <a:r>
            <a:rPr lang="es-DO" sz="2000" b="1">
              <a:solidFill>
                <a:schemeClr val="lt1"/>
              </a:solidFill>
              <a:effectLst/>
              <a:latin typeface="+mn-lt"/>
              <a:ea typeface="+mn-ea"/>
              <a:cs typeface="+mn-cs"/>
            </a:rPr>
            <a:t>Período:  Abril 2020 </a:t>
          </a:r>
          <a:r>
            <a:rPr lang="es-DO" sz="2000" b="1" baseline="0">
              <a:solidFill>
                <a:schemeClr val="lt1"/>
              </a:solidFill>
              <a:effectLst/>
              <a:latin typeface="+mn-lt"/>
              <a:ea typeface="+mn-ea"/>
              <a:cs typeface="+mn-cs"/>
            </a:rPr>
            <a:t>-  Abril 2021</a:t>
          </a:r>
          <a:endParaRPr lang="es-DO" sz="2000">
            <a:effectLst/>
          </a:endParaRPr>
        </a:p>
      </xdr:txBody>
    </xdr:sp>
    <xdr:clientData/>
  </xdr:twoCellAnchor>
  <xdr:twoCellAnchor editAs="oneCell">
    <xdr:from>
      <xdr:col>0</xdr:col>
      <xdr:colOff>587375</xdr:colOff>
      <xdr:row>0</xdr:row>
      <xdr:rowOff>248474</xdr:rowOff>
    </xdr:from>
    <xdr:to>
      <xdr:col>1</xdr:col>
      <xdr:colOff>675090</xdr:colOff>
      <xdr:row>0</xdr:row>
      <xdr:rowOff>1063625</xdr:rowOff>
    </xdr:to>
    <xdr:pic>
      <xdr:nvPicPr>
        <xdr:cNvPr id="2" name="1 Imagen">
          <a:hlinkClick xmlns:r="http://schemas.openxmlformats.org/officeDocument/2006/relationships" r:id="rId3"/>
          <a:extLst>
            <a:ext uri="{FF2B5EF4-FFF2-40B4-BE49-F238E27FC236}">
              <a16:creationId xmlns:a16="http://schemas.microsoft.com/office/drawing/2014/main" id="{00000000-0008-0000-2B00-000002000000}"/>
            </a:ext>
          </a:extLst>
        </xdr:cNvPr>
        <xdr:cNvPicPr>
          <a:picLocks noChangeAspect="1"/>
        </xdr:cNvPicPr>
      </xdr:nvPicPr>
      <xdr:blipFill>
        <a:blip xmlns:r="http://schemas.openxmlformats.org/officeDocument/2006/relationships" r:embed="rId4"/>
        <a:stretch>
          <a:fillRect/>
        </a:stretch>
      </xdr:blipFill>
      <xdr:spPr>
        <a:xfrm>
          <a:off x="587375" y="248474"/>
          <a:ext cx="1151340" cy="815151"/>
        </a:xfrm>
        <a:prstGeom prst="rect">
          <a:avLst/>
        </a:prstGeom>
      </xdr:spPr>
    </xdr:pic>
    <xdr:clientData/>
  </xdr:twoCellAnchor>
</xdr:wsDr>
</file>

<file path=xl/drawings/drawing57.xml><?xml version="1.0" encoding="utf-8"?>
<c:userShapes xmlns:c="http://schemas.openxmlformats.org/drawingml/2006/chart">
  <cdr:relSizeAnchor xmlns:cdr="http://schemas.openxmlformats.org/drawingml/2006/chartDrawing">
    <cdr:from>
      <cdr:x>0.30178</cdr:x>
      <cdr:y>0.01275</cdr:y>
    </cdr:from>
    <cdr:to>
      <cdr:x>0.70549</cdr:x>
      <cdr:y>0.06033</cdr:y>
    </cdr:to>
    <cdr:sp macro="" textlink="">
      <cdr:nvSpPr>
        <cdr:cNvPr id="2" name="6 CuadroTexto"/>
        <cdr:cNvSpPr txBox="1"/>
      </cdr:nvSpPr>
      <cdr:spPr>
        <a:xfrm xmlns:a="http://schemas.openxmlformats.org/drawingml/2006/main">
          <a:off x="5006342" y="96175"/>
          <a:ext cx="6697296" cy="358783"/>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s-DO" sz="2800" b="1"/>
            <a:t>Afiliación Mensual al SVDS del RC</a:t>
          </a:r>
        </a:p>
      </cdr:txBody>
    </cdr:sp>
  </cdr:relSizeAnchor>
  <cdr:relSizeAnchor xmlns:cdr="http://schemas.openxmlformats.org/drawingml/2006/chartDrawing">
    <cdr:from>
      <cdr:x>0.03188</cdr:x>
      <cdr:y>0.92075</cdr:y>
    </cdr:from>
    <cdr:to>
      <cdr:x>0.34034</cdr:x>
      <cdr:y>0.97839</cdr:y>
    </cdr:to>
    <cdr:sp macro="" textlink="">
      <cdr:nvSpPr>
        <cdr:cNvPr id="3" name="5 CuadroTexto"/>
        <cdr:cNvSpPr txBox="1"/>
      </cdr:nvSpPr>
      <cdr:spPr>
        <a:xfrm xmlns:a="http://schemas.openxmlformats.org/drawingml/2006/main">
          <a:off x="529353" y="6270626"/>
          <a:ext cx="5122147" cy="392589"/>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800" b="1"/>
            <a:t>Fuente:</a:t>
          </a:r>
          <a:r>
            <a:rPr lang="es-DO" sz="1800" b="1" baseline="0"/>
            <a:t> </a:t>
          </a:r>
          <a:r>
            <a:rPr lang="es-DO" sz="1800" baseline="0"/>
            <a:t>SIPEN</a:t>
          </a:r>
          <a:endParaRPr lang="es-DO" sz="1800"/>
        </a:p>
      </cdr:txBody>
    </cdr:sp>
  </cdr:relSizeAnchor>
</c:userShapes>
</file>

<file path=xl/drawings/drawing58.xml><?xml version="1.0" encoding="utf-8"?>
<xdr:wsDr xmlns:xdr="http://schemas.openxmlformats.org/drawingml/2006/spreadsheetDrawing" xmlns:a="http://schemas.openxmlformats.org/drawingml/2006/main">
  <xdr:twoCellAnchor>
    <xdr:from>
      <xdr:col>0</xdr:col>
      <xdr:colOff>40822</xdr:colOff>
      <xdr:row>19</xdr:row>
      <xdr:rowOff>272144</xdr:rowOff>
    </xdr:from>
    <xdr:to>
      <xdr:col>14</xdr:col>
      <xdr:colOff>639536</xdr:colOff>
      <xdr:row>55</xdr:row>
      <xdr:rowOff>68035</xdr:rowOff>
    </xdr:to>
    <xdr:graphicFrame macro="">
      <xdr:nvGraphicFramePr>
        <xdr:cNvPr id="3" name="2 Gráfico">
          <a:extLst>
            <a:ext uri="{FF2B5EF4-FFF2-40B4-BE49-F238E27FC236}">
              <a16:creationId xmlns:a16="http://schemas.microsoft.com/office/drawing/2014/main" id="{00000000-0008-0000-2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750793</xdr:colOff>
      <xdr:row>0</xdr:row>
      <xdr:rowOff>1251857</xdr:rowOff>
    </xdr:to>
    <xdr:sp macro="" textlink="">
      <xdr:nvSpPr>
        <xdr:cNvPr id="4" name="3 Rectángulo redondeado">
          <a:extLst>
            <a:ext uri="{FF2B5EF4-FFF2-40B4-BE49-F238E27FC236}">
              <a16:creationId xmlns:a16="http://schemas.microsoft.com/office/drawing/2014/main" id="{00000000-0008-0000-2C00-000004000000}"/>
            </a:ext>
          </a:extLst>
        </xdr:cNvPr>
        <xdr:cNvSpPr/>
      </xdr:nvSpPr>
      <xdr:spPr>
        <a:xfrm>
          <a:off x="0" y="0"/>
          <a:ext cx="15977186" cy="1251857"/>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de Vejez, Discapacidad y Sobrevivencia (SVDS)</a:t>
          </a:r>
        </a:p>
        <a:p>
          <a:pPr algn="ctr" eaLnBrk="1" fontAlgn="auto" latinLnBrk="0" hangingPunct="1"/>
          <a:r>
            <a:rPr lang="es-DO" sz="2000" b="1">
              <a:solidFill>
                <a:schemeClr val="lt1"/>
              </a:solidFill>
              <a:effectLst/>
              <a:latin typeface="+mn-lt"/>
              <a:ea typeface="+mn-ea"/>
              <a:cs typeface="+mn-cs"/>
            </a:rPr>
            <a:t>Comparación anual del número de Afiliados Cotizantes con la Población Ocupada Formal</a:t>
          </a:r>
        </a:p>
        <a:p>
          <a:pPr algn="ctr" eaLnBrk="1" fontAlgn="auto" latinLnBrk="0" hangingPunct="1"/>
          <a:r>
            <a:rPr lang="es-DO" sz="2000" b="1">
              <a:solidFill>
                <a:schemeClr val="lt1"/>
              </a:solidFill>
              <a:effectLst/>
              <a:latin typeface="+mn-lt"/>
              <a:ea typeface="+mn-ea"/>
              <a:cs typeface="+mn-cs"/>
            </a:rPr>
            <a:t>Período: Diciembre 2005 - Marzo 2021</a:t>
          </a:r>
          <a:endParaRPr lang="es-DO" sz="4400">
            <a:effectLst/>
          </a:endParaRPr>
        </a:p>
      </xdr:txBody>
    </xdr:sp>
    <xdr:clientData/>
  </xdr:twoCellAnchor>
  <xdr:oneCellAnchor>
    <xdr:from>
      <xdr:col>0</xdr:col>
      <xdr:colOff>665150</xdr:colOff>
      <xdr:row>0</xdr:row>
      <xdr:rowOff>224918</xdr:rowOff>
    </xdr:from>
    <xdr:ext cx="960870" cy="741189"/>
    <xdr:pic>
      <xdr:nvPicPr>
        <xdr:cNvPr id="6" name="6 Imagen" descr="logo_2x4.bmp">
          <a:hlinkClick xmlns:r="http://schemas.openxmlformats.org/officeDocument/2006/relationships" r:id="rId2"/>
          <a:extLst>
            <a:ext uri="{FF2B5EF4-FFF2-40B4-BE49-F238E27FC236}">
              <a16:creationId xmlns:a16="http://schemas.microsoft.com/office/drawing/2014/main" id="{00000000-0008-0000-2C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65150" y="224918"/>
          <a:ext cx="960870" cy="7411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788412</xdr:colOff>
      <xdr:row>53</xdr:row>
      <xdr:rowOff>163286</xdr:rowOff>
    </xdr:from>
    <xdr:to>
      <xdr:col>6</xdr:col>
      <xdr:colOff>258536</xdr:colOff>
      <xdr:row>55</xdr:row>
      <xdr:rowOff>152080</xdr:rowOff>
    </xdr:to>
    <xdr:sp macro="" textlink="">
      <xdr:nvSpPr>
        <xdr:cNvPr id="2" name="CuadroTexto 1">
          <a:extLst>
            <a:ext uri="{FF2B5EF4-FFF2-40B4-BE49-F238E27FC236}">
              <a16:creationId xmlns:a16="http://schemas.microsoft.com/office/drawing/2014/main" id="{00000000-0008-0000-2C00-000002000000}"/>
            </a:ext>
          </a:extLst>
        </xdr:cNvPr>
        <xdr:cNvSpPr txBox="1"/>
      </xdr:nvSpPr>
      <xdr:spPr>
        <a:xfrm>
          <a:off x="788412" y="11389179"/>
          <a:ext cx="5225945" cy="36979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400" b="1"/>
            <a:t>Fuente: </a:t>
          </a:r>
          <a:r>
            <a:rPr lang="es-ES" sz="1400"/>
            <a:t>BCRD, portal</a:t>
          </a:r>
          <a:r>
            <a:rPr lang="es-ES" sz="1400" baseline="0"/>
            <a:t> SIPEN</a:t>
          </a:r>
          <a:endParaRPr lang="es-ES" sz="1400"/>
        </a:p>
      </xdr:txBody>
    </xdr:sp>
    <xdr:clientData/>
  </xdr:twoCellAnchor>
</xdr:wsDr>
</file>

<file path=xl/drawings/drawing59.xml><?xml version="1.0" encoding="utf-8"?>
<c:userShapes xmlns:c="http://schemas.openxmlformats.org/drawingml/2006/chart">
  <cdr:relSizeAnchor xmlns:cdr="http://schemas.openxmlformats.org/drawingml/2006/chartDrawing">
    <cdr:from>
      <cdr:x>0.17166</cdr:x>
      <cdr:y>0.02177</cdr:y>
    </cdr:from>
    <cdr:to>
      <cdr:x>0.86693</cdr:x>
      <cdr:y>0.06826</cdr:y>
    </cdr:to>
    <cdr:sp macro="" textlink="">
      <cdr:nvSpPr>
        <cdr:cNvPr id="2" name="1 CuadroTexto"/>
        <cdr:cNvSpPr txBox="1"/>
      </cdr:nvSpPr>
      <cdr:spPr>
        <a:xfrm xmlns:a="http://schemas.openxmlformats.org/drawingml/2006/main">
          <a:off x="2344494" y="159284"/>
          <a:ext cx="9495698" cy="340179"/>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eaLnBrk="1" fontAlgn="auto" latinLnBrk="0" hangingPunct="1"/>
          <a:r>
            <a:rPr lang="es-DO" sz="2400" b="1">
              <a:effectLst/>
              <a:latin typeface="+mn-lt"/>
              <a:ea typeface="+mn-ea"/>
              <a:cs typeface="+mn-cs"/>
            </a:rPr>
            <a:t>Comparación anual del número de Afiliados Cotizantes con la  Población Ocupada Formal</a:t>
          </a:r>
          <a:endParaRPr lang="es-ES" sz="3600">
            <a:effectLst/>
          </a:endParaRPr>
        </a:p>
      </cdr:txBody>
    </cdr:sp>
  </cdr:relSizeAnchor>
</c:userShapes>
</file>

<file path=xl/drawings/drawing6.xml><?xml version="1.0" encoding="utf-8"?>
<xdr:wsDr xmlns:xdr="http://schemas.openxmlformats.org/drawingml/2006/spreadsheetDrawing" xmlns:a="http://schemas.openxmlformats.org/drawingml/2006/main">
  <xdr:twoCellAnchor>
    <xdr:from>
      <xdr:col>6</xdr:col>
      <xdr:colOff>762000</xdr:colOff>
      <xdr:row>39</xdr:row>
      <xdr:rowOff>841375</xdr:rowOff>
    </xdr:from>
    <xdr:to>
      <xdr:col>6</xdr:col>
      <xdr:colOff>807719</xdr:colOff>
      <xdr:row>40</xdr:row>
      <xdr:rowOff>79375</xdr:rowOff>
    </xdr:to>
    <xdr:sp macro="" textlink="">
      <xdr:nvSpPr>
        <xdr:cNvPr id="6" name="5 CuadroTexto">
          <a:extLst>
            <a:ext uri="{FF2B5EF4-FFF2-40B4-BE49-F238E27FC236}">
              <a16:creationId xmlns:a16="http://schemas.microsoft.com/office/drawing/2014/main" id="{00000000-0008-0000-9500-000006000000}"/>
            </a:ext>
          </a:extLst>
        </xdr:cNvPr>
        <xdr:cNvSpPr txBox="1"/>
      </xdr:nvSpPr>
      <xdr:spPr>
        <a:xfrm>
          <a:off x="8096250" y="30873700"/>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1</xdr:rowOff>
    </xdr:from>
    <xdr:to>
      <xdr:col>15</xdr:col>
      <xdr:colOff>1402772</xdr:colOff>
      <xdr:row>0</xdr:row>
      <xdr:rowOff>1108365</xdr:rowOff>
    </xdr:to>
    <xdr:sp macro="" textlink="">
      <xdr:nvSpPr>
        <xdr:cNvPr id="8" name="6 Rectángulo redondeado">
          <a:extLst>
            <a:ext uri="{FF2B5EF4-FFF2-40B4-BE49-F238E27FC236}">
              <a16:creationId xmlns:a16="http://schemas.microsoft.com/office/drawing/2014/main" id="{00000000-0008-0000-9500-000008000000}"/>
            </a:ext>
          </a:extLst>
        </xdr:cNvPr>
        <xdr:cNvSpPr/>
      </xdr:nvSpPr>
      <xdr:spPr>
        <a:xfrm>
          <a:off x="0" y="1"/>
          <a:ext cx="19552227" cy="110836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3200" b="1">
              <a:solidFill>
                <a:schemeClr val="lt1"/>
              </a:solidFill>
              <a:effectLst/>
              <a:latin typeface="+mn-lt"/>
              <a:ea typeface="+mn-ea"/>
              <a:cs typeface="+mn-cs"/>
            </a:rPr>
            <a:t>Informe Sistema Dominicano de Seguridad Social (SDSS)</a:t>
          </a:r>
          <a:endParaRPr lang="es-DO" sz="4400">
            <a:effectLst/>
          </a:endParaRPr>
        </a:p>
      </xdr:txBody>
    </xdr:sp>
    <xdr:clientData/>
  </xdr:twoCellAnchor>
  <xdr:twoCellAnchor editAs="oneCell">
    <xdr:from>
      <xdr:col>0</xdr:col>
      <xdr:colOff>813955</xdr:colOff>
      <xdr:row>0</xdr:row>
      <xdr:rowOff>259774</xdr:rowOff>
    </xdr:from>
    <xdr:to>
      <xdr:col>1</xdr:col>
      <xdr:colOff>543622</xdr:colOff>
      <xdr:row>0</xdr:row>
      <xdr:rowOff>952500</xdr:rowOff>
    </xdr:to>
    <xdr:pic>
      <xdr:nvPicPr>
        <xdr:cNvPr id="9" name="1 Imagen" descr="logo_2x4.bmp">
          <a:hlinkClick xmlns:r="http://schemas.openxmlformats.org/officeDocument/2006/relationships" r:id="rId1"/>
          <a:extLst>
            <a:ext uri="{FF2B5EF4-FFF2-40B4-BE49-F238E27FC236}">
              <a16:creationId xmlns:a16="http://schemas.microsoft.com/office/drawing/2014/main" id="{00000000-0008-0000-9500-000009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13955" y="259774"/>
          <a:ext cx="959258" cy="6927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0.xml><?xml version="1.0" encoding="utf-8"?>
<xdr:wsDr xmlns:xdr="http://schemas.openxmlformats.org/drawingml/2006/spreadsheetDrawing" xmlns:a="http://schemas.openxmlformats.org/drawingml/2006/main">
  <xdr:twoCellAnchor>
    <xdr:from>
      <xdr:col>0</xdr:col>
      <xdr:colOff>0</xdr:colOff>
      <xdr:row>14</xdr:row>
      <xdr:rowOff>106455</xdr:rowOff>
    </xdr:from>
    <xdr:to>
      <xdr:col>11</xdr:col>
      <xdr:colOff>2394858</xdr:colOff>
      <xdr:row>38</xdr:row>
      <xdr:rowOff>160885</xdr:rowOff>
    </xdr:to>
    <xdr:graphicFrame macro="">
      <xdr:nvGraphicFramePr>
        <xdr:cNvPr id="4" name="3 Gráfico">
          <a:extLst>
            <a:ext uri="{FF2B5EF4-FFF2-40B4-BE49-F238E27FC236}">
              <a16:creationId xmlns:a16="http://schemas.microsoft.com/office/drawing/2014/main" id="{00000000-0008-0000-2D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2490106</xdr:colOff>
      <xdr:row>0</xdr:row>
      <xdr:rowOff>1224643</xdr:rowOff>
    </xdr:to>
    <xdr:sp macro="" textlink="">
      <xdr:nvSpPr>
        <xdr:cNvPr id="5" name="4 Rectángulo redondeado">
          <a:extLst>
            <a:ext uri="{FF2B5EF4-FFF2-40B4-BE49-F238E27FC236}">
              <a16:creationId xmlns:a16="http://schemas.microsoft.com/office/drawing/2014/main" id="{00000000-0008-0000-2D00-000005000000}"/>
            </a:ext>
          </a:extLst>
        </xdr:cNvPr>
        <xdr:cNvSpPr/>
      </xdr:nvSpPr>
      <xdr:spPr>
        <a:xfrm>
          <a:off x="0" y="0"/>
          <a:ext cx="15716249" cy="1224643"/>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de Vejez, Discapacidad y Sobrevivencia (SVDS)</a:t>
          </a:r>
        </a:p>
        <a:p>
          <a:pPr algn="ctr" eaLnBrk="1" fontAlgn="auto" latinLnBrk="0" hangingPunct="1"/>
          <a:r>
            <a:rPr lang="es-DO" sz="2000" b="1">
              <a:solidFill>
                <a:schemeClr val="lt1"/>
              </a:solidFill>
              <a:effectLst/>
              <a:latin typeface="+mn-lt"/>
              <a:ea typeface="+mn-ea"/>
              <a:cs typeface="+mn-cs"/>
            </a:rPr>
            <a:t>Cotizantes del SVDS RC por Rango de Edad</a:t>
          </a:r>
        </a:p>
        <a:p>
          <a:pPr algn="ctr" eaLnBrk="1" fontAlgn="auto" latinLnBrk="0" hangingPunct="1"/>
          <a:r>
            <a:rPr lang="es-DO" sz="2000" b="1">
              <a:solidFill>
                <a:schemeClr val="lt1"/>
              </a:solidFill>
              <a:effectLst/>
              <a:latin typeface="+mn-lt"/>
              <a:ea typeface="+mn-ea"/>
              <a:cs typeface="+mn-cs"/>
            </a:rPr>
            <a:t>Período:  Abril 2021</a:t>
          </a:r>
          <a:endParaRPr lang="es-DO" sz="4400">
            <a:effectLst/>
          </a:endParaRPr>
        </a:p>
      </xdr:txBody>
    </xdr:sp>
    <xdr:clientData/>
  </xdr:twoCellAnchor>
  <xdr:twoCellAnchor editAs="oneCell">
    <xdr:from>
      <xdr:col>0</xdr:col>
      <xdr:colOff>748394</xdr:colOff>
      <xdr:row>0</xdr:row>
      <xdr:rowOff>326571</xdr:rowOff>
    </xdr:from>
    <xdr:to>
      <xdr:col>1</xdr:col>
      <xdr:colOff>516739</xdr:colOff>
      <xdr:row>0</xdr:row>
      <xdr:rowOff>1047751</xdr:rowOff>
    </xdr:to>
    <xdr:pic>
      <xdr:nvPicPr>
        <xdr:cNvPr id="7" name="6 Imagen" descr="logo_2x4.bmp">
          <a:hlinkClick xmlns:r="http://schemas.openxmlformats.org/officeDocument/2006/relationships" r:id="rId2"/>
          <a:extLst>
            <a:ext uri="{FF2B5EF4-FFF2-40B4-BE49-F238E27FC236}">
              <a16:creationId xmlns:a16="http://schemas.microsoft.com/office/drawing/2014/main" id="{00000000-0008-0000-2D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48394" y="326571"/>
          <a:ext cx="921750" cy="721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1.xml><?xml version="1.0" encoding="utf-8"?>
<c:userShapes xmlns:c="http://schemas.openxmlformats.org/drawingml/2006/chart">
  <cdr:relSizeAnchor xmlns:cdr="http://schemas.openxmlformats.org/drawingml/2006/chartDrawing">
    <cdr:from>
      <cdr:x>0.04272</cdr:x>
      <cdr:y>0.93928</cdr:y>
    </cdr:from>
    <cdr:to>
      <cdr:x>0.168</cdr:x>
      <cdr:y>0.98482</cdr:y>
    </cdr:to>
    <cdr:sp macro="" textlink="">
      <cdr:nvSpPr>
        <cdr:cNvPr id="2" name="CuadroTexto 1"/>
        <cdr:cNvSpPr txBox="1"/>
      </cdr:nvSpPr>
      <cdr:spPr>
        <a:xfrm xmlns:a="http://schemas.openxmlformats.org/drawingml/2006/main">
          <a:off x="653891" y="6735537"/>
          <a:ext cx="1917790" cy="326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600" b="1"/>
            <a:t>Fuente:</a:t>
          </a:r>
          <a:r>
            <a:rPr lang="es-ES" sz="1600" b="1" baseline="0"/>
            <a:t> </a:t>
          </a:r>
          <a:r>
            <a:rPr lang="es-ES" sz="1600" baseline="0"/>
            <a:t>Sipen</a:t>
          </a:r>
          <a:endParaRPr lang="es-ES" sz="1600"/>
        </a:p>
      </cdr:txBody>
    </cdr:sp>
  </cdr:relSizeAnchor>
</c:userShapes>
</file>

<file path=xl/drawings/drawing62.xml><?xml version="1.0" encoding="utf-8"?>
<xdr:wsDr xmlns:xdr="http://schemas.openxmlformats.org/drawingml/2006/spreadsheetDrawing" xmlns:a="http://schemas.openxmlformats.org/drawingml/2006/main">
  <xdr:twoCellAnchor>
    <xdr:from>
      <xdr:col>0</xdr:col>
      <xdr:colOff>54431</xdr:colOff>
      <xdr:row>14</xdr:row>
      <xdr:rowOff>136072</xdr:rowOff>
    </xdr:from>
    <xdr:to>
      <xdr:col>11</xdr:col>
      <xdr:colOff>1156608</xdr:colOff>
      <xdr:row>37</xdr:row>
      <xdr:rowOff>-1</xdr:rowOff>
    </xdr:to>
    <xdr:graphicFrame macro="">
      <xdr:nvGraphicFramePr>
        <xdr:cNvPr id="2" name="1 Gráfico">
          <a:extLst>
            <a:ext uri="{FF2B5EF4-FFF2-40B4-BE49-F238E27FC236}">
              <a16:creationId xmlns:a16="http://schemas.microsoft.com/office/drawing/2014/main" id="{00000000-0008-0000-2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1333500</xdr:colOff>
      <xdr:row>1</xdr:row>
      <xdr:rowOff>27214</xdr:rowOff>
    </xdr:to>
    <xdr:sp macro="" textlink="">
      <xdr:nvSpPr>
        <xdr:cNvPr id="4" name="3 Rectángulo redondeado">
          <a:extLst>
            <a:ext uri="{FF2B5EF4-FFF2-40B4-BE49-F238E27FC236}">
              <a16:creationId xmlns:a16="http://schemas.microsoft.com/office/drawing/2014/main" id="{00000000-0008-0000-2E00-000004000000}"/>
            </a:ext>
          </a:extLst>
        </xdr:cNvPr>
        <xdr:cNvSpPr/>
      </xdr:nvSpPr>
      <xdr:spPr>
        <a:xfrm>
          <a:off x="0" y="0"/>
          <a:ext cx="14355536" cy="1129393"/>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Cotizantes del SVDS RC por Cantidad de Salario Mínimo Cotizable</a:t>
          </a:r>
        </a:p>
        <a:p>
          <a:pPr algn="ctr" eaLnBrk="1" fontAlgn="auto" latinLnBrk="0" hangingPunct="1"/>
          <a:r>
            <a:rPr lang="es-DO" sz="1800" b="1">
              <a:solidFill>
                <a:schemeClr val="lt1"/>
              </a:solidFill>
              <a:effectLst/>
              <a:latin typeface="+mn-lt"/>
              <a:ea typeface="+mn-ea"/>
              <a:cs typeface="+mn-cs"/>
            </a:rPr>
            <a:t>Período: Abril 2021</a:t>
          </a:r>
          <a:endParaRPr lang="es-DO" sz="4000">
            <a:effectLst/>
          </a:endParaRPr>
        </a:p>
      </xdr:txBody>
    </xdr:sp>
    <xdr:clientData/>
  </xdr:twoCellAnchor>
  <xdr:twoCellAnchor editAs="oneCell">
    <xdr:from>
      <xdr:col>0</xdr:col>
      <xdr:colOff>559594</xdr:colOff>
      <xdr:row>0</xdr:row>
      <xdr:rowOff>297656</xdr:rowOff>
    </xdr:from>
    <xdr:to>
      <xdr:col>0</xdr:col>
      <xdr:colOff>1273969</xdr:colOff>
      <xdr:row>0</xdr:row>
      <xdr:rowOff>773906</xdr:rowOff>
    </xdr:to>
    <xdr:pic>
      <xdr:nvPicPr>
        <xdr:cNvPr id="5" name="5 Imagen" descr="logo_2x4.bmp">
          <a:hlinkClick xmlns:r="http://schemas.openxmlformats.org/officeDocument/2006/relationships" r:id="rId2"/>
          <a:extLst>
            <a:ext uri="{FF2B5EF4-FFF2-40B4-BE49-F238E27FC236}">
              <a16:creationId xmlns:a16="http://schemas.microsoft.com/office/drawing/2014/main" id="{00000000-0008-0000-2E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9594" y="297656"/>
          <a:ext cx="714375"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3.xml><?xml version="1.0" encoding="utf-8"?>
<c:userShapes xmlns:c="http://schemas.openxmlformats.org/drawingml/2006/chart">
  <cdr:relSizeAnchor xmlns:cdr="http://schemas.openxmlformats.org/drawingml/2006/chartDrawing">
    <cdr:from>
      <cdr:x>0.03963</cdr:x>
      <cdr:y>0.93776</cdr:y>
    </cdr:from>
    <cdr:to>
      <cdr:x>0.79231</cdr:x>
      <cdr:y>0.99217</cdr:y>
    </cdr:to>
    <cdr:sp macro="" textlink="">
      <cdr:nvSpPr>
        <cdr:cNvPr id="2" name="1 CuadroTexto"/>
        <cdr:cNvSpPr txBox="1"/>
      </cdr:nvSpPr>
      <cdr:spPr>
        <a:xfrm xmlns:a="http://schemas.openxmlformats.org/drawingml/2006/main">
          <a:off x="560845" y="6560343"/>
          <a:ext cx="10651442" cy="3806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400" b="1"/>
            <a:t>Fuente: </a:t>
          </a:r>
          <a:r>
            <a:rPr lang="en-US" sz="1400"/>
            <a:t>Portal de SIPEN</a:t>
          </a:r>
        </a:p>
      </cdr:txBody>
    </cdr:sp>
  </cdr:relSizeAnchor>
</c:userShapes>
</file>

<file path=xl/drawings/drawing64.xml><?xml version="1.0" encoding="utf-8"?>
<xdr:wsDr xmlns:xdr="http://schemas.openxmlformats.org/drawingml/2006/spreadsheetDrawing" xmlns:a="http://schemas.openxmlformats.org/drawingml/2006/main">
  <xdr:twoCellAnchor>
    <xdr:from>
      <xdr:col>0</xdr:col>
      <xdr:colOff>68036</xdr:colOff>
      <xdr:row>5</xdr:row>
      <xdr:rowOff>108857</xdr:rowOff>
    </xdr:from>
    <xdr:to>
      <xdr:col>13</xdr:col>
      <xdr:colOff>966107</xdr:colOff>
      <xdr:row>50</xdr:row>
      <xdr:rowOff>95248</xdr:rowOff>
    </xdr:to>
    <xdr:graphicFrame macro="">
      <xdr:nvGraphicFramePr>
        <xdr:cNvPr id="3" name="2 Gráfico">
          <a:extLst>
            <a:ext uri="{FF2B5EF4-FFF2-40B4-BE49-F238E27FC236}">
              <a16:creationId xmlns:a16="http://schemas.microsoft.com/office/drawing/2014/main" id="{00000000-0008-0000-2F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0</xdr:row>
      <xdr:rowOff>1170214</xdr:rowOff>
    </xdr:to>
    <xdr:sp macro="" textlink="">
      <xdr:nvSpPr>
        <xdr:cNvPr id="4" name="3 Rectángulo redondeado">
          <a:extLst>
            <a:ext uri="{FF2B5EF4-FFF2-40B4-BE49-F238E27FC236}">
              <a16:creationId xmlns:a16="http://schemas.microsoft.com/office/drawing/2014/main" id="{00000000-0008-0000-2F00-000004000000}"/>
            </a:ext>
          </a:extLst>
        </xdr:cNvPr>
        <xdr:cNvSpPr/>
      </xdr:nvSpPr>
      <xdr:spPr>
        <a:xfrm>
          <a:off x="0" y="0"/>
          <a:ext cx="14750143" cy="117021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de Vejez, Discapacidad y Sobrevivencia (SVDS)</a:t>
          </a:r>
        </a:p>
        <a:p>
          <a:pPr algn="ctr" eaLnBrk="1" fontAlgn="auto" latinLnBrk="0" hangingPunct="1"/>
          <a:r>
            <a:rPr lang="es-DO" sz="2000" b="1">
              <a:solidFill>
                <a:schemeClr val="lt1"/>
              </a:solidFill>
              <a:effectLst/>
              <a:latin typeface="+mn-lt"/>
              <a:ea typeface="+mn-ea"/>
              <a:cs typeface="+mn-cs"/>
            </a:rPr>
            <a:t>Distribución de</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Cotizantes por AFP's y Fondos de Reparto</a:t>
          </a:r>
        </a:p>
        <a:p>
          <a:pPr algn="ctr" eaLnBrk="1" fontAlgn="auto" latinLnBrk="0" hangingPunct="1"/>
          <a:r>
            <a:rPr lang="es-DO" sz="2000" b="1">
              <a:solidFill>
                <a:schemeClr val="lt1"/>
              </a:solidFill>
              <a:effectLst/>
              <a:latin typeface="+mn-lt"/>
              <a:ea typeface="+mn-ea"/>
              <a:cs typeface="+mn-cs"/>
            </a:rPr>
            <a:t>Período: Abril 2021</a:t>
          </a:r>
          <a:endParaRPr lang="es-DO" sz="4400">
            <a:effectLst/>
          </a:endParaRPr>
        </a:p>
      </xdr:txBody>
    </xdr:sp>
    <xdr:clientData/>
  </xdr:twoCellAnchor>
  <xdr:twoCellAnchor editAs="oneCell">
    <xdr:from>
      <xdr:col>0</xdr:col>
      <xdr:colOff>477849</xdr:colOff>
      <xdr:row>0</xdr:row>
      <xdr:rowOff>228921</xdr:rowOff>
    </xdr:from>
    <xdr:to>
      <xdr:col>1</xdr:col>
      <xdr:colOff>380999</xdr:colOff>
      <xdr:row>0</xdr:row>
      <xdr:rowOff>893111</xdr:rowOff>
    </xdr:to>
    <xdr:pic>
      <xdr:nvPicPr>
        <xdr:cNvPr id="6" name="5 Imagen" descr="logo_2x4.bmp">
          <a:hlinkClick xmlns:r="http://schemas.openxmlformats.org/officeDocument/2006/relationships" r:id="rId2"/>
          <a:extLst>
            <a:ext uri="{FF2B5EF4-FFF2-40B4-BE49-F238E27FC236}">
              <a16:creationId xmlns:a16="http://schemas.microsoft.com/office/drawing/2014/main" id="{00000000-0008-0000-2F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77849" y="228921"/>
          <a:ext cx="869257" cy="6641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5.xml><?xml version="1.0" encoding="utf-8"?>
<c:userShapes xmlns:c="http://schemas.openxmlformats.org/drawingml/2006/chart">
  <cdr:relSizeAnchor xmlns:cdr="http://schemas.openxmlformats.org/drawingml/2006/chartDrawing">
    <cdr:from>
      <cdr:x>0.01805</cdr:x>
      <cdr:y>0.91337</cdr:y>
    </cdr:from>
    <cdr:to>
      <cdr:x>0.81877</cdr:x>
      <cdr:y>0.96994</cdr:y>
    </cdr:to>
    <cdr:sp macro="" textlink="">
      <cdr:nvSpPr>
        <cdr:cNvPr id="3" name="1 CuadroTexto"/>
        <cdr:cNvSpPr txBox="1"/>
      </cdr:nvSpPr>
      <cdr:spPr>
        <a:xfrm xmlns:a="http://schemas.openxmlformats.org/drawingml/2006/main">
          <a:off x="243398" y="7854693"/>
          <a:ext cx="10797453" cy="48648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b="1"/>
            <a:t>Fuente: </a:t>
          </a:r>
          <a:r>
            <a:rPr lang="en-US" sz="1600"/>
            <a:t>Portal de SIPEN</a:t>
          </a:r>
        </a:p>
      </cdr:txBody>
    </cdr:sp>
  </cdr:relSizeAnchor>
</c:userShapes>
</file>

<file path=xl/drawings/drawing66.xml><?xml version="1.0" encoding="utf-8"?>
<xdr:wsDr xmlns:xdr="http://schemas.openxmlformats.org/drawingml/2006/spreadsheetDrawing" xmlns:a="http://schemas.openxmlformats.org/drawingml/2006/main">
  <xdr:twoCellAnchor>
    <xdr:from>
      <xdr:col>0</xdr:col>
      <xdr:colOff>76200</xdr:colOff>
      <xdr:row>20</xdr:row>
      <xdr:rowOff>171449</xdr:rowOff>
    </xdr:from>
    <xdr:to>
      <xdr:col>12</xdr:col>
      <xdr:colOff>581025</xdr:colOff>
      <xdr:row>50</xdr:row>
      <xdr:rowOff>76200</xdr:rowOff>
    </xdr:to>
    <xdr:graphicFrame macro="">
      <xdr:nvGraphicFramePr>
        <xdr:cNvPr id="2" name="1 Gráfico">
          <a:extLst>
            <a:ext uri="{FF2B5EF4-FFF2-40B4-BE49-F238E27FC236}">
              <a16:creationId xmlns:a16="http://schemas.microsoft.com/office/drawing/2014/main" id="{00000000-0008-0000-3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336650</xdr:colOff>
      <xdr:row>49</xdr:row>
      <xdr:rowOff>10955</xdr:rowOff>
    </xdr:from>
    <xdr:to>
      <xdr:col>2</xdr:col>
      <xdr:colOff>638589</xdr:colOff>
      <xdr:row>50</xdr:row>
      <xdr:rowOff>122583</xdr:rowOff>
    </xdr:to>
    <xdr:sp macro="" textlink="">
      <xdr:nvSpPr>
        <xdr:cNvPr id="3" name="2 CuadroTexto">
          <a:extLst>
            <a:ext uri="{FF2B5EF4-FFF2-40B4-BE49-F238E27FC236}">
              <a16:creationId xmlns:a16="http://schemas.microsoft.com/office/drawing/2014/main" id="{00000000-0008-0000-3000-000003000000}"/>
            </a:ext>
          </a:extLst>
        </xdr:cNvPr>
        <xdr:cNvSpPr txBox="1"/>
      </xdr:nvSpPr>
      <xdr:spPr>
        <a:xfrm>
          <a:off x="336650" y="7792880"/>
          <a:ext cx="1968814" cy="25450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b="1"/>
            <a:t>Fuente:  </a:t>
          </a:r>
          <a:r>
            <a:rPr lang="en-US" sz="900"/>
            <a:t>Banco Central, SIPEN</a:t>
          </a:r>
        </a:p>
        <a:p>
          <a:endParaRPr lang="en-US" sz="1100"/>
        </a:p>
      </xdr:txBody>
    </xdr:sp>
    <xdr:clientData/>
  </xdr:twoCellAnchor>
  <xdr:twoCellAnchor>
    <xdr:from>
      <xdr:col>0</xdr:col>
      <xdr:colOff>0</xdr:colOff>
      <xdr:row>0</xdr:row>
      <xdr:rowOff>0</xdr:rowOff>
    </xdr:from>
    <xdr:to>
      <xdr:col>14</xdr:col>
      <xdr:colOff>9525</xdr:colOff>
      <xdr:row>0</xdr:row>
      <xdr:rowOff>790575</xdr:rowOff>
    </xdr:to>
    <xdr:sp macro="" textlink="">
      <xdr:nvSpPr>
        <xdr:cNvPr id="4" name="3 Rectángulo redondeado">
          <a:extLst>
            <a:ext uri="{FF2B5EF4-FFF2-40B4-BE49-F238E27FC236}">
              <a16:creationId xmlns:a16="http://schemas.microsoft.com/office/drawing/2014/main" id="{00000000-0008-0000-3000-000004000000}"/>
            </a:ext>
          </a:extLst>
        </xdr:cNvPr>
        <xdr:cNvSpPr/>
      </xdr:nvSpPr>
      <xdr:spPr>
        <a:xfrm>
          <a:off x="0" y="0"/>
          <a:ext cx="9305925" cy="79057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200" b="1">
              <a:solidFill>
                <a:schemeClr val="lt1"/>
              </a:solidFill>
              <a:effectLst/>
              <a:latin typeface="+mn-lt"/>
              <a:ea typeface="+mn-ea"/>
              <a:cs typeface="+mn-cs"/>
            </a:rPr>
            <a:t>Seguro de Vejez. Discapacidad y Sobrevivencia (SVDS)</a:t>
          </a:r>
        </a:p>
        <a:p>
          <a:pPr algn="ctr" eaLnBrk="1" fontAlgn="auto" latinLnBrk="0" hangingPunct="1"/>
          <a:r>
            <a:rPr lang="es-DO" sz="1200" b="1">
              <a:solidFill>
                <a:schemeClr val="lt1"/>
              </a:solidFill>
              <a:effectLst/>
              <a:latin typeface="+mn-lt"/>
              <a:ea typeface="+mn-ea"/>
              <a:cs typeface="+mn-cs"/>
            </a:rPr>
            <a:t>Población Económicamente Activa Afiliada al SVDS por Género    </a:t>
          </a:r>
          <a:br>
            <a:rPr lang="es-DO" sz="1200" b="1">
              <a:solidFill>
                <a:schemeClr val="lt1"/>
              </a:solidFill>
              <a:effectLst/>
              <a:latin typeface="+mn-lt"/>
              <a:ea typeface="+mn-ea"/>
              <a:cs typeface="+mn-cs"/>
            </a:rPr>
          </a:br>
          <a:r>
            <a:rPr lang="es-DO" sz="1200" b="1">
              <a:solidFill>
                <a:schemeClr val="lt1"/>
              </a:solidFill>
              <a:effectLst/>
              <a:latin typeface="+mn-lt"/>
              <a:ea typeface="+mn-ea"/>
              <a:cs typeface="+mn-cs"/>
            </a:rPr>
            <a:t> Período: Diciembre 2005 -</a:t>
          </a:r>
          <a:r>
            <a:rPr lang="es-DO" sz="1200" b="1" baseline="0">
              <a:solidFill>
                <a:schemeClr val="lt1"/>
              </a:solidFill>
              <a:effectLst/>
              <a:latin typeface="+mn-lt"/>
              <a:ea typeface="+mn-ea"/>
              <a:cs typeface="+mn-cs"/>
            </a:rPr>
            <a:t>  Abril </a:t>
          </a:r>
          <a:r>
            <a:rPr lang="es-DO" sz="1200" b="1">
              <a:solidFill>
                <a:schemeClr val="lt1"/>
              </a:solidFill>
              <a:effectLst/>
              <a:latin typeface="+mn-lt"/>
              <a:ea typeface="+mn-ea"/>
              <a:cs typeface="+mn-cs"/>
            </a:rPr>
            <a:t>2021</a:t>
          </a:r>
          <a:endParaRPr lang="es-DO" sz="1200">
            <a:effectLst/>
          </a:endParaRPr>
        </a:p>
      </xdr:txBody>
    </xdr:sp>
    <xdr:clientData/>
  </xdr:twoCellAnchor>
  <xdr:twoCellAnchor editAs="oneCell">
    <xdr:from>
      <xdr:col>0</xdr:col>
      <xdr:colOff>390526</xdr:colOff>
      <xdr:row>0</xdr:row>
      <xdr:rowOff>180975</xdr:rowOff>
    </xdr:from>
    <xdr:to>
      <xdr:col>1</xdr:col>
      <xdr:colOff>352426</xdr:colOff>
      <xdr:row>0</xdr:row>
      <xdr:rowOff>629386</xdr:rowOff>
    </xdr:to>
    <xdr:pic>
      <xdr:nvPicPr>
        <xdr:cNvPr id="5" name="1 Imagen">
          <a:hlinkClick xmlns:r="http://schemas.openxmlformats.org/officeDocument/2006/relationships" r:id="rId2"/>
          <a:extLst>
            <a:ext uri="{FF2B5EF4-FFF2-40B4-BE49-F238E27FC236}">
              <a16:creationId xmlns:a16="http://schemas.microsoft.com/office/drawing/2014/main" id="{00000000-0008-0000-3000-000005000000}"/>
            </a:ext>
          </a:extLst>
        </xdr:cNvPr>
        <xdr:cNvPicPr>
          <a:picLocks noChangeAspect="1"/>
        </xdr:cNvPicPr>
      </xdr:nvPicPr>
      <xdr:blipFill>
        <a:blip xmlns:r="http://schemas.openxmlformats.org/officeDocument/2006/relationships" r:embed="rId3"/>
        <a:stretch>
          <a:fillRect/>
        </a:stretch>
      </xdr:blipFill>
      <xdr:spPr>
        <a:xfrm>
          <a:off x="390526" y="180975"/>
          <a:ext cx="628650" cy="448411"/>
        </a:xfrm>
        <a:prstGeom prst="rect">
          <a:avLst/>
        </a:prstGeom>
      </xdr:spPr>
    </xdr:pic>
    <xdr:clientData/>
  </xdr:twoCellAnchor>
</xdr:wsDr>
</file>

<file path=xl/drawings/drawing67.xml><?xml version="1.0" encoding="utf-8"?>
<xdr:wsDr xmlns:xdr="http://schemas.openxmlformats.org/drawingml/2006/spreadsheetDrawing" xmlns:a="http://schemas.openxmlformats.org/drawingml/2006/main">
  <xdr:twoCellAnchor>
    <xdr:from>
      <xdr:col>0</xdr:col>
      <xdr:colOff>1</xdr:colOff>
      <xdr:row>23</xdr:row>
      <xdr:rowOff>40822</xdr:rowOff>
    </xdr:from>
    <xdr:to>
      <xdr:col>14</xdr:col>
      <xdr:colOff>421822</xdr:colOff>
      <xdr:row>69</xdr:row>
      <xdr:rowOff>81643</xdr:rowOff>
    </xdr:to>
    <xdr:graphicFrame macro="">
      <xdr:nvGraphicFramePr>
        <xdr:cNvPr id="3" name="2 Gráfico">
          <a:extLst>
            <a:ext uri="{FF2B5EF4-FFF2-40B4-BE49-F238E27FC236}">
              <a16:creationId xmlns:a16="http://schemas.microsoft.com/office/drawing/2014/main" id="{00000000-0008-0000-3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0</xdr:colOff>
      <xdr:row>0</xdr:row>
      <xdr:rowOff>1034142</xdr:rowOff>
    </xdr:to>
    <xdr:sp macro="" textlink="">
      <xdr:nvSpPr>
        <xdr:cNvPr id="4" name="3 Rectángulo redondeado">
          <a:extLst>
            <a:ext uri="{FF2B5EF4-FFF2-40B4-BE49-F238E27FC236}">
              <a16:creationId xmlns:a16="http://schemas.microsoft.com/office/drawing/2014/main" id="{00000000-0008-0000-3100-000004000000}"/>
            </a:ext>
          </a:extLst>
        </xdr:cNvPr>
        <xdr:cNvSpPr/>
      </xdr:nvSpPr>
      <xdr:spPr>
        <a:xfrm>
          <a:off x="0" y="0"/>
          <a:ext cx="13838464" cy="103414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de Vejez, Discapacidad y Sobrevivencia (SVDS)</a:t>
          </a:r>
        </a:p>
        <a:p>
          <a:pPr algn="ctr" eaLnBrk="1" fontAlgn="auto" latinLnBrk="0" hangingPunct="1"/>
          <a:r>
            <a:rPr lang="es-DO" sz="1600" b="1">
              <a:solidFill>
                <a:schemeClr val="lt1"/>
              </a:solidFill>
              <a:effectLst/>
              <a:latin typeface="+mn-lt"/>
              <a:ea typeface="+mn-ea"/>
              <a:cs typeface="+mn-cs"/>
            </a:rPr>
            <a:t>Afiliados y Cotizantes del SVDS por Género</a:t>
          </a:r>
        </a:p>
        <a:p>
          <a:pPr algn="ctr" eaLnBrk="1" fontAlgn="auto" latinLnBrk="0" hangingPunct="1"/>
          <a:r>
            <a:rPr lang="es-DO" sz="1600" b="1">
              <a:solidFill>
                <a:schemeClr val="lt1"/>
              </a:solidFill>
              <a:effectLst/>
              <a:latin typeface="+mn-lt"/>
              <a:ea typeface="+mn-ea"/>
              <a:cs typeface="+mn-cs"/>
            </a:rPr>
            <a:t>Periodo: Diciembre 2004 -Abril 2021</a:t>
          </a:r>
          <a:endParaRPr lang="es-DO" sz="1600">
            <a:effectLst/>
          </a:endParaRPr>
        </a:p>
      </xdr:txBody>
    </xdr:sp>
    <xdr:clientData/>
  </xdr:twoCellAnchor>
  <xdr:twoCellAnchor editAs="oneCell">
    <xdr:from>
      <xdr:col>0</xdr:col>
      <xdr:colOff>387804</xdr:colOff>
      <xdr:row>0</xdr:row>
      <xdr:rowOff>153761</xdr:rowOff>
    </xdr:from>
    <xdr:to>
      <xdr:col>1</xdr:col>
      <xdr:colOff>71843</xdr:colOff>
      <xdr:row>0</xdr:row>
      <xdr:rowOff>789215</xdr:rowOff>
    </xdr:to>
    <xdr:pic>
      <xdr:nvPicPr>
        <xdr:cNvPr id="6" name="6 Imagen" descr="logo_2x4.bmp">
          <a:hlinkClick xmlns:r="http://schemas.openxmlformats.org/officeDocument/2006/relationships" r:id="rId2"/>
          <a:extLst>
            <a:ext uri="{FF2B5EF4-FFF2-40B4-BE49-F238E27FC236}">
              <a16:creationId xmlns:a16="http://schemas.microsoft.com/office/drawing/2014/main" id="{00000000-0008-0000-31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87804" y="153761"/>
          <a:ext cx="963110" cy="6354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8.xml><?xml version="1.0" encoding="utf-8"?>
<c:userShapes xmlns:c="http://schemas.openxmlformats.org/drawingml/2006/chart">
  <cdr:relSizeAnchor xmlns:cdr="http://schemas.openxmlformats.org/drawingml/2006/chartDrawing">
    <cdr:from>
      <cdr:x>0.06745</cdr:x>
      <cdr:y>0.95357</cdr:y>
    </cdr:from>
    <cdr:to>
      <cdr:x>0.20085</cdr:x>
      <cdr:y>1</cdr:y>
    </cdr:to>
    <cdr:sp macro="" textlink="">
      <cdr:nvSpPr>
        <cdr:cNvPr id="2" name="2 CuadroTexto"/>
        <cdr:cNvSpPr txBox="1"/>
      </cdr:nvSpPr>
      <cdr:spPr>
        <a:xfrm xmlns:a="http://schemas.openxmlformats.org/drawingml/2006/main">
          <a:off x="949066" y="7188351"/>
          <a:ext cx="1876910" cy="350006"/>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400" b="1"/>
            <a:t>Fuente: </a:t>
          </a:r>
          <a:r>
            <a:rPr lang="en-US" sz="1400"/>
            <a:t>SIPEN</a:t>
          </a:r>
        </a:p>
        <a:p xmlns:a="http://schemas.openxmlformats.org/drawingml/2006/main">
          <a:endParaRPr lang="en-US" sz="2000"/>
        </a:p>
      </cdr:txBody>
    </cdr:sp>
  </cdr:relSizeAnchor>
</c:userShapes>
</file>

<file path=xl/drawings/drawing69.xml><?xml version="1.0" encoding="utf-8"?>
<xdr:wsDr xmlns:xdr="http://schemas.openxmlformats.org/drawingml/2006/spreadsheetDrawing" xmlns:a="http://schemas.openxmlformats.org/drawingml/2006/main">
  <xdr:twoCellAnchor>
    <xdr:from>
      <xdr:col>0</xdr:col>
      <xdr:colOff>0</xdr:colOff>
      <xdr:row>22</xdr:row>
      <xdr:rowOff>86591</xdr:rowOff>
    </xdr:from>
    <xdr:to>
      <xdr:col>16</xdr:col>
      <xdr:colOff>900545</xdr:colOff>
      <xdr:row>66</xdr:row>
      <xdr:rowOff>121227</xdr:rowOff>
    </xdr:to>
    <xdr:graphicFrame macro="">
      <xdr:nvGraphicFramePr>
        <xdr:cNvPr id="2" name="5 Gráfico">
          <a:extLst>
            <a:ext uri="{FF2B5EF4-FFF2-40B4-BE49-F238E27FC236}">
              <a16:creationId xmlns:a16="http://schemas.microsoft.com/office/drawing/2014/main" id="{00000000-0008-0000-3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17</xdr:col>
      <xdr:colOff>17318</xdr:colOff>
      <xdr:row>0</xdr:row>
      <xdr:rowOff>1350818</xdr:rowOff>
    </xdr:to>
    <xdr:sp macro="" textlink="">
      <xdr:nvSpPr>
        <xdr:cNvPr id="4" name="3 Rectángulo redondeado">
          <a:extLst>
            <a:ext uri="{FF2B5EF4-FFF2-40B4-BE49-F238E27FC236}">
              <a16:creationId xmlns:a16="http://schemas.microsoft.com/office/drawing/2014/main" id="{00000000-0008-0000-3200-000004000000}"/>
            </a:ext>
          </a:extLst>
        </xdr:cNvPr>
        <xdr:cNvSpPr/>
      </xdr:nvSpPr>
      <xdr:spPr>
        <a:xfrm>
          <a:off x="0" y="0"/>
          <a:ext cx="17318182" cy="13508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Seguro de Vejez, Discapacidad y Sobrevivencia (SVDS)</a:t>
          </a:r>
        </a:p>
        <a:p>
          <a:pPr algn="ctr" eaLnBrk="1" fontAlgn="auto" latinLnBrk="0" hangingPunct="1"/>
          <a:r>
            <a:rPr lang="es-DO" sz="2400" b="1">
              <a:solidFill>
                <a:schemeClr val="lt1"/>
              </a:solidFill>
              <a:effectLst/>
              <a:latin typeface="+mn-lt"/>
              <a:ea typeface="+mn-ea"/>
              <a:cs typeface="+mn-cs"/>
            </a:rPr>
            <a:t>Traspasos Totales por Año</a:t>
          </a:r>
        </a:p>
        <a:p>
          <a:pPr algn="ctr" eaLnBrk="1" fontAlgn="auto" latinLnBrk="0" hangingPunct="1"/>
          <a:r>
            <a:rPr lang="es-DO" sz="2400" b="1">
              <a:solidFill>
                <a:schemeClr val="lt1"/>
              </a:solidFill>
              <a:effectLst/>
              <a:latin typeface="+mn-lt"/>
              <a:ea typeface="+mn-ea"/>
              <a:cs typeface="+mn-cs"/>
            </a:rPr>
            <a:t>Período:  Diciembre 2005 -</a:t>
          </a:r>
          <a:r>
            <a:rPr lang="es-DO" sz="2400" b="1" baseline="0">
              <a:solidFill>
                <a:schemeClr val="lt1"/>
              </a:solidFill>
              <a:effectLst/>
              <a:latin typeface="+mn-lt"/>
              <a:ea typeface="+mn-ea"/>
              <a:cs typeface="+mn-cs"/>
            </a:rPr>
            <a:t>  Abril 2021</a:t>
          </a:r>
          <a:endParaRPr lang="es-DO" sz="4800">
            <a:effectLst/>
          </a:endParaRPr>
        </a:p>
      </xdr:txBody>
    </xdr:sp>
    <xdr:clientData/>
  </xdr:twoCellAnchor>
  <xdr:twoCellAnchor editAs="oneCell">
    <xdr:from>
      <xdr:col>0</xdr:col>
      <xdr:colOff>675409</xdr:colOff>
      <xdr:row>0</xdr:row>
      <xdr:rowOff>329046</xdr:rowOff>
    </xdr:from>
    <xdr:to>
      <xdr:col>1</xdr:col>
      <xdr:colOff>239857</xdr:colOff>
      <xdr:row>0</xdr:row>
      <xdr:rowOff>1066766</xdr:rowOff>
    </xdr:to>
    <xdr:pic>
      <xdr:nvPicPr>
        <xdr:cNvPr id="5" name="3 Imagen" descr="logo_2x4.bmp">
          <a:hlinkClick xmlns:r="http://schemas.openxmlformats.org/officeDocument/2006/relationships" r:id="rId2"/>
          <a:extLst>
            <a:ext uri="{FF2B5EF4-FFF2-40B4-BE49-F238E27FC236}">
              <a16:creationId xmlns:a16="http://schemas.microsoft.com/office/drawing/2014/main" id="{00000000-0008-0000-32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75409" y="329046"/>
          <a:ext cx="1053812" cy="737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675409</xdr:colOff>
      <xdr:row>0</xdr:row>
      <xdr:rowOff>329045</xdr:rowOff>
    </xdr:from>
    <xdr:to>
      <xdr:col>1</xdr:col>
      <xdr:colOff>152012</xdr:colOff>
      <xdr:row>0</xdr:row>
      <xdr:rowOff>1018061</xdr:rowOff>
    </xdr:to>
    <xdr:pic>
      <xdr:nvPicPr>
        <xdr:cNvPr id="6" name="1 Imagen">
          <a:hlinkClick xmlns:r="http://schemas.openxmlformats.org/officeDocument/2006/relationships" r:id="rId4"/>
          <a:extLst>
            <a:ext uri="{FF2B5EF4-FFF2-40B4-BE49-F238E27FC236}">
              <a16:creationId xmlns:a16="http://schemas.microsoft.com/office/drawing/2014/main" id="{00000000-0008-0000-3200-000006000000}"/>
            </a:ext>
          </a:extLst>
        </xdr:cNvPr>
        <xdr:cNvPicPr>
          <a:picLocks noChangeAspect="1"/>
        </xdr:cNvPicPr>
      </xdr:nvPicPr>
      <xdr:blipFill>
        <a:blip xmlns:r="http://schemas.openxmlformats.org/officeDocument/2006/relationships" r:embed="rId5"/>
        <a:stretch>
          <a:fillRect/>
        </a:stretch>
      </xdr:blipFill>
      <xdr:spPr>
        <a:xfrm>
          <a:off x="675409" y="329045"/>
          <a:ext cx="965967" cy="68901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13606</xdr:colOff>
      <xdr:row>5</xdr:row>
      <xdr:rowOff>136072</xdr:rowOff>
    </xdr:from>
    <xdr:to>
      <xdr:col>10</xdr:col>
      <xdr:colOff>789213</xdr:colOff>
      <xdr:row>45</xdr:row>
      <xdr:rowOff>186789</xdr:rowOff>
    </xdr:to>
    <xdr:pic>
      <xdr:nvPicPr>
        <xdr:cNvPr id="40" name="39 Imagen">
          <a:extLst>
            <a:ext uri="{FF2B5EF4-FFF2-40B4-BE49-F238E27FC236}">
              <a16:creationId xmlns:a16="http://schemas.microsoft.com/office/drawing/2014/main" id="{00000000-0008-0000-0200-000028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1537606" y="1088572"/>
          <a:ext cx="8586107" cy="8187788"/>
        </a:xfrm>
        <a:prstGeom prst="rect">
          <a:avLst/>
        </a:prstGeom>
        <a:noFill/>
        <a:ln>
          <a:noFill/>
        </a:ln>
      </xdr:spPr>
    </xdr:pic>
    <xdr:clientData/>
  </xdr:twoCellAnchor>
  <xdr:twoCellAnchor>
    <xdr:from>
      <xdr:col>0</xdr:col>
      <xdr:colOff>0</xdr:colOff>
      <xdr:row>0</xdr:row>
      <xdr:rowOff>27615</xdr:rowOff>
    </xdr:from>
    <xdr:to>
      <xdr:col>13</xdr:col>
      <xdr:colOff>0</xdr:colOff>
      <xdr:row>5</xdr:row>
      <xdr:rowOff>65635</xdr:rowOff>
    </xdr:to>
    <xdr:sp macro="" textlink="">
      <xdr:nvSpPr>
        <xdr:cNvPr id="143" name="142 Rectángulo redondeado">
          <a:extLst>
            <a:ext uri="{FF2B5EF4-FFF2-40B4-BE49-F238E27FC236}">
              <a16:creationId xmlns:a16="http://schemas.microsoft.com/office/drawing/2014/main" id="{00000000-0008-0000-0200-00008F000000}"/>
            </a:ext>
          </a:extLst>
        </xdr:cNvPr>
        <xdr:cNvSpPr/>
      </xdr:nvSpPr>
      <xdr:spPr>
        <a:xfrm>
          <a:off x="0" y="27615"/>
          <a:ext cx="12326471" cy="99052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3600" b="1"/>
            <a:t>Ley 87-01</a:t>
          </a:r>
        </a:p>
        <a:p>
          <a:pPr algn="ctr"/>
          <a:r>
            <a:rPr lang="en-US" sz="1400" b="1"/>
            <a:t>Crea el Sistema Dominicano de Seguridad Social</a:t>
          </a:r>
        </a:p>
      </xdr:txBody>
    </xdr:sp>
    <xdr:clientData/>
  </xdr:twoCellAnchor>
  <xdr:twoCellAnchor>
    <xdr:from>
      <xdr:col>0</xdr:col>
      <xdr:colOff>0</xdr:colOff>
      <xdr:row>5</xdr:row>
      <xdr:rowOff>174492</xdr:rowOff>
    </xdr:from>
    <xdr:to>
      <xdr:col>12</xdr:col>
      <xdr:colOff>814245</xdr:colOff>
      <xdr:row>46</xdr:row>
      <xdr:rowOff>149678</xdr:rowOff>
    </xdr:to>
    <xdr:grpSp>
      <xdr:nvGrpSpPr>
        <xdr:cNvPr id="379" name="378 Grupo">
          <a:extLst>
            <a:ext uri="{FF2B5EF4-FFF2-40B4-BE49-F238E27FC236}">
              <a16:creationId xmlns:a16="http://schemas.microsoft.com/office/drawing/2014/main" id="{00000000-0008-0000-0200-00007B010000}"/>
            </a:ext>
          </a:extLst>
        </xdr:cNvPr>
        <xdr:cNvGrpSpPr/>
      </xdr:nvGrpSpPr>
      <xdr:grpSpPr>
        <a:xfrm>
          <a:off x="0" y="1126992"/>
          <a:ext cx="12108174" cy="8302757"/>
          <a:chOff x="-1" y="1115787"/>
          <a:chExt cx="12360532" cy="5687645"/>
        </a:xfrm>
      </xdr:grpSpPr>
      <xdr:sp macro="" textlink="">
        <xdr:nvSpPr>
          <xdr:cNvPr id="115" name="114 Rectángulo redondeado">
            <a:extLst>
              <a:ext uri="{FF2B5EF4-FFF2-40B4-BE49-F238E27FC236}">
                <a16:creationId xmlns:a16="http://schemas.microsoft.com/office/drawing/2014/main" id="{00000000-0008-0000-0200-000073000000}"/>
              </a:ext>
            </a:extLst>
          </xdr:cNvPr>
          <xdr:cNvSpPr/>
        </xdr:nvSpPr>
        <xdr:spPr>
          <a:xfrm>
            <a:off x="7347857" y="5926828"/>
            <a:ext cx="5001025" cy="430423"/>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01-Jun-2009</a:t>
            </a:r>
          </a:p>
        </xdr:txBody>
      </xdr:sp>
      <xdr:sp macro="" textlink="">
        <xdr:nvSpPr>
          <xdr:cNvPr id="117" name="116 Rectángulo redondeado">
            <a:extLst>
              <a:ext uri="{FF2B5EF4-FFF2-40B4-BE49-F238E27FC236}">
                <a16:creationId xmlns:a16="http://schemas.microsoft.com/office/drawing/2014/main" id="{00000000-0008-0000-0200-000075000000}"/>
              </a:ext>
            </a:extLst>
          </xdr:cNvPr>
          <xdr:cNvSpPr/>
        </xdr:nvSpPr>
        <xdr:spPr>
          <a:xfrm>
            <a:off x="7387207" y="6358862"/>
            <a:ext cx="4973324" cy="390687"/>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01-Sep-2009</a:t>
            </a:r>
          </a:p>
        </xdr:txBody>
      </xdr:sp>
      <xdr:sp macro="" textlink="">
        <xdr:nvSpPr>
          <xdr:cNvPr id="121" name="120 Rectángulo redondeado">
            <a:extLst>
              <a:ext uri="{FF2B5EF4-FFF2-40B4-BE49-F238E27FC236}">
                <a16:creationId xmlns:a16="http://schemas.microsoft.com/office/drawing/2014/main" id="{00000000-0008-0000-0200-000079000000}"/>
              </a:ext>
            </a:extLst>
          </xdr:cNvPr>
          <xdr:cNvSpPr/>
        </xdr:nvSpPr>
        <xdr:spPr>
          <a:xfrm>
            <a:off x="7293430" y="1129553"/>
            <a:ext cx="4880162" cy="503304"/>
          </a:xfrm>
          <a:prstGeom prst="roundRect">
            <a:avLst/>
          </a:prstGeom>
          <a:solidFill>
            <a:schemeClr val="accent3">
              <a:lumMod val="75000"/>
            </a:schemeClr>
          </a:solidFill>
          <a:ln/>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n-US" sz="2800" b="1"/>
              <a:t>Fechas</a:t>
            </a:r>
          </a:p>
        </xdr:txBody>
      </xdr:sp>
      <xdr:sp macro="" textlink="">
        <xdr:nvSpPr>
          <xdr:cNvPr id="151" name="150 Rectángulo redondeado">
            <a:extLst>
              <a:ext uri="{FF2B5EF4-FFF2-40B4-BE49-F238E27FC236}">
                <a16:creationId xmlns:a16="http://schemas.microsoft.com/office/drawing/2014/main" id="{00000000-0008-0000-0200-000097000000}"/>
              </a:ext>
            </a:extLst>
          </xdr:cNvPr>
          <xdr:cNvSpPr/>
        </xdr:nvSpPr>
        <xdr:spPr>
          <a:xfrm>
            <a:off x="-1" y="1115787"/>
            <a:ext cx="6599463" cy="488496"/>
          </a:xfrm>
          <a:prstGeom prst="roundRect">
            <a:avLst/>
          </a:prstGeom>
          <a:solidFill>
            <a:srgbClr val="0070C0"/>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800" b="1"/>
              <a:t>Acontecimientos</a:t>
            </a:r>
            <a:r>
              <a:rPr lang="en-US" sz="2800"/>
              <a:t> </a:t>
            </a:r>
          </a:p>
        </xdr:txBody>
      </xdr:sp>
      <xdr:sp macro="" textlink="">
        <xdr:nvSpPr>
          <xdr:cNvPr id="333" name="332 Rectángulo redondeado">
            <a:extLst>
              <a:ext uri="{FF2B5EF4-FFF2-40B4-BE49-F238E27FC236}">
                <a16:creationId xmlns:a16="http://schemas.microsoft.com/office/drawing/2014/main" id="{00000000-0008-0000-0200-00004D010000}"/>
              </a:ext>
            </a:extLst>
          </xdr:cNvPr>
          <xdr:cNvSpPr/>
        </xdr:nvSpPr>
        <xdr:spPr>
          <a:xfrm>
            <a:off x="7364475" y="5524515"/>
            <a:ext cx="4964450" cy="397563"/>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01-Sep-2008</a:t>
            </a:r>
          </a:p>
        </xdr:txBody>
      </xdr:sp>
      <xdr:sp macro="" textlink="">
        <xdr:nvSpPr>
          <xdr:cNvPr id="338" name="337 Rectángulo redondeado">
            <a:extLst>
              <a:ext uri="{FF2B5EF4-FFF2-40B4-BE49-F238E27FC236}">
                <a16:creationId xmlns:a16="http://schemas.microsoft.com/office/drawing/2014/main" id="{00000000-0008-0000-0200-000052010000}"/>
              </a:ext>
            </a:extLst>
          </xdr:cNvPr>
          <xdr:cNvSpPr/>
        </xdr:nvSpPr>
        <xdr:spPr>
          <a:xfrm>
            <a:off x="7362074" y="4666107"/>
            <a:ext cx="4959489" cy="411578"/>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 Mar 2004</a:t>
            </a:r>
          </a:p>
        </xdr:txBody>
      </xdr:sp>
      <xdr:sp macro="" textlink="">
        <xdr:nvSpPr>
          <xdr:cNvPr id="339" name="338 Rectángulo redondeado">
            <a:extLst>
              <a:ext uri="{FF2B5EF4-FFF2-40B4-BE49-F238E27FC236}">
                <a16:creationId xmlns:a16="http://schemas.microsoft.com/office/drawing/2014/main" id="{00000000-0008-0000-0200-000053010000}"/>
              </a:ext>
            </a:extLst>
          </xdr:cNvPr>
          <xdr:cNvSpPr/>
        </xdr:nvSpPr>
        <xdr:spPr>
          <a:xfrm>
            <a:off x="7348414" y="5078854"/>
            <a:ext cx="4966851" cy="445944"/>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01-Sep-2007</a:t>
            </a:r>
          </a:p>
        </xdr:txBody>
      </xdr:sp>
      <xdr:sp macro="" textlink="">
        <xdr:nvSpPr>
          <xdr:cNvPr id="351" name="350 Flecha derecha">
            <a:extLst>
              <a:ext uri="{FF2B5EF4-FFF2-40B4-BE49-F238E27FC236}">
                <a16:creationId xmlns:a16="http://schemas.microsoft.com/office/drawing/2014/main" id="{00000000-0008-0000-0200-00005F010000}"/>
              </a:ext>
            </a:extLst>
          </xdr:cNvPr>
          <xdr:cNvSpPr/>
        </xdr:nvSpPr>
        <xdr:spPr>
          <a:xfrm>
            <a:off x="6773515" y="2156190"/>
            <a:ext cx="443595" cy="106529"/>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2" name="351 Flecha derecha">
            <a:extLst>
              <a:ext uri="{FF2B5EF4-FFF2-40B4-BE49-F238E27FC236}">
                <a16:creationId xmlns:a16="http://schemas.microsoft.com/office/drawing/2014/main" id="{00000000-0008-0000-0200-000060010000}"/>
              </a:ext>
            </a:extLst>
          </xdr:cNvPr>
          <xdr:cNvSpPr/>
        </xdr:nvSpPr>
        <xdr:spPr>
          <a:xfrm>
            <a:off x="6747421" y="2639139"/>
            <a:ext cx="443595" cy="102831"/>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3" name="352 Flecha derecha">
            <a:extLst>
              <a:ext uri="{FF2B5EF4-FFF2-40B4-BE49-F238E27FC236}">
                <a16:creationId xmlns:a16="http://schemas.microsoft.com/office/drawing/2014/main" id="{00000000-0008-0000-0200-000061010000}"/>
              </a:ext>
            </a:extLst>
          </xdr:cNvPr>
          <xdr:cNvSpPr/>
        </xdr:nvSpPr>
        <xdr:spPr>
          <a:xfrm>
            <a:off x="6753910" y="2994516"/>
            <a:ext cx="443595" cy="127144"/>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4" name="353 Flecha derecha">
            <a:extLst>
              <a:ext uri="{FF2B5EF4-FFF2-40B4-BE49-F238E27FC236}">
                <a16:creationId xmlns:a16="http://schemas.microsoft.com/office/drawing/2014/main" id="{00000000-0008-0000-0200-000062010000}"/>
              </a:ext>
            </a:extLst>
          </xdr:cNvPr>
          <xdr:cNvSpPr/>
        </xdr:nvSpPr>
        <xdr:spPr>
          <a:xfrm>
            <a:off x="6770476" y="3468353"/>
            <a:ext cx="443595" cy="100220"/>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5" name="354 Flecha derecha">
            <a:extLst>
              <a:ext uri="{FF2B5EF4-FFF2-40B4-BE49-F238E27FC236}">
                <a16:creationId xmlns:a16="http://schemas.microsoft.com/office/drawing/2014/main" id="{00000000-0008-0000-0200-000063010000}"/>
              </a:ext>
            </a:extLst>
          </xdr:cNvPr>
          <xdr:cNvSpPr/>
        </xdr:nvSpPr>
        <xdr:spPr>
          <a:xfrm>
            <a:off x="6746574" y="4725842"/>
            <a:ext cx="443595" cy="116486"/>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6" name="355 Flecha derecha">
            <a:extLst>
              <a:ext uri="{FF2B5EF4-FFF2-40B4-BE49-F238E27FC236}">
                <a16:creationId xmlns:a16="http://schemas.microsoft.com/office/drawing/2014/main" id="{00000000-0008-0000-0200-000064010000}"/>
              </a:ext>
            </a:extLst>
          </xdr:cNvPr>
          <xdr:cNvSpPr/>
        </xdr:nvSpPr>
        <xdr:spPr>
          <a:xfrm>
            <a:off x="6786360" y="5190566"/>
            <a:ext cx="443595" cy="114931"/>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7" name="356 Flecha derecha">
            <a:extLst>
              <a:ext uri="{FF2B5EF4-FFF2-40B4-BE49-F238E27FC236}">
                <a16:creationId xmlns:a16="http://schemas.microsoft.com/office/drawing/2014/main" id="{00000000-0008-0000-0200-000065010000}"/>
              </a:ext>
            </a:extLst>
          </xdr:cNvPr>
          <xdr:cNvSpPr/>
        </xdr:nvSpPr>
        <xdr:spPr>
          <a:xfrm>
            <a:off x="6749545" y="5637066"/>
            <a:ext cx="443595" cy="122695"/>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8" name="357 Flecha derecha">
            <a:extLst>
              <a:ext uri="{FF2B5EF4-FFF2-40B4-BE49-F238E27FC236}">
                <a16:creationId xmlns:a16="http://schemas.microsoft.com/office/drawing/2014/main" id="{00000000-0008-0000-0200-000066010000}"/>
              </a:ext>
            </a:extLst>
          </xdr:cNvPr>
          <xdr:cNvSpPr/>
        </xdr:nvSpPr>
        <xdr:spPr>
          <a:xfrm>
            <a:off x="6760585" y="6028892"/>
            <a:ext cx="443595" cy="113163"/>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9" name="358 Flecha derecha">
            <a:extLst>
              <a:ext uri="{FF2B5EF4-FFF2-40B4-BE49-F238E27FC236}">
                <a16:creationId xmlns:a16="http://schemas.microsoft.com/office/drawing/2014/main" id="{00000000-0008-0000-0200-000067010000}"/>
              </a:ext>
            </a:extLst>
          </xdr:cNvPr>
          <xdr:cNvSpPr/>
        </xdr:nvSpPr>
        <xdr:spPr>
          <a:xfrm>
            <a:off x="6776392" y="6530066"/>
            <a:ext cx="443595" cy="97051"/>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60" name="359 Flecha derecha">
            <a:extLst>
              <a:ext uri="{FF2B5EF4-FFF2-40B4-BE49-F238E27FC236}">
                <a16:creationId xmlns:a16="http://schemas.microsoft.com/office/drawing/2014/main" id="{00000000-0008-0000-0200-000068010000}"/>
              </a:ext>
            </a:extLst>
          </xdr:cNvPr>
          <xdr:cNvSpPr/>
        </xdr:nvSpPr>
        <xdr:spPr>
          <a:xfrm>
            <a:off x="6763710" y="3832842"/>
            <a:ext cx="443595" cy="110696"/>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61" name="360 Flecha derecha">
            <a:extLst>
              <a:ext uri="{FF2B5EF4-FFF2-40B4-BE49-F238E27FC236}">
                <a16:creationId xmlns:a16="http://schemas.microsoft.com/office/drawing/2014/main" id="{00000000-0008-0000-0200-000069010000}"/>
              </a:ext>
            </a:extLst>
          </xdr:cNvPr>
          <xdr:cNvSpPr/>
        </xdr:nvSpPr>
        <xdr:spPr>
          <a:xfrm>
            <a:off x="6788878" y="4270230"/>
            <a:ext cx="443595" cy="111040"/>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62" name="361 Rectángulo redondeado">
            <a:extLst>
              <a:ext uri="{FF2B5EF4-FFF2-40B4-BE49-F238E27FC236}">
                <a16:creationId xmlns:a16="http://schemas.microsoft.com/office/drawing/2014/main" id="{00000000-0008-0000-0200-00006A010000}"/>
              </a:ext>
            </a:extLst>
          </xdr:cNvPr>
          <xdr:cNvSpPr/>
        </xdr:nvSpPr>
        <xdr:spPr>
          <a:xfrm>
            <a:off x="7323045" y="2480660"/>
            <a:ext cx="4992220" cy="417173"/>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24-Abr-2001</a:t>
            </a:r>
          </a:p>
        </xdr:txBody>
      </xdr:sp>
      <xdr:sp macro="" textlink="">
        <xdr:nvSpPr>
          <xdr:cNvPr id="363" name="362 Rectángulo redondeado">
            <a:extLst>
              <a:ext uri="{FF2B5EF4-FFF2-40B4-BE49-F238E27FC236}">
                <a16:creationId xmlns:a16="http://schemas.microsoft.com/office/drawing/2014/main" id="{00000000-0008-0000-0200-00006B010000}"/>
              </a:ext>
            </a:extLst>
          </xdr:cNvPr>
          <xdr:cNvSpPr/>
        </xdr:nvSpPr>
        <xdr:spPr>
          <a:xfrm>
            <a:off x="7314727" y="2035164"/>
            <a:ext cx="5011744" cy="438869"/>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16-Ago-1996 / 09/Sep/1998</a:t>
            </a:r>
          </a:p>
        </xdr:txBody>
      </xdr:sp>
      <xdr:sp macro="" textlink="">
        <xdr:nvSpPr>
          <xdr:cNvPr id="364" name="363 Rectángulo redondeado">
            <a:extLst>
              <a:ext uri="{FF2B5EF4-FFF2-40B4-BE49-F238E27FC236}">
                <a16:creationId xmlns:a16="http://schemas.microsoft.com/office/drawing/2014/main" id="{00000000-0008-0000-0200-00006C010000}"/>
              </a:ext>
            </a:extLst>
          </xdr:cNvPr>
          <xdr:cNvSpPr/>
        </xdr:nvSpPr>
        <xdr:spPr>
          <a:xfrm>
            <a:off x="7339853" y="2897048"/>
            <a:ext cx="4975412" cy="428174"/>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09-May-2001</a:t>
            </a:r>
          </a:p>
        </xdr:txBody>
      </xdr:sp>
      <xdr:sp macro="" textlink="">
        <xdr:nvSpPr>
          <xdr:cNvPr id="365" name="364 Rectángulo redondeado">
            <a:extLst>
              <a:ext uri="{FF2B5EF4-FFF2-40B4-BE49-F238E27FC236}">
                <a16:creationId xmlns:a16="http://schemas.microsoft.com/office/drawing/2014/main" id="{00000000-0008-0000-0200-00006D010000}"/>
              </a:ext>
            </a:extLst>
          </xdr:cNvPr>
          <xdr:cNvSpPr/>
        </xdr:nvSpPr>
        <xdr:spPr>
          <a:xfrm>
            <a:off x="7334773" y="3334889"/>
            <a:ext cx="4980491" cy="425415"/>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a:t>
            </a:r>
            <a:r>
              <a:rPr lang="en-US" sz="1800" b="1" baseline="0"/>
              <a:t> Nov-2002</a:t>
            </a:r>
            <a:endParaRPr lang="en-US" sz="1800" b="1"/>
          </a:p>
        </xdr:txBody>
      </xdr:sp>
      <xdr:sp macro="" textlink="">
        <xdr:nvSpPr>
          <xdr:cNvPr id="366" name="365 Rectángulo redondeado">
            <a:extLst>
              <a:ext uri="{FF2B5EF4-FFF2-40B4-BE49-F238E27FC236}">
                <a16:creationId xmlns:a16="http://schemas.microsoft.com/office/drawing/2014/main" id="{00000000-0008-0000-0200-00006E010000}"/>
              </a:ext>
            </a:extLst>
          </xdr:cNvPr>
          <xdr:cNvSpPr/>
        </xdr:nvSpPr>
        <xdr:spPr>
          <a:xfrm>
            <a:off x="7345457" y="3769690"/>
            <a:ext cx="4969808" cy="434120"/>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01-Feb-2003</a:t>
            </a:r>
          </a:p>
        </xdr:txBody>
      </xdr:sp>
      <xdr:sp macro="" textlink="">
        <xdr:nvSpPr>
          <xdr:cNvPr id="367" name="366 Rectángulo redondeado">
            <a:extLst>
              <a:ext uri="{FF2B5EF4-FFF2-40B4-BE49-F238E27FC236}">
                <a16:creationId xmlns:a16="http://schemas.microsoft.com/office/drawing/2014/main" id="{00000000-0008-0000-0200-00006F010000}"/>
              </a:ext>
            </a:extLst>
          </xdr:cNvPr>
          <xdr:cNvSpPr/>
        </xdr:nvSpPr>
        <xdr:spPr>
          <a:xfrm>
            <a:off x="7362543" y="4202206"/>
            <a:ext cx="4963927" cy="459447"/>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01-Jul-2003</a:t>
            </a:r>
          </a:p>
        </xdr:txBody>
      </xdr:sp>
      <xdr:sp macro="" textlink="">
        <xdr:nvSpPr>
          <xdr:cNvPr id="368" name="367 Rectángulo redondeado">
            <a:extLst>
              <a:ext uri="{FF2B5EF4-FFF2-40B4-BE49-F238E27FC236}">
                <a16:creationId xmlns:a16="http://schemas.microsoft.com/office/drawing/2014/main" id="{00000000-0008-0000-0200-000070010000}"/>
              </a:ext>
            </a:extLst>
          </xdr:cNvPr>
          <xdr:cNvSpPr/>
        </xdr:nvSpPr>
        <xdr:spPr>
          <a:xfrm>
            <a:off x="0" y="6383833"/>
            <a:ext cx="6626087" cy="419599"/>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Subsidio por Enfermedad Común</a:t>
            </a:r>
          </a:p>
        </xdr:txBody>
      </xdr:sp>
      <xdr:sp macro="" textlink="">
        <xdr:nvSpPr>
          <xdr:cNvPr id="369" name="368 Rectángulo redondeado">
            <a:extLst>
              <a:ext uri="{FF2B5EF4-FFF2-40B4-BE49-F238E27FC236}">
                <a16:creationId xmlns:a16="http://schemas.microsoft.com/office/drawing/2014/main" id="{00000000-0008-0000-0200-000071010000}"/>
              </a:ext>
            </a:extLst>
          </xdr:cNvPr>
          <xdr:cNvSpPr/>
        </xdr:nvSpPr>
        <xdr:spPr>
          <a:xfrm>
            <a:off x="0" y="3290286"/>
            <a:ext cx="6626599" cy="436399"/>
          </a:xfrm>
          <a:prstGeom prst="roundRect">
            <a:avLst/>
          </a:prstGeom>
          <a:solidFill>
            <a:srgbClr val="0070C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PBS Seguro Familiar de Salud del Régimen Subsidiado</a:t>
            </a:r>
          </a:p>
        </xdr:txBody>
      </xdr:sp>
      <xdr:sp macro="" textlink="">
        <xdr:nvSpPr>
          <xdr:cNvPr id="370" name="369 Rectángulo redondeado">
            <a:extLst>
              <a:ext uri="{FF2B5EF4-FFF2-40B4-BE49-F238E27FC236}">
                <a16:creationId xmlns:a16="http://schemas.microsoft.com/office/drawing/2014/main" id="{00000000-0008-0000-0200-000072010000}"/>
              </a:ext>
            </a:extLst>
          </xdr:cNvPr>
          <xdr:cNvSpPr/>
        </xdr:nvSpPr>
        <xdr:spPr>
          <a:xfrm>
            <a:off x="0" y="2881927"/>
            <a:ext cx="6610350" cy="414698"/>
          </a:xfrm>
          <a:prstGeom prst="roundRect">
            <a:avLst/>
          </a:prstGeom>
          <a:solidFill>
            <a:srgbClr val="0070C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•Promulgación de la Ley Poder Ejecutivo </a:t>
            </a:r>
          </a:p>
        </xdr:txBody>
      </xdr:sp>
      <xdr:sp macro="" textlink="">
        <xdr:nvSpPr>
          <xdr:cNvPr id="371" name="370 Rectángulo redondeado">
            <a:extLst>
              <a:ext uri="{FF2B5EF4-FFF2-40B4-BE49-F238E27FC236}">
                <a16:creationId xmlns:a16="http://schemas.microsoft.com/office/drawing/2014/main" id="{00000000-0008-0000-0200-000073010000}"/>
              </a:ext>
            </a:extLst>
          </xdr:cNvPr>
          <xdr:cNvSpPr/>
        </xdr:nvSpPr>
        <xdr:spPr>
          <a:xfrm>
            <a:off x="0" y="3733959"/>
            <a:ext cx="6608267" cy="433653"/>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600" b="1"/>
              <a:t>•</a:t>
            </a:r>
            <a:r>
              <a:rPr lang="en-US" sz="1800" b="1"/>
              <a:t>Inicio Proceso Afiliación  Pensiones del Régimen Contributivo</a:t>
            </a:r>
          </a:p>
        </xdr:txBody>
      </xdr:sp>
      <xdr:sp macro="" textlink="">
        <xdr:nvSpPr>
          <xdr:cNvPr id="372" name="371 Rectángulo redondeado">
            <a:extLst>
              <a:ext uri="{FF2B5EF4-FFF2-40B4-BE49-F238E27FC236}">
                <a16:creationId xmlns:a16="http://schemas.microsoft.com/office/drawing/2014/main" id="{00000000-0008-0000-0200-000074010000}"/>
              </a:ext>
            </a:extLst>
          </xdr:cNvPr>
          <xdr:cNvSpPr/>
        </xdr:nvSpPr>
        <xdr:spPr>
          <a:xfrm>
            <a:off x="22411" y="4161385"/>
            <a:ext cx="6600264" cy="430103"/>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Proceso  Recaudo Pensiones del Régimen Contributivo</a:t>
            </a:r>
          </a:p>
        </xdr:txBody>
      </xdr:sp>
      <xdr:sp macro="" textlink="">
        <xdr:nvSpPr>
          <xdr:cNvPr id="373" name="372 Rectángulo redondeado">
            <a:extLst>
              <a:ext uri="{FF2B5EF4-FFF2-40B4-BE49-F238E27FC236}">
                <a16:creationId xmlns:a16="http://schemas.microsoft.com/office/drawing/2014/main" id="{00000000-0008-0000-0200-000075010000}"/>
              </a:ext>
            </a:extLst>
          </xdr:cNvPr>
          <xdr:cNvSpPr/>
        </xdr:nvSpPr>
        <xdr:spPr>
          <a:xfrm>
            <a:off x="0" y="4597584"/>
            <a:ext cx="6618292" cy="439361"/>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Proceso</a:t>
            </a:r>
            <a:r>
              <a:rPr lang="en-US" sz="1800" b="1" baseline="0"/>
              <a:t>  Recaudo Seguro Riesgos Laborales</a:t>
            </a:r>
            <a:endParaRPr lang="en-US" sz="1100" b="1"/>
          </a:p>
        </xdr:txBody>
      </xdr:sp>
      <xdr:sp macro="" textlink="">
        <xdr:nvSpPr>
          <xdr:cNvPr id="374" name="373 Rectángulo redondeado">
            <a:extLst>
              <a:ext uri="{FF2B5EF4-FFF2-40B4-BE49-F238E27FC236}">
                <a16:creationId xmlns:a16="http://schemas.microsoft.com/office/drawing/2014/main" id="{00000000-0008-0000-0200-000076010000}"/>
              </a:ext>
            </a:extLst>
          </xdr:cNvPr>
          <xdr:cNvSpPr/>
        </xdr:nvSpPr>
        <xdr:spPr>
          <a:xfrm>
            <a:off x="0" y="5036656"/>
            <a:ext cx="6633882" cy="455688"/>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r>
              <a:rPr lang="en-US" sz="1800" b="1">
                <a:solidFill>
                  <a:schemeClr val="lt1"/>
                </a:solidFill>
                <a:effectLst/>
                <a:latin typeface="+mn-lt"/>
                <a:ea typeface="+mn-ea"/>
                <a:cs typeface="+mn-cs"/>
              </a:rPr>
              <a:t>•Inicio PDSS del Seguro Familiar de Salud del Régimen Contributivo</a:t>
            </a:r>
            <a:endParaRPr lang="en-US" sz="1800">
              <a:effectLst/>
            </a:endParaRPr>
          </a:p>
        </xdr:txBody>
      </xdr:sp>
      <xdr:sp macro="" textlink="">
        <xdr:nvSpPr>
          <xdr:cNvPr id="375" name="374 Rectángulo redondeado">
            <a:extLst>
              <a:ext uri="{FF2B5EF4-FFF2-40B4-BE49-F238E27FC236}">
                <a16:creationId xmlns:a16="http://schemas.microsoft.com/office/drawing/2014/main" id="{00000000-0008-0000-0200-000077010000}"/>
              </a:ext>
            </a:extLst>
          </xdr:cNvPr>
          <xdr:cNvSpPr/>
        </xdr:nvSpPr>
        <xdr:spPr>
          <a:xfrm>
            <a:off x="0" y="5489057"/>
            <a:ext cx="6622676" cy="449572"/>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Subsidio Maternidad y Lactancia</a:t>
            </a:r>
          </a:p>
        </xdr:txBody>
      </xdr:sp>
      <xdr:sp macro="" textlink="">
        <xdr:nvSpPr>
          <xdr:cNvPr id="376" name="375 Rectángulo redondeado">
            <a:extLst>
              <a:ext uri="{FF2B5EF4-FFF2-40B4-BE49-F238E27FC236}">
                <a16:creationId xmlns:a16="http://schemas.microsoft.com/office/drawing/2014/main" id="{00000000-0008-0000-0200-000078010000}"/>
              </a:ext>
            </a:extLst>
          </xdr:cNvPr>
          <xdr:cNvSpPr/>
        </xdr:nvSpPr>
        <xdr:spPr>
          <a:xfrm>
            <a:off x="0" y="5948469"/>
            <a:ext cx="6633882" cy="433524"/>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Servicio Estancias Infantiles</a:t>
            </a:r>
          </a:p>
        </xdr:txBody>
      </xdr:sp>
      <xdr:sp macro="" textlink="">
        <xdr:nvSpPr>
          <xdr:cNvPr id="377" name="376 Rectángulo redondeado">
            <a:extLst>
              <a:ext uri="{FF2B5EF4-FFF2-40B4-BE49-F238E27FC236}">
                <a16:creationId xmlns:a16="http://schemas.microsoft.com/office/drawing/2014/main" id="{00000000-0008-0000-0200-000079010000}"/>
              </a:ext>
            </a:extLst>
          </xdr:cNvPr>
          <xdr:cNvSpPr/>
        </xdr:nvSpPr>
        <xdr:spPr>
          <a:xfrm>
            <a:off x="0" y="2018657"/>
            <a:ext cx="6638925" cy="437379"/>
          </a:xfrm>
          <a:prstGeom prst="roundRect">
            <a:avLst/>
          </a:prstGeom>
          <a:solidFill>
            <a:srgbClr val="0070C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600"/>
              <a:t>•</a:t>
            </a:r>
            <a:r>
              <a:rPr lang="en-US" sz="1800" b="1"/>
              <a:t>Introducción de  la Ley al Congreso</a:t>
            </a:r>
            <a:r>
              <a:rPr lang="en-US" sz="1800" b="1" baseline="0"/>
              <a:t> Nacional</a:t>
            </a:r>
            <a:endParaRPr lang="en-US" sz="1800" b="1"/>
          </a:p>
        </xdr:txBody>
      </xdr:sp>
      <xdr:sp macro="" textlink="">
        <xdr:nvSpPr>
          <xdr:cNvPr id="378" name="377 Rectángulo redondeado">
            <a:extLst>
              <a:ext uri="{FF2B5EF4-FFF2-40B4-BE49-F238E27FC236}">
                <a16:creationId xmlns:a16="http://schemas.microsoft.com/office/drawing/2014/main" id="{00000000-0008-0000-0200-00007A010000}"/>
              </a:ext>
            </a:extLst>
          </xdr:cNvPr>
          <xdr:cNvSpPr/>
        </xdr:nvSpPr>
        <xdr:spPr>
          <a:xfrm>
            <a:off x="0" y="2465774"/>
            <a:ext cx="6610349" cy="413163"/>
          </a:xfrm>
          <a:prstGeom prst="roundRect">
            <a:avLst/>
          </a:prstGeom>
          <a:solidFill>
            <a:srgbClr val="0070C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600" b="1"/>
              <a:t>•</a:t>
            </a:r>
            <a:r>
              <a:rPr lang="en-US" sz="1800" b="1"/>
              <a:t>Aprobación de la Ley Poder Legislativo</a:t>
            </a:r>
          </a:p>
        </xdr:txBody>
      </xdr:sp>
    </xdr:grpSp>
    <xdr:clientData/>
  </xdr:twoCellAnchor>
  <xdr:twoCellAnchor editAs="oneCell">
    <xdr:from>
      <xdr:col>0</xdr:col>
      <xdr:colOff>585107</xdr:colOff>
      <xdr:row>0</xdr:row>
      <xdr:rowOff>149677</xdr:rowOff>
    </xdr:from>
    <xdr:to>
      <xdr:col>2</xdr:col>
      <xdr:colOff>41838</xdr:colOff>
      <xdr:row>4</xdr:row>
      <xdr:rowOff>81642</xdr:rowOff>
    </xdr:to>
    <xdr:pic>
      <xdr:nvPicPr>
        <xdr:cNvPr id="41" name="40 Imagen" descr="Logo_2x4.bmp">
          <a:hlinkClick xmlns:r="http://schemas.openxmlformats.org/officeDocument/2006/relationships" r:id="rId3"/>
          <a:extLst>
            <a:ext uri="{FF2B5EF4-FFF2-40B4-BE49-F238E27FC236}">
              <a16:creationId xmlns:a16="http://schemas.microsoft.com/office/drawing/2014/main" id="{00000000-0008-0000-0200-000029000000}"/>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585107" y="149677"/>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0.xml><?xml version="1.0" encoding="utf-8"?>
<c:userShapes xmlns:c="http://schemas.openxmlformats.org/drawingml/2006/chart">
  <cdr:relSizeAnchor xmlns:cdr="http://schemas.openxmlformats.org/drawingml/2006/chartDrawing">
    <cdr:from>
      <cdr:x>0.05601</cdr:x>
      <cdr:y>0.92278</cdr:y>
    </cdr:from>
    <cdr:to>
      <cdr:x>0.17572</cdr:x>
      <cdr:y>0.98381</cdr:y>
    </cdr:to>
    <cdr:sp macro="" textlink="">
      <cdr:nvSpPr>
        <cdr:cNvPr id="2" name="1 CuadroTexto"/>
        <cdr:cNvSpPr txBox="1"/>
      </cdr:nvSpPr>
      <cdr:spPr>
        <a:xfrm xmlns:a="http://schemas.openxmlformats.org/drawingml/2006/main">
          <a:off x="796414" y="6253089"/>
          <a:ext cx="1702231" cy="41358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600" b="1"/>
            <a:t>Fuente: </a:t>
          </a:r>
          <a:r>
            <a:rPr lang="en-US" sz="1600"/>
            <a:t>SIPEN</a:t>
          </a:r>
        </a:p>
      </cdr:txBody>
    </cdr:sp>
  </cdr:relSizeAnchor>
</c:userShapes>
</file>

<file path=xl/drawings/drawing71.xml><?xml version="1.0" encoding="utf-8"?>
<xdr:wsDr xmlns:xdr="http://schemas.openxmlformats.org/drawingml/2006/spreadsheetDrawing" xmlns:a="http://schemas.openxmlformats.org/drawingml/2006/main">
  <xdr:twoCellAnchor>
    <xdr:from>
      <xdr:col>8</xdr:col>
      <xdr:colOff>721178</xdr:colOff>
      <xdr:row>26</xdr:row>
      <xdr:rowOff>122464</xdr:rowOff>
    </xdr:from>
    <xdr:to>
      <xdr:col>17</xdr:col>
      <xdr:colOff>503462</xdr:colOff>
      <xdr:row>63</xdr:row>
      <xdr:rowOff>176891</xdr:rowOff>
    </xdr:to>
    <xdr:graphicFrame macro="">
      <xdr:nvGraphicFramePr>
        <xdr:cNvPr id="2" name="11 Gráfico">
          <a:extLst>
            <a:ext uri="{FF2B5EF4-FFF2-40B4-BE49-F238E27FC236}">
              <a16:creationId xmlns:a16="http://schemas.microsoft.com/office/drawing/2014/main" id="{00000000-0008-0000-3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54428</xdr:colOff>
      <xdr:row>26</xdr:row>
      <xdr:rowOff>136072</xdr:rowOff>
    </xdr:from>
    <xdr:to>
      <xdr:col>8</xdr:col>
      <xdr:colOff>775607</xdr:colOff>
      <xdr:row>64</xdr:row>
      <xdr:rowOff>149679</xdr:rowOff>
    </xdr:to>
    <xdr:graphicFrame macro="">
      <xdr:nvGraphicFramePr>
        <xdr:cNvPr id="3" name="13 Gráfico">
          <a:extLst>
            <a:ext uri="{FF2B5EF4-FFF2-40B4-BE49-F238E27FC236}">
              <a16:creationId xmlns:a16="http://schemas.microsoft.com/office/drawing/2014/main" id="{00000000-0008-0000-3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0</xdr:row>
      <xdr:rowOff>0</xdr:rowOff>
    </xdr:from>
    <xdr:to>
      <xdr:col>17</xdr:col>
      <xdr:colOff>789214</xdr:colOff>
      <xdr:row>0</xdr:row>
      <xdr:rowOff>1251857</xdr:rowOff>
    </xdr:to>
    <xdr:sp macro="" textlink="">
      <xdr:nvSpPr>
        <xdr:cNvPr id="5" name="4 Rectángulo redondeado">
          <a:extLst>
            <a:ext uri="{FF2B5EF4-FFF2-40B4-BE49-F238E27FC236}">
              <a16:creationId xmlns:a16="http://schemas.microsoft.com/office/drawing/2014/main" id="{00000000-0008-0000-3300-000005000000}"/>
            </a:ext>
          </a:extLst>
        </xdr:cNvPr>
        <xdr:cNvSpPr/>
      </xdr:nvSpPr>
      <xdr:spPr>
        <a:xfrm>
          <a:off x="0" y="0"/>
          <a:ext cx="20492357" cy="1251857"/>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de Vejez, Discapacidad y Sobrevivencia (SVDS)</a:t>
          </a:r>
        </a:p>
        <a:p>
          <a:pPr algn="ctr" eaLnBrk="1" fontAlgn="auto" latinLnBrk="0" hangingPunct="1"/>
          <a:r>
            <a:rPr lang="es-DO" sz="2000" b="1">
              <a:solidFill>
                <a:schemeClr val="lt1"/>
              </a:solidFill>
              <a:effectLst/>
              <a:latin typeface="+mn-lt"/>
              <a:ea typeface="+mn-ea"/>
              <a:cs typeface="+mn-cs"/>
            </a:rPr>
            <a:t>Traspasos Recibidos en Entidades de CCI/ Reparto</a:t>
          </a:r>
        </a:p>
        <a:p>
          <a:pPr algn="ctr" eaLnBrk="1" fontAlgn="auto" latinLnBrk="0" hangingPunct="1"/>
          <a:r>
            <a:rPr lang="es-DO" sz="2000" b="1">
              <a:solidFill>
                <a:schemeClr val="lt1"/>
              </a:solidFill>
              <a:effectLst/>
              <a:latin typeface="+mn-lt"/>
              <a:ea typeface="+mn-ea"/>
              <a:cs typeface="+mn-cs"/>
            </a:rPr>
            <a:t>Período: Diciembre</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2005 -</a:t>
          </a:r>
          <a:r>
            <a:rPr lang="es-DO" sz="2000" b="1" baseline="0">
              <a:solidFill>
                <a:schemeClr val="lt1"/>
              </a:solidFill>
              <a:effectLst/>
              <a:latin typeface="+mn-lt"/>
              <a:ea typeface="+mn-ea"/>
              <a:cs typeface="+mn-cs"/>
            </a:rPr>
            <a:t> Abril 2021</a:t>
          </a:r>
          <a:endParaRPr lang="es-DO" sz="4400">
            <a:effectLst/>
          </a:endParaRPr>
        </a:p>
      </xdr:txBody>
    </xdr:sp>
    <xdr:clientData/>
  </xdr:twoCellAnchor>
  <xdr:twoCellAnchor editAs="oneCell">
    <xdr:from>
      <xdr:col>0</xdr:col>
      <xdr:colOff>462643</xdr:colOff>
      <xdr:row>0</xdr:row>
      <xdr:rowOff>192616</xdr:rowOff>
    </xdr:from>
    <xdr:to>
      <xdr:col>1</xdr:col>
      <xdr:colOff>252935</xdr:colOff>
      <xdr:row>0</xdr:row>
      <xdr:rowOff>966108</xdr:rowOff>
    </xdr:to>
    <xdr:pic>
      <xdr:nvPicPr>
        <xdr:cNvPr id="6" name="5 Imagen" descr="logo_2x4.bmp">
          <a:hlinkClick xmlns:r="http://schemas.openxmlformats.org/officeDocument/2006/relationships" r:id="rId3"/>
          <a:extLst>
            <a:ext uri="{FF2B5EF4-FFF2-40B4-BE49-F238E27FC236}">
              <a16:creationId xmlns:a16="http://schemas.microsoft.com/office/drawing/2014/main" id="{00000000-0008-0000-3300-000006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62643" y="192616"/>
          <a:ext cx="1137399" cy="7734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108856</xdr:colOff>
      <xdr:row>66</xdr:row>
      <xdr:rowOff>108858</xdr:rowOff>
    </xdr:from>
    <xdr:to>
      <xdr:col>3</xdr:col>
      <xdr:colOff>655038</xdr:colOff>
      <xdr:row>68</xdr:row>
      <xdr:rowOff>50644</xdr:rowOff>
    </xdr:to>
    <xdr:sp macro="" textlink="">
      <xdr:nvSpPr>
        <xdr:cNvPr id="7" name="1 CuadroTexto">
          <a:extLst>
            <a:ext uri="{FF2B5EF4-FFF2-40B4-BE49-F238E27FC236}">
              <a16:creationId xmlns:a16="http://schemas.microsoft.com/office/drawing/2014/main" id="{00000000-0008-0000-3300-000007000000}"/>
            </a:ext>
          </a:extLst>
        </xdr:cNvPr>
        <xdr:cNvSpPr txBox="1"/>
      </xdr:nvSpPr>
      <xdr:spPr>
        <a:xfrm>
          <a:off x="108856" y="14899822"/>
          <a:ext cx="3716646" cy="322786"/>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en-US" sz="1600" b="1"/>
            <a:t>Fuente: </a:t>
          </a:r>
          <a:r>
            <a:rPr lang="en-US" sz="1600"/>
            <a:t>SIPEN</a:t>
          </a:r>
        </a:p>
      </xdr:txBody>
    </xdr:sp>
    <xdr:clientData/>
  </xdr:twoCellAnchor>
</xdr:wsDr>
</file>

<file path=xl/drawings/drawing72.xml><?xml version="1.0" encoding="utf-8"?>
<xdr:wsDr xmlns:xdr="http://schemas.openxmlformats.org/drawingml/2006/spreadsheetDrawing" xmlns:a="http://schemas.openxmlformats.org/drawingml/2006/main">
  <xdr:twoCellAnchor>
    <xdr:from>
      <xdr:col>0</xdr:col>
      <xdr:colOff>33617</xdr:colOff>
      <xdr:row>22</xdr:row>
      <xdr:rowOff>148079</xdr:rowOff>
    </xdr:from>
    <xdr:to>
      <xdr:col>9</xdr:col>
      <xdr:colOff>699009</xdr:colOff>
      <xdr:row>57</xdr:row>
      <xdr:rowOff>109978</xdr:rowOff>
    </xdr:to>
    <xdr:graphicFrame macro="">
      <xdr:nvGraphicFramePr>
        <xdr:cNvPr id="3" name="8 Gráfico">
          <a:extLst>
            <a:ext uri="{FF2B5EF4-FFF2-40B4-BE49-F238E27FC236}">
              <a16:creationId xmlns:a16="http://schemas.microsoft.com/office/drawing/2014/main" id="{00000000-0008-0000-3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655546</xdr:colOff>
      <xdr:row>22</xdr:row>
      <xdr:rowOff>114461</xdr:rowOff>
    </xdr:from>
    <xdr:to>
      <xdr:col>17</xdr:col>
      <xdr:colOff>873260</xdr:colOff>
      <xdr:row>58</xdr:row>
      <xdr:rowOff>46425</xdr:rowOff>
    </xdr:to>
    <xdr:graphicFrame macro="">
      <xdr:nvGraphicFramePr>
        <xdr:cNvPr id="4" name="9 Gráfico">
          <a:extLst>
            <a:ext uri="{FF2B5EF4-FFF2-40B4-BE49-F238E27FC236}">
              <a16:creationId xmlns:a16="http://schemas.microsoft.com/office/drawing/2014/main" id="{00000000-0008-0000-34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0</xdr:row>
      <xdr:rowOff>0</xdr:rowOff>
    </xdr:from>
    <xdr:to>
      <xdr:col>17</xdr:col>
      <xdr:colOff>979714</xdr:colOff>
      <xdr:row>1</xdr:row>
      <xdr:rowOff>40821</xdr:rowOff>
    </xdr:to>
    <xdr:sp macro="" textlink="">
      <xdr:nvSpPr>
        <xdr:cNvPr id="5" name="4 Rectángulo redondeado">
          <a:extLst>
            <a:ext uri="{FF2B5EF4-FFF2-40B4-BE49-F238E27FC236}">
              <a16:creationId xmlns:a16="http://schemas.microsoft.com/office/drawing/2014/main" id="{00000000-0008-0000-3400-000005000000}"/>
            </a:ext>
          </a:extLst>
        </xdr:cNvPr>
        <xdr:cNvSpPr/>
      </xdr:nvSpPr>
      <xdr:spPr>
        <a:xfrm>
          <a:off x="0" y="0"/>
          <a:ext cx="15253607" cy="104775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Traspasos Cedidos en Entidades de CCI / Reparto</a:t>
          </a:r>
        </a:p>
        <a:p>
          <a:pPr algn="ctr" eaLnBrk="1" fontAlgn="auto" latinLnBrk="0" hangingPunct="1"/>
          <a:r>
            <a:rPr lang="es-DO" sz="1800" b="1">
              <a:solidFill>
                <a:schemeClr val="lt1"/>
              </a:solidFill>
              <a:effectLst/>
              <a:latin typeface="+mn-lt"/>
              <a:ea typeface="+mn-ea"/>
              <a:cs typeface="+mn-cs"/>
            </a:rPr>
            <a:t>Período: Diciembre 2005 - Abril 2021</a:t>
          </a:r>
          <a:endParaRPr lang="es-DO" sz="4000">
            <a:effectLst/>
          </a:endParaRPr>
        </a:p>
      </xdr:txBody>
    </xdr:sp>
    <xdr:clientData/>
  </xdr:twoCellAnchor>
  <xdr:twoCellAnchor editAs="oneCell">
    <xdr:from>
      <xdr:col>0</xdr:col>
      <xdr:colOff>421822</xdr:colOff>
      <xdr:row>0</xdr:row>
      <xdr:rowOff>235849</xdr:rowOff>
    </xdr:from>
    <xdr:to>
      <xdr:col>1</xdr:col>
      <xdr:colOff>91343</xdr:colOff>
      <xdr:row>0</xdr:row>
      <xdr:rowOff>789214</xdr:rowOff>
    </xdr:to>
    <xdr:pic>
      <xdr:nvPicPr>
        <xdr:cNvPr id="7" name="6 Imagen" descr="logo_2x4.bmp">
          <a:hlinkClick xmlns:r="http://schemas.openxmlformats.org/officeDocument/2006/relationships" r:id="rId3"/>
          <a:extLst>
            <a:ext uri="{FF2B5EF4-FFF2-40B4-BE49-F238E27FC236}">
              <a16:creationId xmlns:a16="http://schemas.microsoft.com/office/drawing/2014/main" id="{00000000-0008-0000-3400-000007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21822" y="235849"/>
          <a:ext cx="810921" cy="5533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3.xml><?xml version="1.0" encoding="utf-8"?>
<c:userShapes xmlns:c="http://schemas.openxmlformats.org/drawingml/2006/chart">
  <cdr:relSizeAnchor xmlns:cdr="http://schemas.openxmlformats.org/drawingml/2006/chartDrawing">
    <cdr:from>
      <cdr:x>0.01757</cdr:x>
      <cdr:y>0.92935</cdr:y>
    </cdr:from>
    <cdr:to>
      <cdr:x>0.3094</cdr:x>
      <cdr:y>0.98394</cdr:y>
    </cdr:to>
    <cdr:sp macro="" textlink="">
      <cdr:nvSpPr>
        <cdr:cNvPr id="2" name="1 CuadroTexto"/>
        <cdr:cNvSpPr txBox="1"/>
      </cdr:nvSpPr>
      <cdr:spPr>
        <a:xfrm xmlns:a="http://schemas.openxmlformats.org/drawingml/2006/main">
          <a:off x="141064" y="6300106"/>
          <a:ext cx="2342477" cy="3701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b="1"/>
            <a:t>Fuente: </a:t>
          </a:r>
          <a:r>
            <a:rPr lang="en-US" sz="1600"/>
            <a:t>SIPEN</a:t>
          </a:r>
        </a:p>
      </cdr:txBody>
    </cdr:sp>
  </cdr:relSizeAnchor>
</c:userShapes>
</file>

<file path=xl/drawings/drawing74.xml><?xml version="1.0" encoding="utf-8"?>
<c:userShapes xmlns:c="http://schemas.openxmlformats.org/drawingml/2006/chart">
  <cdr:relSizeAnchor xmlns:cdr="http://schemas.openxmlformats.org/drawingml/2006/chartDrawing">
    <cdr:from>
      <cdr:x>0.08818</cdr:x>
      <cdr:y>0.9279</cdr:y>
    </cdr:from>
    <cdr:to>
      <cdr:x>0.41299</cdr:x>
      <cdr:y>0.99495</cdr:y>
    </cdr:to>
    <cdr:sp macro="" textlink="">
      <cdr:nvSpPr>
        <cdr:cNvPr id="2" name="1 CuadroTexto"/>
        <cdr:cNvSpPr txBox="1"/>
      </cdr:nvSpPr>
      <cdr:spPr>
        <a:xfrm xmlns:a="http://schemas.openxmlformats.org/drawingml/2006/main">
          <a:off x="635912" y="6350890"/>
          <a:ext cx="2342460" cy="4589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b="1"/>
            <a:t>Fuente: </a:t>
          </a:r>
          <a:r>
            <a:rPr lang="en-US" sz="1600"/>
            <a:t>SIPEN</a:t>
          </a:r>
        </a:p>
      </cdr:txBody>
    </cdr:sp>
  </cdr:relSizeAnchor>
</c:userShapes>
</file>

<file path=xl/drawings/drawing75.xml><?xml version="1.0" encoding="utf-8"?>
<xdr:wsDr xmlns:xdr="http://schemas.openxmlformats.org/drawingml/2006/spreadsheetDrawing" xmlns:a="http://schemas.openxmlformats.org/drawingml/2006/main">
  <xdr:twoCellAnchor>
    <xdr:from>
      <xdr:col>0</xdr:col>
      <xdr:colOff>2</xdr:colOff>
      <xdr:row>23</xdr:row>
      <xdr:rowOff>122463</xdr:rowOff>
    </xdr:from>
    <xdr:to>
      <xdr:col>9</xdr:col>
      <xdr:colOff>775608</xdr:colOff>
      <xdr:row>61</xdr:row>
      <xdr:rowOff>143492</xdr:rowOff>
    </xdr:to>
    <xdr:graphicFrame macro="">
      <xdr:nvGraphicFramePr>
        <xdr:cNvPr id="2" name="5 Gráfico">
          <a:extLst>
            <a:ext uri="{FF2B5EF4-FFF2-40B4-BE49-F238E27FC236}">
              <a16:creationId xmlns:a16="http://schemas.microsoft.com/office/drawing/2014/main" id="{00000000-0008-0000-3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462643</xdr:colOff>
      <xdr:row>23</xdr:row>
      <xdr:rowOff>136073</xdr:rowOff>
    </xdr:from>
    <xdr:to>
      <xdr:col>17</xdr:col>
      <xdr:colOff>653142</xdr:colOff>
      <xdr:row>62</xdr:row>
      <xdr:rowOff>163288</xdr:rowOff>
    </xdr:to>
    <xdr:graphicFrame macro="">
      <xdr:nvGraphicFramePr>
        <xdr:cNvPr id="3" name="4 Gráfico">
          <a:extLst>
            <a:ext uri="{FF2B5EF4-FFF2-40B4-BE49-F238E27FC236}">
              <a16:creationId xmlns:a16="http://schemas.microsoft.com/office/drawing/2014/main" id="{00000000-0008-0000-3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0</xdr:row>
      <xdr:rowOff>27215</xdr:rowOff>
    </xdr:from>
    <xdr:to>
      <xdr:col>18</xdr:col>
      <xdr:colOff>0</xdr:colOff>
      <xdr:row>1</xdr:row>
      <xdr:rowOff>122464</xdr:rowOff>
    </xdr:to>
    <xdr:sp macro="" textlink="">
      <xdr:nvSpPr>
        <xdr:cNvPr id="5" name="4 Rectángulo redondeado">
          <a:extLst>
            <a:ext uri="{FF2B5EF4-FFF2-40B4-BE49-F238E27FC236}">
              <a16:creationId xmlns:a16="http://schemas.microsoft.com/office/drawing/2014/main" id="{00000000-0008-0000-3500-000005000000}"/>
            </a:ext>
          </a:extLst>
        </xdr:cNvPr>
        <xdr:cNvSpPr/>
      </xdr:nvSpPr>
      <xdr:spPr>
        <a:xfrm>
          <a:off x="0" y="27215"/>
          <a:ext cx="18138321" cy="111578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Traspasos Netos en  Entidades de CCI (Reparto)</a:t>
          </a:r>
        </a:p>
        <a:p>
          <a:pPr algn="ctr" eaLnBrk="1" fontAlgn="auto" latinLnBrk="0" hangingPunct="1"/>
          <a:r>
            <a:rPr lang="es-DO" sz="1800" b="1">
              <a:solidFill>
                <a:schemeClr val="lt1"/>
              </a:solidFill>
              <a:effectLst/>
              <a:latin typeface="+mn-lt"/>
              <a:ea typeface="+mn-ea"/>
              <a:cs typeface="+mn-cs"/>
            </a:rPr>
            <a:t>Período:  Diciembre 2005 - Abril 2021</a:t>
          </a:r>
          <a:endParaRPr lang="es-DO" sz="4000">
            <a:effectLst/>
          </a:endParaRPr>
        </a:p>
      </xdr:txBody>
    </xdr:sp>
    <xdr:clientData/>
  </xdr:twoCellAnchor>
  <xdr:twoCellAnchor editAs="oneCell">
    <xdr:from>
      <xdr:col>0</xdr:col>
      <xdr:colOff>503464</xdr:colOff>
      <xdr:row>0</xdr:row>
      <xdr:rowOff>244930</xdr:rowOff>
    </xdr:from>
    <xdr:to>
      <xdr:col>1</xdr:col>
      <xdr:colOff>93080</xdr:colOff>
      <xdr:row>0</xdr:row>
      <xdr:rowOff>857250</xdr:rowOff>
    </xdr:to>
    <xdr:pic>
      <xdr:nvPicPr>
        <xdr:cNvPr id="7" name="6 Imagen" descr="logo_2x4.bmp">
          <a:hlinkClick xmlns:r="http://schemas.openxmlformats.org/officeDocument/2006/relationships" r:id="rId3"/>
          <a:extLst>
            <a:ext uri="{FF2B5EF4-FFF2-40B4-BE49-F238E27FC236}">
              <a16:creationId xmlns:a16="http://schemas.microsoft.com/office/drawing/2014/main" id="{00000000-0008-0000-3500-000007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03464" y="244930"/>
          <a:ext cx="882295" cy="612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6.xml><?xml version="1.0" encoding="utf-8"?>
<c:userShapes xmlns:c="http://schemas.openxmlformats.org/drawingml/2006/chart">
  <cdr:relSizeAnchor xmlns:cdr="http://schemas.openxmlformats.org/drawingml/2006/chartDrawing">
    <cdr:from>
      <cdr:x>0.09034</cdr:x>
      <cdr:y>0.92963</cdr:y>
    </cdr:from>
    <cdr:to>
      <cdr:x>0.27599</cdr:x>
      <cdr:y>0.98196</cdr:y>
    </cdr:to>
    <cdr:sp macro="" textlink="">
      <cdr:nvSpPr>
        <cdr:cNvPr id="3" name="2 CuadroTexto"/>
        <cdr:cNvSpPr txBox="1"/>
      </cdr:nvSpPr>
      <cdr:spPr>
        <a:xfrm xmlns:a="http://schemas.openxmlformats.org/drawingml/2006/main">
          <a:off x="766081" y="6171768"/>
          <a:ext cx="1574348" cy="34741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400" b="1"/>
            <a:t>Fuente: </a:t>
          </a:r>
          <a:r>
            <a:rPr lang="en-US" sz="1400"/>
            <a:t>SIPEN </a:t>
          </a:r>
        </a:p>
      </cdr:txBody>
    </cdr:sp>
  </cdr:relSizeAnchor>
</c:userShapes>
</file>

<file path=xl/drawings/drawing77.xml><?xml version="1.0" encoding="utf-8"?>
<xdr:wsDr xmlns:xdr="http://schemas.openxmlformats.org/drawingml/2006/spreadsheetDrawing" xmlns:a="http://schemas.openxmlformats.org/drawingml/2006/main">
  <xdr:twoCellAnchor editAs="oneCell">
    <xdr:from>
      <xdr:col>13</xdr:col>
      <xdr:colOff>0</xdr:colOff>
      <xdr:row>27</xdr:row>
      <xdr:rowOff>0</xdr:rowOff>
    </xdr:from>
    <xdr:to>
      <xdr:col>13</xdr:col>
      <xdr:colOff>9525</xdr:colOff>
      <xdr:row>27</xdr:row>
      <xdr:rowOff>9525</xdr:rowOff>
    </xdr:to>
    <xdr:pic>
      <xdr:nvPicPr>
        <xdr:cNvPr id="3" name="3 Imagen" descr="https://www.skymall.com/images/shop/borders/spacer.gif">
          <a:extLst>
            <a:ext uri="{FF2B5EF4-FFF2-40B4-BE49-F238E27FC236}">
              <a16:creationId xmlns:a16="http://schemas.microsoft.com/office/drawing/2014/main" id="{00000000-0008-0000-36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115925" y="18478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xdr:colOff>
      <xdr:row>0</xdr:row>
      <xdr:rowOff>0</xdr:rowOff>
    </xdr:from>
    <xdr:to>
      <xdr:col>12</xdr:col>
      <xdr:colOff>1129393</xdr:colOff>
      <xdr:row>0</xdr:row>
      <xdr:rowOff>1115786</xdr:rowOff>
    </xdr:to>
    <xdr:sp macro="" textlink="">
      <xdr:nvSpPr>
        <xdr:cNvPr id="56" name="4 Rectángulo redondeado">
          <a:extLst>
            <a:ext uri="{FF2B5EF4-FFF2-40B4-BE49-F238E27FC236}">
              <a16:creationId xmlns:a16="http://schemas.microsoft.com/office/drawing/2014/main" id="{00000000-0008-0000-3600-000038000000}"/>
            </a:ext>
          </a:extLst>
        </xdr:cNvPr>
        <xdr:cNvSpPr/>
      </xdr:nvSpPr>
      <xdr:spPr>
        <a:xfrm>
          <a:off x="1" y="0"/>
          <a:ext cx="14205856" cy="111578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a:r>
            <a:rPr lang="es-DO" sz="1800" b="1">
              <a:solidFill>
                <a:schemeClr val="lt1"/>
              </a:solidFill>
              <a:effectLst/>
              <a:latin typeface="+mn-lt"/>
              <a:ea typeface="+mn-ea"/>
              <a:cs typeface="+mn-cs"/>
            </a:rPr>
            <a:t>Distribución de Afiliados de las AFP por Provincia</a:t>
          </a:r>
          <a:br>
            <a:rPr lang="es-DO" sz="1800" b="1">
              <a:solidFill>
                <a:schemeClr val="lt1"/>
              </a:solidFill>
              <a:effectLst/>
              <a:latin typeface="+mn-lt"/>
              <a:ea typeface="+mn-ea"/>
              <a:cs typeface="+mn-cs"/>
            </a:rPr>
          </a:br>
          <a:r>
            <a:rPr lang="en-US" sz="1800" b="1" i="0">
              <a:solidFill>
                <a:schemeClr val="lt1"/>
              </a:solidFill>
              <a:effectLst/>
              <a:latin typeface="+mn-lt"/>
              <a:ea typeface="+mn-ea"/>
              <a:cs typeface="+mn-cs"/>
            </a:rPr>
            <a:t>Marzo 2021</a:t>
          </a:r>
        </a:p>
      </xdr:txBody>
    </xdr:sp>
    <xdr:clientData/>
  </xdr:twoCellAnchor>
  <xdr:twoCellAnchor editAs="oneCell">
    <xdr:from>
      <xdr:col>0</xdr:col>
      <xdr:colOff>394607</xdr:colOff>
      <xdr:row>0</xdr:row>
      <xdr:rowOff>217714</xdr:rowOff>
    </xdr:from>
    <xdr:to>
      <xdr:col>0</xdr:col>
      <xdr:colOff>1247776</xdr:colOff>
      <xdr:row>0</xdr:row>
      <xdr:rowOff>817789</xdr:rowOff>
    </xdr:to>
    <xdr:pic>
      <xdr:nvPicPr>
        <xdr:cNvPr id="57" name="3 Imagen" descr="logo_2x4.bmp">
          <a:hlinkClick xmlns:r="http://schemas.openxmlformats.org/officeDocument/2006/relationships" r:id="rId2"/>
          <a:extLst>
            <a:ext uri="{FF2B5EF4-FFF2-40B4-BE49-F238E27FC236}">
              <a16:creationId xmlns:a16="http://schemas.microsoft.com/office/drawing/2014/main" id="{00000000-0008-0000-3600-000039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4607" y="217714"/>
          <a:ext cx="853169"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8.xml><?xml version="1.0" encoding="utf-8"?>
<xdr:wsDr xmlns:xdr="http://schemas.openxmlformats.org/drawingml/2006/spreadsheetDrawing" xmlns:a="http://schemas.openxmlformats.org/drawingml/2006/main">
  <xdr:twoCellAnchor editAs="oneCell">
    <xdr:from>
      <xdr:col>3</xdr:col>
      <xdr:colOff>488672</xdr:colOff>
      <xdr:row>6</xdr:row>
      <xdr:rowOff>6334</xdr:rowOff>
    </xdr:from>
    <xdr:to>
      <xdr:col>8</xdr:col>
      <xdr:colOff>437029</xdr:colOff>
      <xdr:row>28</xdr:row>
      <xdr:rowOff>145676</xdr:rowOff>
    </xdr:to>
    <xdr:pic>
      <xdr:nvPicPr>
        <xdr:cNvPr id="5" name="4 Imagen">
          <a:extLst>
            <a:ext uri="{FF2B5EF4-FFF2-40B4-BE49-F238E27FC236}">
              <a16:creationId xmlns:a16="http://schemas.microsoft.com/office/drawing/2014/main" id="{00000000-0008-0000-3700-000005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774672" y="1149334"/>
          <a:ext cx="3590269" cy="4330342"/>
        </a:xfrm>
        <a:prstGeom prst="rect">
          <a:avLst/>
        </a:prstGeom>
        <a:noFill/>
        <a:ln>
          <a:noFill/>
        </a:ln>
      </xdr:spPr>
    </xdr:pic>
    <xdr:clientData/>
  </xdr:twoCellAnchor>
  <xdr:twoCellAnchor>
    <xdr:from>
      <xdr:col>0</xdr:col>
      <xdr:colOff>123265</xdr:colOff>
      <xdr:row>8</xdr:row>
      <xdr:rowOff>11205</xdr:rowOff>
    </xdr:from>
    <xdr:to>
      <xdr:col>11</xdr:col>
      <xdr:colOff>493059</xdr:colOff>
      <xdr:row>23</xdr:row>
      <xdr:rowOff>156882</xdr:rowOff>
    </xdr:to>
    <xdr:sp macro="" textlink="">
      <xdr:nvSpPr>
        <xdr:cNvPr id="3" name="2 CuadroTexto">
          <a:extLst>
            <a:ext uri="{FF2B5EF4-FFF2-40B4-BE49-F238E27FC236}">
              <a16:creationId xmlns:a16="http://schemas.microsoft.com/office/drawing/2014/main" id="{00000000-0008-0000-3700-000003000000}"/>
            </a:ext>
          </a:extLst>
        </xdr:cNvPr>
        <xdr:cNvSpPr txBox="1"/>
      </xdr:nvSpPr>
      <xdr:spPr>
        <a:xfrm>
          <a:off x="123265" y="1535205"/>
          <a:ext cx="8583706" cy="30031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latin typeface="+mn-lt"/>
              <a:ea typeface="+mn-ea"/>
              <a:cs typeface="+mn-cs"/>
            </a:rPr>
            <a:t>Afiliación del Seguro de Riesgos L</a:t>
          </a:r>
          <a:r>
            <a:rPr lang="es-DO" sz="3200" b="1">
              <a:solidFill>
                <a:schemeClr val="accent3">
                  <a:lumMod val="50000"/>
                </a:schemeClr>
              </a:solidFill>
            </a:rPr>
            <a:t>aborales del RC</a:t>
          </a:r>
        </a:p>
      </xdr:txBody>
    </xdr:sp>
    <xdr:clientData/>
  </xdr:twoCellAnchor>
  <xdr:twoCellAnchor editAs="oneCell">
    <xdr:from>
      <xdr:col>0</xdr:col>
      <xdr:colOff>240196</xdr:colOff>
      <xdr:row>1</xdr:row>
      <xdr:rowOff>182218</xdr:rowOff>
    </xdr:from>
    <xdr:to>
      <xdr:col>1</xdr:col>
      <xdr:colOff>552270</xdr:colOff>
      <xdr:row>5</xdr:row>
      <xdr:rowOff>182218</xdr:rowOff>
    </xdr:to>
    <xdr:pic>
      <xdr:nvPicPr>
        <xdr:cNvPr id="4" name="4 Imagen" descr="logo_2x4.bmp">
          <a:extLst>
            <a:ext uri="{FF2B5EF4-FFF2-40B4-BE49-F238E27FC236}">
              <a16:creationId xmlns:a16="http://schemas.microsoft.com/office/drawing/2014/main" id="{00000000-0008-0000-37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40196" y="372718"/>
          <a:ext cx="1074074"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9.xml><?xml version="1.0" encoding="utf-8"?>
<xdr:wsDr xmlns:xdr="http://schemas.openxmlformats.org/drawingml/2006/spreadsheetDrawing" xmlns:a="http://schemas.openxmlformats.org/drawingml/2006/main">
  <xdr:twoCellAnchor editAs="oneCell">
    <xdr:from>
      <xdr:col>3</xdr:col>
      <xdr:colOff>176894</xdr:colOff>
      <xdr:row>10</xdr:row>
      <xdr:rowOff>68837</xdr:rowOff>
    </xdr:from>
    <xdr:to>
      <xdr:col>9</xdr:col>
      <xdr:colOff>176893</xdr:colOff>
      <xdr:row>34</xdr:row>
      <xdr:rowOff>27215</xdr:rowOff>
    </xdr:to>
    <xdr:pic>
      <xdr:nvPicPr>
        <xdr:cNvPr id="4" name="3 Imagen">
          <a:extLst>
            <a:ext uri="{FF2B5EF4-FFF2-40B4-BE49-F238E27FC236}">
              <a16:creationId xmlns:a16="http://schemas.microsoft.com/office/drawing/2014/main" id="{00000000-0008-0000-38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462894" y="1973837"/>
          <a:ext cx="4708070" cy="4530378"/>
        </a:xfrm>
        <a:prstGeom prst="rect">
          <a:avLst/>
        </a:prstGeom>
        <a:noFill/>
        <a:ln>
          <a:noFill/>
        </a:ln>
      </xdr:spPr>
    </xdr:pic>
    <xdr:clientData/>
  </xdr:twoCellAnchor>
  <xdr:twoCellAnchor>
    <xdr:from>
      <xdr:col>0</xdr:col>
      <xdr:colOff>0</xdr:colOff>
      <xdr:row>0</xdr:row>
      <xdr:rowOff>27214</xdr:rowOff>
    </xdr:from>
    <xdr:to>
      <xdr:col>12</xdr:col>
      <xdr:colOff>721179</xdr:colOff>
      <xdr:row>48</xdr:row>
      <xdr:rowOff>122464</xdr:rowOff>
    </xdr:to>
    <xdr:sp macro="" textlink="">
      <xdr:nvSpPr>
        <xdr:cNvPr id="2" name="1 CuadroTexto">
          <a:extLst>
            <a:ext uri="{FF2B5EF4-FFF2-40B4-BE49-F238E27FC236}">
              <a16:creationId xmlns:a16="http://schemas.microsoft.com/office/drawing/2014/main" id="{00000000-0008-0000-3800-000002000000}"/>
            </a:ext>
          </a:extLst>
        </xdr:cNvPr>
        <xdr:cNvSpPr txBox="1"/>
      </xdr:nvSpPr>
      <xdr:spPr>
        <a:xfrm>
          <a:off x="0" y="27214"/>
          <a:ext cx="10382250" cy="9239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i="0" u="none" strike="noStrike" baseline="0">
              <a:solidFill>
                <a:sysClr val="windowText" lastClr="000000"/>
              </a:solidFill>
              <a:latin typeface="+mn-lt"/>
              <a:ea typeface="+mn-ea"/>
              <a:cs typeface="+mn-cs"/>
            </a:rPr>
            <a:t>El propósito del Seguro de Riesgos Laborales es prevenir y cubrir daños ocasionados por accidentes de trabajo  y/o  enfermedades profesionales. Comprenden toda lesión corporal y todo estado mórbido que el trabajador sufra con ocasión o por consecuencia del trabajo que presta por cuenta ajena . Incluye los tratamientos por accidentes de tránsito  en horas laborables y/o en la ruta hacia o desde el centro de trabajo.</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i="0" u="none" strike="noStrike" baseline="0">
            <a:solidFill>
              <a:sysClr val="windowText" lastClr="000000"/>
            </a:solidFill>
            <a:latin typeface="+mn-lt"/>
            <a:ea typeface="+mn-ea"/>
            <a:cs typeface="+mn-cs"/>
          </a:endParaRPr>
        </a:p>
        <a:p>
          <a:r>
            <a:rPr lang="en-US" sz="1400" b="1" i="0" u="none" strike="noStrike" baseline="0">
              <a:solidFill>
                <a:sysClr val="windowText" lastClr="000000"/>
              </a:solidFill>
              <a:latin typeface="+mn-lt"/>
              <a:ea typeface="+mn-ea"/>
              <a:cs typeface="+mn-cs"/>
            </a:rPr>
            <a:t>Son beneficiarios del Seguro de Riesgos Laborales:</a:t>
          </a:r>
        </a:p>
        <a:p>
          <a:pPr lvl="1"/>
          <a:r>
            <a:rPr lang="en-US" sz="1400" b="0" i="0" u="none" strike="noStrike" baseline="0">
              <a:solidFill>
                <a:sysClr val="windowText" lastClr="000000"/>
              </a:solidFill>
              <a:latin typeface="+mn-lt"/>
              <a:ea typeface="+mn-ea"/>
              <a:cs typeface="+mn-cs"/>
            </a:rPr>
            <a:t>a) El(la) afiliado(a);</a:t>
          </a:r>
        </a:p>
        <a:p>
          <a:pPr lvl="1"/>
          <a:r>
            <a:rPr lang="en-US" sz="1400" b="0" i="0" u="none" strike="noStrike" baseline="0">
              <a:solidFill>
                <a:sysClr val="windowText" lastClr="000000"/>
              </a:solidFill>
              <a:latin typeface="+mn-lt"/>
              <a:ea typeface="+mn-ea"/>
              <a:cs typeface="+mn-cs"/>
            </a:rPr>
            <a:t>b) Los dependientes señalados a continuación, en caso de pensión de sobrevivencia;</a:t>
          </a:r>
        </a:p>
        <a:p>
          <a:pPr lvl="1"/>
          <a:r>
            <a:rPr lang="en-US" sz="1400" b="0" i="0" u="none" strike="noStrike" baseline="0">
              <a:solidFill>
                <a:sysClr val="windowText" lastClr="000000"/>
              </a:solidFill>
              <a:latin typeface="+mn-lt"/>
              <a:ea typeface="+mn-ea"/>
              <a:cs typeface="+mn-cs"/>
            </a:rPr>
            <a:t>c) La(el) esposa(o) del afiliado(a) y del(a) pensionado(a) o, a falta de éste(a) la(el) compañera(o) de vida con quien haya mantenido una vida marital durante los tres años anteriores a su inscripción, o haya procreado hijos, siempre que ambos no tengan impedimento legal para el matrimonio;</a:t>
          </a:r>
        </a:p>
        <a:p>
          <a:pPr lvl="1"/>
          <a:r>
            <a:rPr lang="en-US" sz="1400" b="0" i="0" u="none" strike="noStrike" baseline="0">
              <a:solidFill>
                <a:sysClr val="windowText" lastClr="000000"/>
              </a:solidFill>
              <a:latin typeface="+mn-lt"/>
              <a:ea typeface="+mn-ea"/>
              <a:cs typeface="+mn-cs"/>
            </a:rPr>
            <a:t>d) Los hijos menores de 18 años del afiliado;</a:t>
          </a:r>
        </a:p>
        <a:p>
          <a:pPr lvl="1"/>
          <a:r>
            <a:rPr lang="en-US" sz="1400" b="0" i="0" u="none" strike="noStrike" baseline="0">
              <a:solidFill>
                <a:sysClr val="windowText" lastClr="000000"/>
              </a:solidFill>
              <a:latin typeface="+mn-lt"/>
              <a:ea typeface="+mn-ea"/>
              <a:cs typeface="+mn-cs"/>
            </a:rPr>
            <a:t>e) Los hijos menores de 21 años del afiliado que sean estudiantes;</a:t>
          </a:r>
        </a:p>
        <a:p>
          <a:pPr lvl="1"/>
          <a:r>
            <a:rPr lang="en-US" sz="1400" b="0" i="0" u="none" strike="noStrike" baseline="0">
              <a:solidFill>
                <a:sysClr val="windowText" lastClr="000000"/>
              </a:solidFill>
              <a:latin typeface="+mn-lt"/>
              <a:ea typeface="+mn-ea"/>
              <a:cs typeface="+mn-cs"/>
            </a:rPr>
            <a:t>f ) Los hijos discapacitados, independientemente de su edad, que dependan del afiliado o del pensionado.</a:t>
          </a:r>
        </a:p>
        <a:p>
          <a:pPr lvl="1"/>
          <a:endParaRPr lang="en-US" sz="1400" b="0" i="0" u="none" strike="noStrike" baseline="0">
            <a:solidFill>
              <a:sysClr val="windowText" lastClr="000000"/>
            </a:solidFill>
            <a:latin typeface="+mn-lt"/>
            <a:ea typeface="+mn-ea"/>
            <a:cs typeface="+mn-cs"/>
          </a:endParaRPr>
        </a:p>
        <a:p>
          <a:pPr indent="0"/>
          <a:r>
            <a:rPr lang="en-US" sz="1400" b="1" i="0" u="none" strike="noStrike" baseline="0">
              <a:solidFill>
                <a:sysClr val="windowText" lastClr="000000"/>
              </a:solidFill>
              <a:latin typeface="+mn-lt"/>
              <a:ea typeface="+mn-ea"/>
              <a:cs typeface="+mn-cs"/>
            </a:rPr>
            <a:t>El Seguro de Riesgos Laborales cubre los siguientes eventos:</a:t>
          </a:r>
        </a:p>
        <a:p>
          <a:pPr lvl="1" indent="0"/>
          <a:r>
            <a:rPr lang="en-US" sz="1400" b="0" i="0" u="none" strike="noStrike" baseline="0">
              <a:solidFill>
                <a:sysClr val="windowText" lastClr="000000"/>
              </a:solidFill>
              <a:latin typeface="+mn-lt"/>
              <a:ea typeface="+mn-ea"/>
              <a:cs typeface="+mn-cs"/>
            </a:rPr>
            <a:t>a) Toda lesión corporal y todo estado mórbido que el trabajador o aprendiz sufra por consecuencia del trabajo que realiza;</a:t>
          </a:r>
        </a:p>
        <a:p>
          <a:pPr lvl="1" indent="0"/>
          <a:r>
            <a:rPr lang="en-US" sz="1400" b="0" i="0" u="none" strike="noStrike" baseline="0">
              <a:solidFill>
                <a:sysClr val="windowText" lastClr="000000"/>
              </a:solidFill>
              <a:latin typeface="+mn-lt"/>
              <a:ea typeface="+mn-ea"/>
              <a:cs typeface="+mn-cs"/>
            </a:rPr>
            <a:t>b) Las lesiones del trabajador durante el tiempo y en el lugar del trabajo, salvo prueba en contrario;</a:t>
          </a:r>
        </a:p>
        <a:p>
          <a:pPr lvl="1" indent="0"/>
          <a:r>
            <a:rPr lang="en-US" sz="1400" b="0" i="0" u="none" strike="noStrike" baseline="0">
              <a:solidFill>
                <a:sysClr val="windowText" lastClr="000000"/>
              </a:solidFill>
              <a:latin typeface="+mn-lt"/>
              <a:ea typeface="+mn-ea"/>
              <a:cs typeface="+mn-cs"/>
            </a:rPr>
            <a:t>c) Los accidentes de trabajo ocurridos con conexión o por consecuencia de las tareas encomendadas por el empleador, aunque estas fuesen distintas de la categoría profesional del trabajador;</a:t>
          </a:r>
        </a:p>
        <a:p>
          <a:pPr lvl="1" indent="0"/>
          <a:r>
            <a:rPr lang="en-US" sz="1400" b="0" i="0" u="none" strike="noStrike" baseline="0">
              <a:solidFill>
                <a:sysClr val="windowText" lastClr="000000"/>
              </a:solidFill>
              <a:latin typeface="+mn-lt"/>
              <a:ea typeface="+mn-ea"/>
              <a:cs typeface="+mn-cs"/>
            </a:rPr>
            <a:t>d) Los accidentes acaecidos en actos de salvamento y en otros de naturaleza análoga, cuando unos y otros tengan conexión con el trabajo;</a:t>
          </a:r>
        </a:p>
        <a:p>
          <a:pPr lvl="1" indent="0"/>
          <a:r>
            <a:rPr lang="en-US" sz="1400" b="0" i="0" u="none" strike="noStrike" baseline="0">
              <a:solidFill>
                <a:sysClr val="windowText" lastClr="000000"/>
              </a:solidFill>
              <a:latin typeface="+mn-lt"/>
              <a:ea typeface="+mn-ea"/>
              <a:cs typeface="+mn-cs"/>
            </a:rPr>
            <a:t>e) Los accidentes de tránsito dentro de la ruta y de la jornada normal de trabajo;</a:t>
          </a:r>
        </a:p>
        <a:p>
          <a:pPr lvl="1" indent="0"/>
          <a:r>
            <a:rPr lang="en-US" sz="1400" b="0" i="0" u="none" strike="noStrike" baseline="0">
              <a:solidFill>
                <a:sysClr val="windowText" lastClr="000000"/>
              </a:solidFill>
              <a:latin typeface="+mn-lt"/>
              <a:ea typeface="+mn-ea"/>
              <a:cs typeface="+mn-cs"/>
            </a:rPr>
            <a:t>f ) Las enfermedades cuya causa directa provenga del ejercicio de la profesión o el trabajo que realice una persona y que le ocasione discapacidad o muerte.</a:t>
          </a:r>
        </a:p>
        <a:p>
          <a:pPr lvl="1" indent="0"/>
          <a:endParaRPr lang="en-US" sz="1400" b="1" i="0" u="none" strike="noStrike" baseline="0">
            <a:solidFill>
              <a:sysClr val="windowText" lastClr="000000"/>
            </a:solidFill>
            <a:latin typeface="+mn-lt"/>
            <a:ea typeface="+mn-ea"/>
            <a:cs typeface="+mn-cs"/>
          </a:endParaRPr>
        </a:p>
        <a:p>
          <a:pPr marL="0" lvl="0" indent="0"/>
          <a:r>
            <a:rPr lang="en-US" sz="1400" b="1" i="0" u="none" strike="noStrike" baseline="0">
              <a:solidFill>
                <a:sysClr val="windowText" lastClr="000000"/>
              </a:solidFill>
              <a:latin typeface="+mn-lt"/>
              <a:ea typeface="+mn-ea"/>
              <a:cs typeface="+mn-cs"/>
            </a:rPr>
            <a:t>El Seguro de Riesgos Laborales garantizará las siguientes prestaciones:</a:t>
          </a:r>
        </a:p>
        <a:p>
          <a:pPr marL="0" lvl="0" indent="0"/>
          <a:r>
            <a:rPr lang="en-US" sz="1400" b="1" i="0" u="none" strike="noStrike" baseline="0">
              <a:solidFill>
                <a:sysClr val="windowText" lastClr="000000"/>
              </a:solidFill>
              <a:latin typeface="+mn-lt"/>
              <a:ea typeface="+mn-ea"/>
              <a:cs typeface="+mn-cs"/>
            </a:rPr>
            <a:t>I. Prestaciones en especie:</a:t>
          </a:r>
        </a:p>
        <a:p>
          <a:pPr marL="457200" lvl="1" indent="0"/>
          <a:r>
            <a:rPr lang="en-US" sz="1400" b="0" i="0" u="none" strike="noStrike" baseline="0">
              <a:solidFill>
                <a:sysClr val="windowText" lastClr="000000"/>
              </a:solidFill>
              <a:latin typeface="+mn-lt"/>
              <a:ea typeface="+mn-ea"/>
              <a:cs typeface="+mn-cs"/>
            </a:rPr>
            <a:t>a) Atención médica y asistencia odontológica;</a:t>
          </a:r>
        </a:p>
        <a:p>
          <a:pPr marL="457200" lvl="1" indent="0"/>
          <a:r>
            <a:rPr lang="en-US" sz="1400" b="0" i="0" u="none" strike="noStrike" baseline="0">
              <a:solidFill>
                <a:sysClr val="windowText" lastClr="000000"/>
              </a:solidFill>
              <a:latin typeface="+mn-lt"/>
              <a:ea typeface="+mn-ea"/>
              <a:cs typeface="+mn-cs"/>
            </a:rPr>
            <a:t>b) Prótesis, anteojos y aparatos ortopédicos, y su reparación.</a:t>
          </a:r>
        </a:p>
        <a:p>
          <a:pPr marL="0" lvl="0" indent="0"/>
          <a:r>
            <a:rPr lang="en-US" sz="1400" b="1" i="0" u="none" strike="noStrike" baseline="0">
              <a:solidFill>
                <a:sysClr val="windowText" lastClr="000000"/>
              </a:solidFill>
              <a:latin typeface="+mn-lt"/>
              <a:ea typeface="+mn-ea"/>
              <a:cs typeface="+mn-cs"/>
            </a:rPr>
            <a:t>II. Prestaciones en dinero:</a:t>
          </a:r>
        </a:p>
        <a:p>
          <a:pPr marL="457200" lvl="1" indent="0"/>
          <a:r>
            <a:rPr lang="en-US" sz="1400" b="0" i="0" u="none" strike="noStrike" baseline="0">
              <a:solidFill>
                <a:sysClr val="windowText" lastClr="000000"/>
              </a:solidFill>
              <a:latin typeface="+mn-lt"/>
              <a:ea typeface="+mn-ea"/>
              <a:cs typeface="+mn-cs"/>
            </a:rPr>
            <a:t>a) Subsidio por discapacidad temporal, cuando el riesgo del trabajo hubiese ocasionado una discapacidad temporal para trabajar conforme a lo establecido en el Código de Trabajo;</a:t>
          </a:r>
        </a:p>
        <a:p>
          <a:pPr marL="457200" lvl="1" indent="0"/>
          <a:r>
            <a:rPr lang="en-US" sz="1400" b="0" i="0" u="none" strike="noStrike" baseline="0">
              <a:solidFill>
                <a:sysClr val="windowText" lastClr="000000"/>
              </a:solidFill>
              <a:latin typeface="+mn-lt"/>
              <a:ea typeface="+mn-ea"/>
              <a:cs typeface="+mn-cs"/>
            </a:rPr>
            <a:t>b) Indemnización por discapacidad;</a:t>
          </a:r>
        </a:p>
        <a:p>
          <a:pPr marL="457200" lvl="1" indent="0"/>
          <a:r>
            <a:rPr lang="en-US" sz="1400" b="0" i="0" u="none" strike="noStrike" baseline="0">
              <a:solidFill>
                <a:sysClr val="windowText" lastClr="000000"/>
              </a:solidFill>
              <a:latin typeface="+mn-lt"/>
              <a:ea typeface="+mn-ea"/>
              <a:cs typeface="+mn-cs"/>
            </a:rPr>
            <a:t>c) Pensión por discapacidad.</a:t>
          </a:r>
        </a:p>
      </xdr:txBody>
    </xdr:sp>
    <xdr:clientData/>
  </xdr:twoCellAnchor>
  <xdr:twoCellAnchor>
    <xdr:from>
      <xdr:col>0</xdr:col>
      <xdr:colOff>0</xdr:colOff>
      <xdr:row>0</xdr:row>
      <xdr:rowOff>1</xdr:rowOff>
    </xdr:from>
    <xdr:to>
      <xdr:col>12</xdr:col>
      <xdr:colOff>748393</xdr:colOff>
      <xdr:row>4</xdr:row>
      <xdr:rowOff>136071</xdr:rowOff>
    </xdr:to>
    <xdr:sp macro="" textlink="">
      <xdr:nvSpPr>
        <xdr:cNvPr id="5" name="4 Rectángulo redondeado">
          <a:extLst>
            <a:ext uri="{FF2B5EF4-FFF2-40B4-BE49-F238E27FC236}">
              <a16:creationId xmlns:a16="http://schemas.microsoft.com/office/drawing/2014/main" id="{00000000-0008-0000-3800-000005000000}"/>
            </a:ext>
          </a:extLst>
        </xdr:cNvPr>
        <xdr:cNvSpPr/>
      </xdr:nvSpPr>
      <xdr:spPr>
        <a:xfrm>
          <a:off x="0" y="1"/>
          <a:ext cx="10409464" cy="89807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Afiliación al Seguro de Riesgos Laborales(SRL)</a:t>
          </a:r>
        </a:p>
      </xdr:txBody>
    </xdr:sp>
    <xdr:clientData/>
  </xdr:twoCellAnchor>
  <xdr:twoCellAnchor editAs="oneCell">
    <xdr:from>
      <xdr:col>0</xdr:col>
      <xdr:colOff>476251</xdr:colOff>
      <xdr:row>0</xdr:row>
      <xdr:rowOff>149680</xdr:rowOff>
    </xdr:from>
    <xdr:to>
      <xdr:col>1</xdr:col>
      <xdr:colOff>625928</xdr:colOff>
      <xdr:row>3</xdr:row>
      <xdr:rowOff>185544</xdr:rowOff>
    </xdr:to>
    <xdr:pic>
      <xdr:nvPicPr>
        <xdr:cNvPr id="6" name="1 Imagen" descr="Logo_2x4.bmp">
          <a:hlinkClick xmlns:r="http://schemas.openxmlformats.org/officeDocument/2006/relationships" r:id="rId3"/>
          <a:extLst>
            <a:ext uri="{FF2B5EF4-FFF2-40B4-BE49-F238E27FC236}">
              <a16:creationId xmlns:a16="http://schemas.microsoft.com/office/drawing/2014/main" id="{00000000-0008-0000-3800-000006000000}"/>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476251" y="149680"/>
          <a:ext cx="911677" cy="6073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666750</xdr:colOff>
      <xdr:row>3</xdr:row>
      <xdr:rowOff>95252</xdr:rowOff>
    </xdr:from>
    <xdr:to>
      <xdr:col>10</xdr:col>
      <xdr:colOff>357497</xdr:colOff>
      <xdr:row>44</xdr:row>
      <xdr:rowOff>27214</xdr:rowOff>
    </xdr:to>
    <xdr:pic>
      <xdr:nvPicPr>
        <xdr:cNvPr id="2" name="1 Imagen">
          <a:extLst>
            <a:ext uri="{FF2B5EF4-FFF2-40B4-BE49-F238E27FC236}">
              <a16:creationId xmlns:a16="http://schemas.microsoft.com/office/drawing/2014/main" id="{00000000-0008-0000-0300-000002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666750" y="666752"/>
          <a:ext cx="9139547" cy="7742462"/>
        </a:xfrm>
        <a:prstGeom prst="rect">
          <a:avLst/>
        </a:prstGeom>
        <a:noFill/>
        <a:ln>
          <a:noFill/>
        </a:ln>
      </xdr:spPr>
    </xdr:pic>
    <xdr:clientData/>
  </xdr:twoCellAnchor>
  <xdr:twoCellAnchor>
    <xdr:from>
      <xdr:col>0</xdr:col>
      <xdr:colOff>1</xdr:colOff>
      <xdr:row>0</xdr:row>
      <xdr:rowOff>0</xdr:rowOff>
    </xdr:from>
    <xdr:to>
      <xdr:col>12</xdr:col>
      <xdr:colOff>1524000</xdr:colOff>
      <xdr:row>62</xdr:row>
      <xdr:rowOff>138544</xdr:rowOff>
    </xdr:to>
    <xdr:sp macro="" textlink="">
      <xdr:nvSpPr>
        <xdr:cNvPr id="3" name="2 CuadroTexto">
          <a:extLst>
            <a:ext uri="{FF2B5EF4-FFF2-40B4-BE49-F238E27FC236}">
              <a16:creationId xmlns:a16="http://schemas.microsoft.com/office/drawing/2014/main" id="{00000000-0008-0000-0300-000003000000}"/>
            </a:ext>
          </a:extLst>
        </xdr:cNvPr>
        <xdr:cNvSpPr txBox="1"/>
      </xdr:nvSpPr>
      <xdr:spPr>
        <a:xfrm>
          <a:off x="1" y="0"/>
          <a:ext cx="14720454" cy="11949544"/>
        </a:xfrm>
        <a:prstGeom prst="rect">
          <a:avLst/>
        </a:prstGeom>
        <a:noFill/>
        <a:ln w="9525" cmpd="sng">
          <a:noFill/>
        </a:ln>
        <a:effectLst>
          <a:softEdge rad="1270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200" b="1">
              <a:solidFill>
                <a:schemeClr val="accent3">
                  <a:lumMod val="50000"/>
                </a:schemeClr>
              </a:solidFill>
            </a:rPr>
            <a:t>                                              </a:t>
          </a:r>
          <a:endParaRPr lang="es-DO" sz="4400" b="1">
            <a:solidFill>
              <a:schemeClr val="accent3">
                <a:lumMod val="50000"/>
              </a:schemeClr>
            </a:solidFill>
          </a:endParaRPr>
        </a:p>
      </xdr:txBody>
    </xdr:sp>
    <xdr:clientData/>
  </xdr:twoCellAnchor>
  <xdr:twoCellAnchor>
    <xdr:from>
      <xdr:col>0</xdr:col>
      <xdr:colOff>138546</xdr:colOff>
      <xdr:row>30</xdr:row>
      <xdr:rowOff>0</xdr:rowOff>
    </xdr:from>
    <xdr:to>
      <xdr:col>12</xdr:col>
      <xdr:colOff>1766455</xdr:colOff>
      <xdr:row>37</xdr:row>
      <xdr:rowOff>121227</xdr:rowOff>
    </xdr:to>
    <xdr:sp macro="" textlink="">
      <xdr:nvSpPr>
        <xdr:cNvPr id="4" name="3 Rectángulo redondeado">
          <a:extLst>
            <a:ext uri="{FF2B5EF4-FFF2-40B4-BE49-F238E27FC236}">
              <a16:creationId xmlns:a16="http://schemas.microsoft.com/office/drawing/2014/main" id="{00000000-0008-0000-0300-000004000000}"/>
            </a:ext>
          </a:extLst>
        </xdr:cNvPr>
        <xdr:cNvSpPr/>
      </xdr:nvSpPr>
      <xdr:spPr>
        <a:xfrm>
          <a:off x="138546" y="5715000"/>
          <a:ext cx="11267209" cy="1454727"/>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600" b="1">
              <a:solidFill>
                <a:sysClr val="windowText" lastClr="000000"/>
              </a:solidFill>
            </a:rPr>
            <a:t>Fiscalización /  Supervisión</a:t>
          </a:r>
        </a:p>
      </xdr:txBody>
    </xdr:sp>
    <xdr:clientData/>
  </xdr:twoCellAnchor>
  <xdr:twoCellAnchor editAs="oneCell">
    <xdr:from>
      <xdr:col>0</xdr:col>
      <xdr:colOff>231322</xdr:colOff>
      <xdr:row>0</xdr:row>
      <xdr:rowOff>163286</xdr:rowOff>
    </xdr:from>
    <xdr:to>
      <xdr:col>1</xdr:col>
      <xdr:colOff>727709</xdr:colOff>
      <xdr:row>4</xdr:row>
      <xdr:rowOff>155864</xdr:rowOff>
    </xdr:to>
    <xdr:pic>
      <xdr:nvPicPr>
        <xdr:cNvPr id="5" name="1 Imagen" descr="Logo_2x4.bmp">
          <a:extLst>
            <a:ext uri="{FF2B5EF4-FFF2-40B4-BE49-F238E27FC236}">
              <a16:creationId xmlns:a16="http://schemas.microsoft.com/office/drawing/2014/main" id="{00000000-0008-0000-0300-000005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231322" y="163286"/>
          <a:ext cx="1258387" cy="7545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311727</xdr:colOff>
      <xdr:row>17</xdr:row>
      <xdr:rowOff>34637</xdr:rowOff>
    </xdr:from>
    <xdr:to>
      <xdr:col>8</xdr:col>
      <xdr:colOff>1275876</xdr:colOff>
      <xdr:row>19</xdr:row>
      <xdr:rowOff>190131</xdr:rowOff>
    </xdr:to>
    <xdr:pic>
      <xdr:nvPicPr>
        <xdr:cNvPr id="6" name="5 Imagen">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4"/>
        <a:stretch>
          <a:fillRect/>
        </a:stretch>
      </xdr:blipFill>
      <xdr:spPr>
        <a:xfrm>
          <a:off x="1835727" y="3273137"/>
          <a:ext cx="6518090" cy="536494"/>
        </a:xfrm>
        <a:prstGeom prst="rect">
          <a:avLst/>
        </a:prstGeom>
      </xdr:spPr>
    </xdr:pic>
    <xdr:clientData/>
  </xdr:twoCellAnchor>
  <xdr:twoCellAnchor>
    <xdr:from>
      <xdr:col>0</xdr:col>
      <xdr:colOff>0</xdr:colOff>
      <xdr:row>0</xdr:row>
      <xdr:rowOff>17319</xdr:rowOff>
    </xdr:from>
    <xdr:to>
      <xdr:col>12</xdr:col>
      <xdr:colOff>1783773</xdr:colOff>
      <xdr:row>62</xdr:row>
      <xdr:rowOff>3959</xdr:rowOff>
    </xdr:to>
    <xdr:grpSp>
      <xdr:nvGrpSpPr>
        <xdr:cNvPr id="7" name="6 Grupo">
          <a:extLst>
            <a:ext uri="{FF2B5EF4-FFF2-40B4-BE49-F238E27FC236}">
              <a16:creationId xmlns:a16="http://schemas.microsoft.com/office/drawing/2014/main" id="{00000000-0008-0000-0300-000007000000}"/>
            </a:ext>
          </a:extLst>
        </xdr:cNvPr>
        <xdr:cNvGrpSpPr/>
      </xdr:nvGrpSpPr>
      <xdr:grpSpPr>
        <a:xfrm>
          <a:off x="0" y="17319"/>
          <a:ext cx="14980228" cy="11797640"/>
          <a:chOff x="1" y="27215"/>
          <a:chExt cx="11430000" cy="11797640"/>
        </a:xfrm>
      </xdr:grpSpPr>
      <xdr:sp macro="" textlink="">
        <xdr:nvSpPr>
          <xdr:cNvPr id="8" name="7 Rectángulo redondeado">
            <a:extLst>
              <a:ext uri="{FF2B5EF4-FFF2-40B4-BE49-F238E27FC236}">
                <a16:creationId xmlns:a16="http://schemas.microsoft.com/office/drawing/2014/main" id="{00000000-0008-0000-0300-000008000000}"/>
              </a:ext>
            </a:extLst>
          </xdr:cNvPr>
          <xdr:cNvSpPr/>
        </xdr:nvSpPr>
        <xdr:spPr>
          <a:xfrm>
            <a:off x="138546" y="1143000"/>
            <a:ext cx="11256818" cy="1221442"/>
          </a:xfrm>
          <a:prstGeom prst="roundRect">
            <a:avLst/>
          </a:prstGeom>
          <a:solidFill>
            <a:schemeClr val="bg2">
              <a:lumMod val="75000"/>
            </a:schemeClr>
          </a:solidFill>
          <a:ln>
            <a:noFill/>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600" b="1">
                <a:solidFill>
                  <a:sysClr val="windowText" lastClr="000000"/>
                </a:solidFill>
              </a:rPr>
              <a:t>                                                                                                                                                  Dirección</a:t>
            </a:r>
          </a:p>
        </xdr:txBody>
      </xdr:sp>
      <xdr:sp macro="" textlink="">
        <xdr:nvSpPr>
          <xdr:cNvPr id="9" name="8 Rectángulo redondeado">
            <a:extLst>
              <a:ext uri="{FF2B5EF4-FFF2-40B4-BE49-F238E27FC236}">
                <a16:creationId xmlns:a16="http://schemas.microsoft.com/office/drawing/2014/main" id="{00000000-0008-0000-0300-000009000000}"/>
              </a:ext>
            </a:extLst>
          </xdr:cNvPr>
          <xdr:cNvSpPr/>
        </xdr:nvSpPr>
        <xdr:spPr>
          <a:xfrm>
            <a:off x="2961410" y="1489364"/>
            <a:ext cx="5420591" cy="762000"/>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chemeClr val="bg1"/>
                </a:solidFill>
              </a:rPr>
              <a:t>Consejo Nacional de Seguridad Social (CNSS)</a:t>
            </a:r>
          </a:p>
        </xdr:txBody>
      </xdr:sp>
      <xdr:sp macro="" textlink="">
        <xdr:nvSpPr>
          <xdr:cNvPr id="10" name="9 Rectángulo redondeado">
            <a:extLst>
              <a:ext uri="{FF2B5EF4-FFF2-40B4-BE49-F238E27FC236}">
                <a16:creationId xmlns:a16="http://schemas.microsoft.com/office/drawing/2014/main" id="{00000000-0008-0000-0300-00000A000000}"/>
              </a:ext>
            </a:extLst>
          </xdr:cNvPr>
          <xdr:cNvSpPr/>
        </xdr:nvSpPr>
        <xdr:spPr>
          <a:xfrm>
            <a:off x="519546" y="6061361"/>
            <a:ext cx="3532908" cy="1004455"/>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Superintendencia</a:t>
            </a:r>
            <a:r>
              <a:rPr lang="en-US" sz="1800" b="1" baseline="0">
                <a:solidFill>
                  <a:schemeClr val="bg1"/>
                </a:solidFill>
                <a:latin typeface="+mn-lt"/>
                <a:ea typeface="+mn-ea"/>
                <a:cs typeface="+mn-cs"/>
              </a:rPr>
              <a:t> de Pensiones (SIPEN)</a:t>
            </a:r>
            <a:endParaRPr lang="en-US" sz="1800" b="1">
              <a:solidFill>
                <a:schemeClr val="bg1"/>
              </a:solidFill>
              <a:latin typeface="+mn-lt"/>
              <a:ea typeface="+mn-ea"/>
              <a:cs typeface="+mn-cs"/>
            </a:endParaRPr>
          </a:p>
        </xdr:txBody>
      </xdr:sp>
      <xdr:sp macro="" textlink="">
        <xdr:nvSpPr>
          <xdr:cNvPr id="11" name="10 Rectángulo redondeado">
            <a:extLst>
              <a:ext uri="{FF2B5EF4-FFF2-40B4-BE49-F238E27FC236}">
                <a16:creationId xmlns:a16="http://schemas.microsoft.com/office/drawing/2014/main" id="{00000000-0008-0000-0300-00000B000000}"/>
              </a:ext>
            </a:extLst>
          </xdr:cNvPr>
          <xdr:cNvSpPr/>
        </xdr:nvSpPr>
        <xdr:spPr>
          <a:xfrm>
            <a:off x="8070273" y="6078681"/>
            <a:ext cx="3013364" cy="102177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Patronato de Recaudo e  Informática de la Seguridad Social (PRISS)</a:t>
            </a:r>
          </a:p>
        </xdr:txBody>
      </xdr:sp>
      <xdr:sp macro="" textlink="">
        <xdr:nvSpPr>
          <xdr:cNvPr id="12" name="11 Rectángulo redondeado">
            <a:extLst>
              <a:ext uri="{FF2B5EF4-FFF2-40B4-BE49-F238E27FC236}">
                <a16:creationId xmlns:a16="http://schemas.microsoft.com/office/drawing/2014/main" id="{00000000-0008-0000-0300-00000C000000}"/>
              </a:ext>
            </a:extLst>
          </xdr:cNvPr>
          <xdr:cNvSpPr/>
        </xdr:nvSpPr>
        <xdr:spPr>
          <a:xfrm>
            <a:off x="4139047" y="6095999"/>
            <a:ext cx="3792680" cy="1021773"/>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Superintendencia de Salud</a:t>
            </a:r>
            <a:r>
              <a:rPr lang="en-US" sz="1800" b="1" baseline="0">
                <a:solidFill>
                  <a:schemeClr val="bg1"/>
                </a:solidFill>
                <a:latin typeface="+mn-lt"/>
                <a:ea typeface="+mn-ea"/>
                <a:cs typeface="+mn-cs"/>
              </a:rPr>
              <a:t> y Riesgos Laborales (S</a:t>
            </a:r>
            <a:r>
              <a:rPr lang="en-US" sz="1800" b="1">
                <a:solidFill>
                  <a:schemeClr val="bg1"/>
                </a:solidFill>
                <a:latin typeface="+mn-lt"/>
                <a:ea typeface="+mn-ea"/>
                <a:cs typeface="+mn-cs"/>
              </a:rPr>
              <a:t>ISALRIL)</a:t>
            </a:r>
          </a:p>
        </xdr:txBody>
      </xdr:sp>
      <xdr:sp macro="" textlink="">
        <xdr:nvSpPr>
          <xdr:cNvPr id="13" name="12 Rectángulo redondeado">
            <a:extLst>
              <a:ext uri="{FF2B5EF4-FFF2-40B4-BE49-F238E27FC236}">
                <a16:creationId xmlns:a16="http://schemas.microsoft.com/office/drawing/2014/main" id="{00000000-0008-0000-0300-00000D000000}"/>
              </a:ext>
            </a:extLst>
          </xdr:cNvPr>
          <xdr:cNvSpPr/>
        </xdr:nvSpPr>
        <xdr:spPr>
          <a:xfrm>
            <a:off x="138546" y="4110520"/>
            <a:ext cx="11222182" cy="1275435"/>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600" b="1">
                <a:solidFill>
                  <a:sysClr val="windowText" lastClr="000000"/>
                </a:solidFill>
              </a:rPr>
              <a:t>Operación</a:t>
            </a:r>
          </a:p>
        </xdr:txBody>
      </xdr:sp>
      <xdr:sp macro="" textlink="">
        <xdr:nvSpPr>
          <xdr:cNvPr id="14" name="13 Rectángulo redondeado">
            <a:extLst>
              <a:ext uri="{FF2B5EF4-FFF2-40B4-BE49-F238E27FC236}">
                <a16:creationId xmlns:a16="http://schemas.microsoft.com/office/drawing/2014/main" id="{00000000-0008-0000-0300-00000E000000}"/>
              </a:ext>
            </a:extLst>
          </xdr:cNvPr>
          <xdr:cNvSpPr/>
        </xdr:nvSpPr>
        <xdr:spPr>
          <a:xfrm>
            <a:off x="6809511" y="4410027"/>
            <a:ext cx="3931226" cy="750792"/>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UNIPAGO</a:t>
            </a:r>
          </a:p>
        </xdr:txBody>
      </xdr:sp>
      <xdr:sp macro="" textlink="">
        <xdr:nvSpPr>
          <xdr:cNvPr id="15" name="14 Rectángulo redondeado">
            <a:extLst>
              <a:ext uri="{FF2B5EF4-FFF2-40B4-BE49-F238E27FC236}">
                <a16:creationId xmlns:a16="http://schemas.microsoft.com/office/drawing/2014/main" id="{00000000-0008-0000-0300-00000F000000}"/>
              </a:ext>
            </a:extLst>
          </xdr:cNvPr>
          <xdr:cNvSpPr/>
        </xdr:nvSpPr>
        <xdr:spPr>
          <a:xfrm>
            <a:off x="588822" y="4364182"/>
            <a:ext cx="3965864" cy="779318"/>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Tesorería de la Seguridad Social (TSS)</a:t>
            </a:r>
          </a:p>
        </xdr:txBody>
      </xdr:sp>
      <xdr:sp macro="" textlink="">
        <xdr:nvSpPr>
          <xdr:cNvPr id="16" name="15 Flecha izquierda y derecha">
            <a:extLst>
              <a:ext uri="{FF2B5EF4-FFF2-40B4-BE49-F238E27FC236}">
                <a16:creationId xmlns:a16="http://schemas.microsoft.com/office/drawing/2014/main" id="{00000000-0008-0000-0300-000010000000}"/>
              </a:ext>
            </a:extLst>
          </xdr:cNvPr>
          <xdr:cNvSpPr/>
        </xdr:nvSpPr>
        <xdr:spPr>
          <a:xfrm>
            <a:off x="4679373" y="4667760"/>
            <a:ext cx="2008909" cy="277820"/>
          </a:xfrm>
          <a:prstGeom prst="leftRightArrow">
            <a:avLst/>
          </a:prstGeom>
          <a:solidFill>
            <a:schemeClr val="accent6">
              <a:lumMod val="60000"/>
              <a:lumOff val="40000"/>
            </a:schemeClr>
          </a:solidFill>
          <a:ln w="76200">
            <a:solidFill>
              <a:schemeClr val="tx2">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ln>
                <a:solidFill>
                  <a:schemeClr val="tx2">
                    <a:lumMod val="60000"/>
                    <a:lumOff val="40000"/>
                  </a:schemeClr>
                </a:solidFill>
              </a:ln>
            </a:endParaRPr>
          </a:p>
        </xdr:txBody>
      </xdr:sp>
      <xdr:sp macro="" textlink="">
        <xdr:nvSpPr>
          <xdr:cNvPr id="17" name="16 Rectángulo redondeado">
            <a:extLst>
              <a:ext uri="{FF2B5EF4-FFF2-40B4-BE49-F238E27FC236}">
                <a16:creationId xmlns:a16="http://schemas.microsoft.com/office/drawing/2014/main" id="{00000000-0008-0000-0300-000011000000}"/>
              </a:ext>
            </a:extLst>
          </xdr:cNvPr>
          <xdr:cNvSpPr/>
        </xdr:nvSpPr>
        <xdr:spPr>
          <a:xfrm>
            <a:off x="138546" y="7568046"/>
            <a:ext cx="11291454" cy="1801090"/>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n-US" sz="1600" b="1">
                <a:solidFill>
                  <a:sysClr val="windowText" lastClr="000000"/>
                </a:solidFill>
                <a:latin typeface="+mn-lt"/>
                <a:ea typeface="+mn-ea"/>
                <a:cs typeface="+mn-cs"/>
              </a:rPr>
              <a:t>Administración y Gestión</a:t>
            </a:r>
          </a:p>
        </xdr:txBody>
      </xdr:sp>
      <xdr:sp macro="" textlink="">
        <xdr:nvSpPr>
          <xdr:cNvPr id="18" name="17 Rectángulo redondeado">
            <a:extLst>
              <a:ext uri="{FF2B5EF4-FFF2-40B4-BE49-F238E27FC236}">
                <a16:creationId xmlns:a16="http://schemas.microsoft.com/office/drawing/2014/main" id="{00000000-0008-0000-0300-000012000000}"/>
              </a:ext>
            </a:extLst>
          </xdr:cNvPr>
          <xdr:cNvSpPr/>
        </xdr:nvSpPr>
        <xdr:spPr>
          <a:xfrm>
            <a:off x="242453" y="7827818"/>
            <a:ext cx="2389910" cy="88832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US" sz="1800" b="1">
              <a:solidFill>
                <a:schemeClr val="bg1"/>
              </a:solidFill>
              <a:latin typeface="+mn-lt"/>
              <a:ea typeface="+mn-ea"/>
              <a:cs typeface="+mn-cs"/>
            </a:endParaRPr>
          </a:p>
        </xdr:txBody>
      </xdr:sp>
      <xdr:sp macro="" textlink="">
        <xdr:nvSpPr>
          <xdr:cNvPr id="19" name="18 Rectángulo redondeado">
            <a:extLst>
              <a:ext uri="{FF2B5EF4-FFF2-40B4-BE49-F238E27FC236}">
                <a16:creationId xmlns:a16="http://schemas.microsoft.com/office/drawing/2014/main" id="{00000000-0008-0000-0300-000013000000}"/>
              </a:ext>
            </a:extLst>
          </xdr:cNvPr>
          <xdr:cNvSpPr/>
        </xdr:nvSpPr>
        <xdr:spPr>
          <a:xfrm>
            <a:off x="294409" y="7966363"/>
            <a:ext cx="2545772" cy="103298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US" sz="1800" b="1">
              <a:solidFill>
                <a:schemeClr val="bg1"/>
              </a:solidFill>
              <a:latin typeface="+mn-lt"/>
              <a:ea typeface="+mn-ea"/>
              <a:cs typeface="+mn-cs"/>
            </a:endParaRPr>
          </a:p>
        </xdr:txBody>
      </xdr:sp>
      <xdr:sp macro="" textlink="">
        <xdr:nvSpPr>
          <xdr:cNvPr id="20" name="19 Rectángulo redondeado">
            <a:extLst>
              <a:ext uri="{FF2B5EF4-FFF2-40B4-BE49-F238E27FC236}">
                <a16:creationId xmlns:a16="http://schemas.microsoft.com/office/drawing/2014/main" id="{00000000-0008-0000-0300-000014000000}"/>
              </a:ext>
            </a:extLst>
          </xdr:cNvPr>
          <xdr:cNvSpPr/>
        </xdr:nvSpPr>
        <xdr:spPr>
          <a:xfrm>
            <a:off x="363681" y="8104908"/>
            <a:ext cx="2597728" cy="110836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Administradoras de Fondos de Pensiones (AFP)</a:t>
            </a:r>
          </a:p>
        </xdr:txBody>
      </xdr:sp>
      <xdr:sp macro="" textlink="">
        <xdr:nvSpPr>
          <xdr:cNvPr id="21" name="20 Rectángulo redondeado">
            <a:extLst>
              <a:ext uri="{FF2B5EF4-FFF2-40B4-BE49-F238E27FC236}">
                <a16:creationId xmlns:a16="http://schemas.microsoft.com/office/drawing/2014/main" id="{00000000-0008-0000-0300-000015000000}"/>
              </a:ext>
            </a:extLst>
          </xdr:cNvPr>
          <xdr:cNvSpPr/>
        </xdr:nvSpPr>
        <xdr:spPr>
          <a:xfrm>
            <a:off x="6909955" y="7897091"/>
            <a:ext cx="2389910" cy="831273"/>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US" sz="1800" b="1">
              <a:solidFill>
                <a:schemeClr val="bg1"/>
              </a:solidFill>
              <a:latin typeface="+mn-lt"/>
              <a:ea typeface="+mn-ea"/>
              <a:cs typeface="+mn-cs"/>
            </a:endParaRPr>
          </a:p>
        </xdr:txBody>
      </xdr:sp>
      <xdr:sp macro="" textlink="">
        <xdr:nvSpPr>
          <xdr:cNvPr id="22" name="21 Rectángulo redondeado">
            <a:extLst>
              <a:ext uri="{FF2B5EF4-FFF2-40B4-BE49-F238E27FC236}">
                <a16:creationId xmlns:a16="http://schemas.microsoft.com/office/drawing/2014/main" id="{00000000-0008-0000-0300-000016000000}"/>
              </a:ext>
            </a:extLst>
          </xdr:cNvPr>
          <xdr:cNvSpPr/>
        </xdr:nvSpPr>
        <xdr:spPr>
          <a:xfrm>
            <a:off x="6754091" y="8035635"/>
            <a:ext cx="2493820" cy="1021773"/>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US" sz="1800" b="1">
              <a:solidFill>
                <a:schemeClr val="bg1"/>
              </a:solidFill>
              <a:latin typeface="+mn-lt"/>
              <a:ea typeface="+mn-ea"/>
              <a:cs typeface="+mn-cs"/>
            </a:endParaRPr>
          </a:p>
        </xdr:txBody>
      </xdr:sp>
      <xdr:sp macro="" textlink="">
        <xdr:nvSpPr>
          <xdr:cNvPr id="23" name="22 Rectángulo redondeado">
            <a:extLst>
              <a:ext uri="{FF2B5EF4-FFF2-40B4-BE49-F238E27FC236}">
                <a16:creationId xmlns:a16="http://schemas.microsoft.com/office/drawing/2014/main" id="{00000000-0008-0000-0300-000017000000}"/>
              </a:ext>
            </a:extLst>
          </xdr:cNvPr>
          <xdr:cNvSpPr/>
        </xdr:nvSpPr>
        <xdr:spPr>
          <a:xfrm>
            <a:off x="6598227" y="8174181"/>
            <a:ext cx="2563093" cy="110836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Administradoras de Riesgos de Salud (ARS)</a:t>
            </a:r>
          </a:p>
        </xdr:txBody>
      </xdr:sp>
      <xdr:sp macro="" textlink="">
        <xdr:nvSpPr>
          <xdr:cNvPr id="24" name="23 Rectángulo redondeado">
            <a:extLst>
              <a:ext uri="{FF2B5EF4-FFF2-40B4-BE49-F238E27FC236}">
                <a16:creationId xmlns:a16="http://schemas.microsoft.com/office/drawing/2014/main" id="{00000000-0008-0000-0300-000018000000}"/>
              </a:ext>
            </a:extLst>
          </xdr:cNvPr>
          <xdr:cNvSpPr/>
        </xdr:nvSpPr>
        <xdr:spPr>
          <a:xfrm>
            <a:off x="9438409" y="7741227"/>
            <a:ext cx="1922319" cy="150668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Administradora de Estancias Infantiles Salud Segura (AEISS)</a:t>
            </a:r>
          </a:p>
        </xdr:txBody>
      </xdr:sp>
      <xdr:sp macro="" textlink="">
        <xdr:nvSpPr>
          <xdr:cNvPr id="25" name="24 Rectángulo redondeado">
            <a:extLst>
              <a:ext uri="{FF2B5EF4-FFF2-40B4-BE49-F238E27FC236}">
                <a16:creationId xmlns:a16="http://schemas.microsoft.com/office/drawing/2014/main" id="{00000000-0008-0000-0300-000019000000}"/>
              </a:ext>
            </a:extLst>
          </xdr:cNvPr>
          <xdr:cNvSpPr/>
        </xdr:nvSpPr>
        <xdr:spPr>
          <a:xfrm>
            <a:off x="3099956" y="8052955"/>
            <a:ext cx="3325090" cy="1194952"/>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glow rad="63500">
              <a:schemeClr val="accent6">
                <a:satMod val="175000"/>
                <a:alpha val="40000"/>
              </a:schemeClr>
            </a:glow>
            <a:outerShdw blurRad="44450" dist="27940" dir="5400000" algn="ctr">
              <a:schemeClr val="accent6">
                <a:lumMod val="60000"/>
                <a:lumOff val="40000"/>
                <a:alpha val="32000"/>
              </a:scheme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Administradora</a:t>
            </a:r>
            <a:r>
              <a:rPr lang="en-US" sz="1800" b="1" baseline="0">
                <a:solidFill>
                  <a:schemeClr val="bg1"/>
                </a:solidFill>
                <a:latin typeface="+mn-lt"/>
                <a:ea typeface="+mn-ea"/>
                <a:cs typeface="+mn-cs"/>
              </a:rPr>
              <a:t> de </a:t>
            </a:r>
            <a:r>
              <a:rPr lang="en-US" sz="1800" b="1">
                <a:solidFill>
                  <a:schemeClr val="bg1"/>
                </a:solidFill>
                <a:latin typeface="+mn-lt"/>
                <a:ea typeface="+mn-ea"/>
                <a:cs typeface="+mn-cs"/>
              </a:rPr>
              <a:t>Riesgos Laborales (ARL)</a:t>
            </a:r>
          </a:p>
        </xdr:txBody>
      </xdr:sp>
      <xdr:sp macro="" textlink="">
        <xdr:nvSpPr>
          <xdr:cNvPr id="26" name="25 Flecha abajo">
            <a:extLst>
              <a:ext uri="{FF2B5EF4-FFF2-40B4-BE49-F238E27FC236}">
                <a16:creationId xmlns:a16="http://schemas.microsoft.com/office/drawing/2014/main" id="{00000000-0008-0000-0300-00001A000000}"/>
              </a:ext>
            </a:extLst>
          </xdr:cNvPr>
          <xdr:cNvSpPr/>
        </xdr:nvSpPr>
        <xdr:spPr>
          <a:xfrm>
            <a:off x="4139045" y="7204363"/>
            <a:ext cx="277091" cy="796637"/>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7" name="26 Flecha abajo">
            <a:extLst>
              <a:ext uri="{FF2B5EF4-FFF2-40B4-BE49-F238E27FC236}">
                <a16:creationId xmlns:a16="http://schemas.microsoft.com/office/drawing/2014/main" id="{00000000-0008-0000-0300-00001B000000}"/>
              </a:ext>
            </a:extLst>
          </xdr:cNvPr>
          <xdr:cNvSpPr/>
        </xdr:nvSpPr>
        <xdr:spPr>
          <a:xfrm>
            <a:off x="7377545" y="7135090"/>
            <a:ext cx="299716" cy="658091"/>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8" name="27 Flecha abajo">
            <a:extLst>
              <a:ext uri="{FF2B5EF4-FFF2-40B4-BE49-F238E27FC236}">
                <a16:creationId xmlns:a16="http://schemas.microsoft.com/office/drawing/2014/main" id="{00000000-0008-0000-0300-00001C000000}"/>
              </a:ext>
            </a:extLst>
          </xdr:cNvPr>
          <xdr:cNvSpPr/>
        </xdr:nvSpPr>
        <xdr:spPr>
          <a:xfrm>
            <a:off x="1575955" y="7135092"/>
            <a:ext cx="329046" cy="623453"/>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9" name="28 Rectángulo redondeado">
            <a:extLst>
              <a:ext uri="{FF2B5EF4-FFF2-40B4-BE49-F238E27FC236}">
                <a16:creationId xmlns:a16="http://schemas.microsoft.com/office/drawing/2014/main" id="{00000000-0008-0000-0300-00001D000000}"/>
              </a:ext>
            </a:extLst>
          </xdr:cNvPr>
          <xdr:cNvSpPr/>
        </xdr:nvSpPr>
        <xdr:spPr>
          <a:xfrm>
            <a:off x="1" y="27215"/>
            <a:ext cx="11430000" cy="97724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3600" b="1">
                <a:solidFill>
                  <a:schemeClr val="lt1"/>
                </a:solidFill>
                <a:effectLst/>
                <a:latin typeface="+mn-lt"/>
                <a:ea typeface="+mn-ea"/>
                <a:cs typeface="+mn-cs"/>
              </a:rPr>
              <a:t>Organización del Sistema</a:t>
            </a:r>
            <a:endParaRPr lang="en-US" sz="4400" b="1"/>
          </a:p>
        </xdr:txBody>
      </xdr:sp>
      <xdr:sp macro="" textlink="">
        <xdr:nvSpPr>
          <xdr:cNvPr id="30" name="29 Flecha arriba">
            <a:extLst>
              <a:ext uri="{FF2B5EF4-FFF2-40B4-BE49-F238E27FC236}">
                <a16:creationId xmlns:a16="http://schemas.microsoft.com/office/drawing/2014/main" id="{00000000-0008-0000-0300-00001E000000}"/>
              </a:ext>
            </a:extLst>
          </xdr:cNvPr>
          <xdr:cNvSpPr/>
        </xdr:nvSpPr>
        <xdr:spPr>
          <a:xfrm flipH="1">
            <a:off x="9043593" y="5222670"/>
            <a:ext cx="301257" cy="804057"/>
          </a:xfrm>
          <a:prstGeom prst="up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US" sz="1100">
              <a:solidFill>
                <a:schemeClr val="lt1"/>
              </a:solidFill>
              <a:latin typeface="+mn-lt"/>
              <a:ea typeface="+mn-ea"/>
              <a:cs typeface="+mn-cs"/>
            </a:endParaRPr>
          </a:p>
        </xdr:txBody>
      </xdr:sp>
      <xdr:sp macro="" textlink="">
        <xdr:nvSpPr>
          <xdr:cNvPr id="31" name="30 Rectángulo redondeado">
            <a:extLst>
              <a:ext uri="{FF2B5EF4-FFF2-40B4-BE49-F238E27FC236}">
                <a16:creationId xmlns:a16="http://schemas.microsoft.com/office/drawing/2014/main" id="{00000000-0008-0000-0300-00001F000000}"/>
              </a:ext>
            </a:extLst>
          </xdr:cNvPr>
          <xdr:cNvSpPr/>
        </xdr:nvSpPr>
        <xdr:spPr>
          <a:xfrm>
            <a:off x="103909" y="9888682"/>
            <a:ext cx="11308773" cy="1801093"/>
          </a:xfrm>
          <a:prstGeom prst="roundRect">
            <a:avLst/>
          </a:prstGeom>
          <a:solidFill>
            <a:schemeClr val="bg2">
              <a:lumMod val="75000"/>
            </a:schemeClr>
          </a:solidFill>
          <a:ln>
            <a:noFill/>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r>
              <a:rPr lang="en-US" sz="1600" b="1">
                <a:solidFill>
                  <a:sysClr val="windowText" lastClr="000000"/>
                </a:solidFill>
                <a:latin typeface="+mn-lt"/>
                <a:ea typeface="+mn-ea"/>
                <a:cs typeface="+mn-cs"/>
              </a:rPr>
              <a:t>                                                                                                                                                                Servicios</a:t>
            </a:r>
          </a:p>
        </xdr:txBody>
      </xdr:sp>
      <xdr:sp macro="" textlink="">
        <xdr:nvSpPr>
          <xdr:cNvPr id="32" name="31 Rectángulo redondeado">
            <a:extLst>
              <a:ext uri="{FF2B5EF4-FFF2-40B4-BE49-F238E27FC236}">
                <a16:creationId xmlns:a16="http://schemas.microsoft.com/office/drawing/2014/main" id="{00000000-0008-0000-0300-000020000000}"/>
              </a:ext>
            </a:extLst>
          </xdr:cNvPr>
          <xdr:cNvSpPr/>
        </xdr:nvSpPr>
        <xdr:spPr>
          <a:xfrm>
            <a:off x="225135" y="10356273"/>
            <a:ext cx="3827320" cy="1160317"/>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Comisión</a:t>
            </a:r>
            <a:r>
              <a:rPr lang="en-US" sz="1800" b="1" baseline="0">
                <a:solidFill>
                  <a:schemeClr val="bg1"/>
                </a:solidFill>
                <a:latin typeface="+mn-lt"/>
                <a:ea typeface="+mn-ea"/>
                <a:cs typeface="+mn-cs"/>
              </a:rPr>
              <a:t> Médica Nacional y Regional (C</a:t>
            </a:r>
            <a:r>
              <a:rPr lang="en-US" sz="1800" b="1">
                <a:solidFill>
                  <a:schemeClr val="bg1"/>
                </a:solidFill>
                <a:latin typeface="+mn-lt"/>
                <a:ea typeface="+mn-ea"/>
                <a:cs typeface="+mn-cs"/>
              </a:rPr>
              <a:t>MNR)</a:t>
            </a:r>
          </a:p>
        </xdr:txBody>
      </xdr:sp>
      <xdr:sp macro="" textlink="">
        <xdr:nvSpPr>
          <xdr:cNvPr id="33" name="32 Rectángulo redondeado">
            <a:extLst>
              <a:ext uri="{FF2B5EF4-FFF2-40B4-BE49-F238E27FC236}">
                <a16:creationId xmlns:a16="http://schemas.microsoft.com/office/drawing/2014/main" id="{00000000-0008-0000-0300-000021000000}"/>
              </a:ext>
            </a:extLst>
          </xdr:cNvPr>
          <xdr:cNvSpPr/>
        </xdr:nvSpPr>
        <xdr:spPr>
          <a:xfrm>
            <a:off x="4190998" y="10338954"/>
            <a:ext cx="4831773" cy="121227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Prestadoras de Servicios de Salud (PSS)</a:t>
            </a:r>
          </a:p>
        </xdr:txBody>
      </xdr:sp>
      <xdr:sp macro="" textlink="">
        <xdr:nvSpPr>
          <xdr:cNvPr id="34" name="33 Rectángulo redondeado">
            <a:extLst>
              <a:ext uri="{FF2B5EF4-FFF2-40B4-BE49-F238E27FC236}">
                <a16:creationId xmlns:a16="http://schemas.microsoft.com/office/drawing/2014/main" id="{00000000-0008-0000-0300-000022000000}"/>
              </a:ext>
            </a:extLst>
          </xdr:cNvPr>
          <xdr:cNvSpPr/>
        </xdr:nvSpPr>
        <xdr:spPr>
          <a:xfrm>
            <a:off x="9299864" y="10304318"/>
            <a:ext cx="1887681" cy="1194955"/>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Estancias Infantiles (EI)</a:t>
            </a:r>
          </a:p>
        </xdr:txBody>
      </xdr:sp>
      <xdr:sp macro="" textlink="">
        <xdr:nvSpPr>
          <xdr:cNvPr id="35" name="34 Flecha abajo">
            <a:extLst>
              <a:ext uri="{FF2B5EF4-FFF2-40B4-BE49-F238E27FC236}">
                <a16:creationId xmlns:a16="http://schemas.microsoft.com/office/drawing/2014/main" id="{00000000-0008-0000-0300-000023000000}"/>
              </a:ext>
            </a:extLst>
          </xdr:cNvPr>
          <xdr:cNvSpPr/>
        </xdr:nvSpPr>
        <xdr:spPr>
          <a:xfrm>
            <a:off x="10158643" y="9334499"/>
            <a:ext cx="284222" cy="935183"/>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7" name="36 Flecha abajo">
            <a:extLst>
              <a:ext uri="{FF2B5EF4-FFF2-40B4-BE49-F238E27FC236}">
                <a16:creationId xmlns:a16="http://schemas.microsoft.com/office/drawing/2014/main" id="{00000000-0008-0000-0300-000025000000}"/>
              </a:ext>
            </a:extLst>
          </xdr:cNvPr>
          <xdr:cNvSpPr/>
        </xdr:nvSpPr>
        <xdr:spPr>
          <a:xfrm>
            <a:off x="7726151" y="9338777"/>
            <a:ext cx="309486" cy="913587"/>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9" name="38 Flecha abajo">
            <a:extLst>
              <a:ext uri="{FF2B5EF4-FFF2-40B4-BE49-F238E27FC236}">
                <a16:creationId xmlns:a16="http://schemas.microsoft.com/office/drawing/2014/main" id="{00000000-0008-0000-0300-000027000000}"/>
              </a:ext>
            </a:extLst>
          </xdr:cNvPr>
          <xdr:cNvSpPr/>
        </xdr:nvSpPr>
        <xdr:spPr>
          <a:xfrm>
            <a:off x="623453" y="9334356"/>
            <a:ext cx="311729" cy="952644"/>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0" name="39 Rectángulo redondeado">
            <a:extLst>
              <a:ext uri="{FF2B5EF4-FFF2-40B4-BE49-F238E27FC236}">
                <a16:creationId xmlns:a16="http://schemas.microsoft.com/office/drawing/2014/main" id="{00000000-0008-0000-0300-000028000000}"/>
              </a:ext>
            </a:extLst>
          </xdr:cNvPr>
          <xdr:cNvSpPr/>
        </xdr:nvSpPr>
        <xdr:spPr>
          <a:xfrm>
            <a:off x="138545" y="2615045"/>
            <a:ext cx="11274137" cy="1229591"/>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n-US" sz="1600" b="1">
                <a:solidFill>
                  <a:sysClr val="windowText" lastClr="000000"/>
                </a:solidFill>
                <a:latin typeface="+mn-lt"/>
                <a:ea typeface="+mn-ea"/>
                <a:cs typeface="+mn-cs"/>
              </a:rPr>
              <a:t>Defensa e Información a los Afiliados </a:t>
            </a:r>
          </a:p>
        </xdr:txBody>
      </xdr:sp>
      <xdr:sp macro="" textlink="">
        <xdr:nvSpPr>
          <xdr:cNvPr id="41" name="40 Rectángulo redondeado">
            <a:extLst>
              <a:ext uri="{FF2B5EF4-FFF2-40B4-BE49-F238E27FC236}">
                <a16:creationId xmlns:a16="http://schemas.microsoft.com/office/drawing/2014/main" id="{00000000-0008-0000-0300-000029000000}"/>
              </a:ext>
            </a:extLst>
          </xdr:cNvPr>
          <xdr:cNvSpPr/>
        </xdr:nvSpPr>
        <xdr:spPr>
          <a:xfrm>
            <a:off x="1783774" y="2996046"/>
            <a:ext cx="7342908" cy="744682"/>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2000" b="1">
                <a:solidFill>
                  <a:schemeClr val="bg1"/>
                </a:solidFill>
                <a:latin typeface="+mn-lt"/>
                <a:ea typeface="+mn-ea"/>
                <a:cs typeface="+mn-cs"/>
              </a:rPr>
              <a:t>Dirección de Información y Defensa  de los Afiliados (DIDA)</a:t>
            </a:r>
          </a:p>
        </xdr:txBody>
      </xdr:sp>
      <xdr:sp macro="" textlink="">
        <xdr:nvSpPr>
          <xdr:cNvPr id="42" name="41 Rectángulo redondeado">
            <a:extLst>
              <a:ext uri="{FF2B5EF4-FFF2-40B4-BE49-F238E27FC236}">
                <a16:creationId xmlns:a16="http://schemas.microsoft.com/office/drawing/2014/main" id="{00000000-0008-0000-0300-00002A000000}"/>
              </a:ext>
            </a:extLst>
          </xdr:cNvPr>
          <xdr:cNvSpPr/>
        </xdr:nvSpPr>
        <xdr:spPr>
          <a:xfrm>
            <a:off x="4256808" y="10474037"/>
            <a:ext cx="4831773" cy="121227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Prestadoras de Servicios de Salud (PSS)</a:t>
            </a:r>
          </a:p>
        </xdr:txBody>
      </xdr:sp>
      <xdr:sp macro="" textlink="">
        <xdr:nvSpPr>
          <xdr:cNvPr id="43" name="42 Rectángulo redondeado">
            <a:extLst>
              <a:ext uri="{FF2B5EF4-FFF2-40B4-BE49-F238E27FC236}">
                <a16:creationId xmlns:a16="http://schemas.microsoft.com/office/drawing/2014/main" id="{00000000-0008-0000-0300-00002B000000}"/>
              </a:ext>
            </a:extLst>
          </xdr:cNvPr>
          <xdr:cNvSpPr/>
        </xdr:nvSpPr>
        <xdr:spPr>
          <a:xfrm>
            <a:off x="4360716" y="10612581"/>
            <a:ext cx="4831773" cy="121227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Prestadoras de Servicios de Salud (PSS)</a:t>
            </a:r>
          </a:p>
        </xdr:txBody>
      </xdr:sp>
      <xdr:sp macro="" textlink="">
        <xdr:nvSpPr>
          <xdr:cNvPr id="44" name="43 Rectángulo redondeado">
            <a:extLst>
              <a:ext uri="{FF2B5EF4-FFF2-40B4-BE49-F238E27FC236}">
                <a16:creationId xmlns:a16="http://schemas.microsoft.com/office/drawing/2014/main" id="{00000000-0008-0000-0300-00002C000000}"/>
              </a:ext>
            </a:extLst>
          </xdr:cNvPr>
          <xdr:cNvSpPr/>
        </xdr:nvSpPr>
        <xdr:spPr>
          <a:xfrm>
            <a:off x="308262" y="10491354"/>
            <a:ext cx="3827320" cy="1160317"/>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Comisión</a:t>
            </a:r>
            <a:r>
              <a:rPr lang="en-US" sz="1800" b="1" baseline="0">
                <a:solidFill>
                  <a:schemeClr val="bg1"/>
                </a:solidFill>
                <a:latin typeface="+mn-lt"/>
                <a:ea typeface="+mn-ea"/>
                <a:cs typeface="+mn-cs"/>
              </a:rPr>
              <a:t> Médica Nacional y Regional (C</a:t>
            </a:r>
            <a:r>
              <a:rPr lang="en-US" sz="1800" b="1">
                <a:solidFill>
                  <a:schemeClr val="bg1"/>
                </a:solidFill>
                <a:latin typeface="+mn-lt"/>
                <a:ea typeface="+mn-ea"/>
                <a:cs typeface="+mn-cs"/>
              </a:rPr>
              <a:t>MNR)</a:t>
            </a:r>
          </a:p>
        </xdr:txBody>
      </xdr:sp>
      <xdr:sp macro="" textlink="">
        <xdr:nvSpPr>
          <xdr:cNvPr id="45" name="44 Rectángulo redondeado">
            <a:extLst>
              <a:ext uri="{FF2B5EF4-FFF2-40B4-BE49-F238E27FC236}">
                <a16:creationId xmlns:a16="http://schemas.microsoft.com/office/drawing/2014/main" id="{00000000-0008-0000-0300-00002D000000}"/>
              </a:ext>
            </a:extLst>
          </xdr:cNvPr>
          <xdr:cNvSpPr/>
        </xdr:nvSpPr>
        <xdr:spPr>
          <a:xfrm>
            <a:off x="9360670" y="10422082"/>
            <a:ext cx="1887681" cy="1194955"/>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Estancias Infantiles (EI)</a:t>
            </a:r>
          </a:p>
        </xdr:txBody>
      </xdr:sp>
      <xdr:sp macro="" textlink="">
        <xdr:nvSpPr>
          <xdr:cNvPr id="46" name="45 Rectángulo redondeado">
            <a:extLst>
              <a:ext uri="{FF2B5EF4-FFF2-40B4-BE49-F238E27FC236}">
                <a16:creationId xmlns:a16="http://schemas.microsoft.com/office/drawing/2014/main" id="{00000000-0008-0000-0300-00002E000000}"/>
              </a:ext>
            </a:extLst>
          </xdr:cNvPr>
          <xdr:cNvSpPr/>
        </xdr:nvSpPr>
        <xdr:spPr>
          <a:xfrm>
            <a:off x="9414164" y="10574481"/>
            <a:ext cx="1887681" cy="1194955"/>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Estancias Infantiles (EI)</a:t>
            </a:r>
          </a:p>
        </xdr:txBody>
      </xdr:sp>
    </xdr:grpSp>
    <xdr:clientData/>
  </xdr:twoCellAnchor>
  <xdr:twoCellAnchor>
    <xdr:from>
      <xdr:col>7</xdr:col>
      <xdr:colOff>1229592</xdr:colOff>
      <xdr:row>48</xdr:row>
      <xdr:rowOff>155865</xdr:rowOff>
    </xdr:from>
    <xdr:to>
      <xdr:col>8</xdr:col>
      <xdr:colOff>24615</xdr:colOff>
      <xdr:row>53</xdr:row>
      <xdr:rowOff>116952</xdr:rowOff>
    </xdr:to>
    <xdr:sp macro="" textlink="">
      <xdr:nvSpPr>
        <xdr:cNvPr id="47" name="46 Flecha abajo">
          <a:extLst>
            <a:ext uri="{FF2B5EF4-FFF2-40B4-BE49-F238E27FC236}">
              <a16:creationId xmlns:a16="http://schemas.microsoft.com/office/drawing/2014/main" id="{00000000-0008-0000-0300-00002F000000}"/>
            </a:ext>
          </a:extLst>
        </xdr:cNvPr>
        <xdr:cNvSpPr/>
      </xdr:nvSpPr>
      <xdr:spPr>
        <a:xfrm>
          <a:off x="6702137" y="9299865"/>
          <a:ext cx="405614" cy="913587"/>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637309</xdr:colOff>
      <xdr:row>48</xdr:row>
      <xdr:rowOff>152401</xdr:rowOff>
    </xdr:from>
    <xdr:to>
      <xdr:col>6</xdr:col>
      <xdr:colOff>311727</xdr:colOff>
      <xdr:row>54</xdr:row>
      <xdr:rowOff>51955</xdr:rowOff>
    </xdr:to>
    <xdr:sp macro="" textlink="">
      <xdr:nvSpPr>
        <xdr:cNvPr id="48" name="47 Flecha abajo">
          <a:extLst>
            <a:ext uri="{FF2B5EF4-FFF2-40B4-BE49-F238E27FC236}">
              <a16:creationId xmlns:a16="http://schemas.microsoft.com/office/drawing/2014/main" id="{00000000-0008-0000-0300-000030000000}"/>
            </a:ext>
          </a:extLst>
        </xdr:cNvPr>
        <xdr:cNvSpPr/>
      </xdr:nvSpPr>
      <xdr:spPr>
        <a:xfrm>
          <a:off x="4447309" y="9296401"/>
          <a:ext cx="436418" cy="1042554"/>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0</xdr:col>
      <xdr:colOff>450273</xdr:colOff>
      <xdr:row>0</xdr:row>
      <xdr:rowOff>138545</xdr:rowOff>
    </xdr:from>
    <xdr:to>
      <xdr:col>1</xdr:col>
      <xdr:colOff>669004</xdr:colOff>
      <xdr:row>4</xdr:row>
      <xdr:rowOff>70510</xdr:rowOff>
    </xdr:to>
    <xdr:pic>
      <xdr:nvPicPr>
        <xdr:cNvPr id="50" name="40 Imagen" descr="Logo_2x4.bmp">
          <a:hlinkClick xmlns:r="http://schemas.openxmlformats.org/officeDocument/2006/relationships" r:id="rId5"/>
          <a:extLst>
            <a:ext uri="{FF2B5EF4-FFF2-40B4-BE49-F238E27FC236}">
              <a16:creationId xmlns:a16="http://schemas.microsoft.com/office/drawing/2014/main" id="{00000000-0008-0000-0300-000032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450273" y="138545"/>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0.xml><?xml version="1.0" encoding="utf-8"?>
<xdr:wsDr xmlns:xdr="http://schemas.openxmlformats.org/drawingml/2006/spreadsheetDrawing" xmlns:a="http://schemas.openxmlformats.org/drawingml/2006/main">
  <xdr:twoCellAnchor editAs="oneCell">
    <xdr:from>
      <xdr:col>2</xdr:col>
      <xdr:colOff>269135</xdr:colOff>
      <xdr:row>8</xdr:row>
      <xdr:rowOff>0</xdr:rowOff>
    </xdr:from>
    <xdr:to>
      <xdr:col>6</xdr:col>
      <xdr:colOff>466725</xdr:colOff>
      <xdr:row>25</xdr:row>
      <xdr:rowOff>44251</xdr:rowOff>
    </xdr:to>
    <xdr:pic>
      <xdr:nvPicPr>
        <xdr:cNvPr id="4" name="3 Imagen">
          <a:extLst>
            <a:ext uri="{FF2B5EF4-FFF2-40B4-BE49-F238E27FC236}">
              <a16:creationId xmlns:a16="http://schemas.microsoft.com/office/drawing/2014/main" id="{00000000-0008-0000-39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1983635" y="1524000"/>
          <a:ext cx="3664690" cy="3705165"/>
        </a:xfrm>
        <a:prstGeom prst="rect">
          <a:avLst/>
        </a:prstGeom>
        <a:noFill/>
        <a:ln>
          <a:noFill/>
        </a:ln>
      </xdr:spPr>
    </xdr:pic>
    <xdr:clientData/>
  </xdr:twoCellAnchor>
  <xdr:twoCellAnchor>
    <xdr:from>
      <xdr:col>0</xdr:col>
      <xdr:colOff>85725</xdr:colOff>
      <xdr:row>4</xdr:row>
      <xdr:rowOff>76200</xdr:rowOff>
    </xdr:from>
    <xdr:to>
      <xdr:col>8</xdr:col>
      <xdr:colOff>1095374</xdr:colOff>
      <xdr:row>26</xdr:row>
      <xdr:rowOff>152401</xdr:rowOff>
    </xdr:to>
    <xdr:sp macro="" textlink="">
      <xdr:nvSpPr>
        <xdr:cNvPr id="2" name="1 CuadroTexto">
          <a:extLst>
            <a:ext uri="{FF2B5EF4-FFF2-40B4-BE49-F238E27FC236}">
              <a16:creationId xmlns:a16="http://schemas.microsoft.com/office/drawing/2014/main" id="{00000000-0008-0000-3900-000002000000}"/>
            </a:ext>
          </a:extLst>
        </xdr:cNvPr>
        <xdr:cNvSpPr txBox="1"/>
      </xdr:nvSpPr>
      <xdr:spPr>
        <a:xfrm>
          <a:off x="85725" y="838200"/>
          <a:ext cx="8153399" cy="4867276"/>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El Seguro de Riesgos Laborales (SRL) inició en febrero de 2004, al mes de abril 2021 se presenta una afiliación de 2,174,071 trabajadores asalariados,  es más del 100%  de la población ocupada del sector formal, de acuerdo a los datos de la Encuesta Nacional Continua</a:t>
          </a:r>
          <a:r>
            <a:rPr lang="es-DO" sz="1400" b="0" baseline="0">
              <a:solidFill>
                <a:sysClr val="windowText" lastClr="000000"/>
              </a:solidFill>
            </a:rPr>
            <a:t> </a:t>
          </a:r>
          <a:r>
            <a:rPr lang="es-DO" sz="1400" b="0">
              <a:solidFill>
                <a:sysClr val="windowText" lastClr="000000"/>
              </a:solidFill>
            </a:rPr>
            <a:t>de Fuerza de Trabajo (ENCFT) del Banco Central (BC) para</a:t>
          </a:r>
          <a:r>
            <a:rPr lang="es-DO" sz="1400" b="0" baseline="0">
              <a:solidFill>
                <a:sysClr val="windowText" lastClr="000000"/>
              </a:solidFill>
            </a:rPr>
            <a:t> marzo 2021</a:t>
          </a:r>
          <a:r>
            <a:rPr lang="es-DO" sz="1400" b="0">
              <a:solidFill>
                <a:sysClr val="windowText" lastClr="000000"/>
              </a:solidFill>
            </a:rPr>
            <a:t>.</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De acuerdo a la participación de los trabajadores afiliados por rango de edad, al mes de</a:t>
          </a:r>
          <a:r>
            <a:rPr lang="es-DO" sz="1400" b="0" baseline="0">
              <a:solidFill>
                <a:sysClr val="windowText" lastClr="000000"/>
              </a:solidFill>
            </a:rPr>
            <a:t> abril 2021</a:t>
          </a:r>
          <a:r>
            <a:rPr lang="es-DO" sz="1400" b="0">
              <a:solidFill>
                <a:sysClr val="windowText" lastClr="000000"/>
              </a:solidFill>
            </a:rPr>
            <a:t>, el  1.4% de los afiliados al SRL es menor o igual a 19 años; el 89.9% está entre las edades de 20 -59 años y se destaca que el 8.7% es mayor de 60 años.</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El porcentaje de afiliados activos al SRL por tipo de riesgos laborales de las empresas, el 2.5% realizan actividades de riesgos I,  aquel en el cual su gravedad potencial es la de generar lesiones que solo requieren de primeros auxilios);  el 49.7% de riesgo de tipo II (cuya gravedad potencial es la de generar lesiones serias no incapacitantes y que solo requieran atención médica o produzcan una incapacidad de corta duración);  y el 47.9% realizan actividades con riesgos de tipo III y IV, que son las categorías de mayor peligro en las cuales los accidentes pueden causar lesiones graves, incapacitantes o pueden ser fatales.</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En cuanto a la composición de la afiliación por sexo al mes de abril  2021, habían 1,190,648  hombres y  983,423 mujeres para una participación de 54.8%  y 45.2% respectivamente.  En ambos sexo la mayor concentración de afiliados se encuentra entre las edades de 20 a 59, observándose por género que el 89.3% de los hombres y el 90.7% de mujeres están entre las edades antes mencionadas.</a:t>
          </a:r>
        </a:p>
      </xdr:txBody>
    </xdr:sp>
    <xdr:clientData/>
  </xdr:twoCellAnchor>
  <xdr:twoCellAnchor>
    <xdr:from>
      <xdr:col>0</xdr:col>
      <xdr:colOff>0</xdr:colOff>
      <xdr:row>0</xdr:row>
      <xdr:rowOff>0</xdr:rowOff>
    </xdr:from>
    <xdr:to>
      <xdr:col>9</xdr:col>
      <xdr:colOff>0</xdr:colOff>
      <xdr:row>3</xdr:row>
      <xdr:rowOff>161925</xdr:rowOff>
    </xdr:to>
    <xdr:sp macro="" textlink="">
      <xdr:nvSpPr>
        <xdr:cNvPr id="5" name="4 Rectángulo redondeado">
          <a:extLst>
            <a:ext uri="{FF2B5EF4-FFF2-40B4-BE49-F238E27FC236}">
              <a16:creationId xmlns:a16="http://schemas.microsoft.com/office/drawing/2014/main" id="{00000000-0008-0000-3900-000005000000}"/>
            </a:ext>
          </a:extLst>
        </xdr:cNvPr>
        <xdr:cNvSpPr/>
      </xdr:nvSpPr>
      <xdr:spPr>
        <a:xfrm>
          <a:off x="0" y="0"/>
          <a:ext cx="8143875" cy="733425"/>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400" b="1">
              <a:solidFill>
                <a:schemeClr val="lt1"/>
              </a:solidFill>
              <a:effectLst/>
              <a:latin typeface="+mn-lt"/>
              <a:ea typeface="+mn-ea"/>
              <a:cs typeface="+mn-cs"/>
            </a:rPr>
            <a:t>Sistema Dominicano de Seguridad Social (SDSS)</a:t>
          </a:r>
        </a:p>
        <a:p>
          <a:pPr algn="ctr" eaLnBrk="1" fontAlgn="auto" latinLnBrk="0" hangingPunct="1"/>
          <a:r>
            <a:rPr lang="es-DO" sz="1400" b="1">
              <a:solidFill>
                <a:schemeClr val="lt1"/>
              </a:solidFill>
              <a:effectLst/>
              <a:latin typeface="+mn-lt"/>
              <a:ea typeface="+mn-ea"/>
              <a:cs typeface="+mn-cs"/>
            </a:rPr>
            <a:t>Afiliación al Seguro</a:t>
          </a:r>
          <a:r>
            <a:rPr lang="es-DO" sz="1400" b="1" baseline="0">
              <a:solidFill>
                <a:schemeClr val="lt1"/>
              </a:solidFill>
              <a:effectLst/>
              <a:latin typeface="+mn-lt"/>
              <a:ea typeface="+mn-ea"/>
              <a:cs typeface="+mn-cs"/>
            </a:rPr>
            <a:t> de Riesgos Laborales Régimen Contributivo</a:t>
          </a:r>
          <a:endParaRPr lang="es-DO" sz="1400">
            <a:effectLst/>
          </a:endParaRPr>
        </a:p>
      </xdr:txBody>
    </xdr:sp>
    <xdr:clientData/>
  </xdr:twoCellAnchor>
  <xdr:twoCellAnchor editAs="oneCell">
    <xdr:from>
      <xdr:col>0</xdr:col>
      <xdr:colOff>225346</xdr:colOff>
      <xdr:row>0</xdr:row>
      <xdr:rowOff>133039</xdr:rowOff>
    </xdr:from>
    <xdr:to>
      <xdr:col>1</xdr:col>
      <xdr:colOff>59329</xdr:colOff>
      <xdr:row>2</xdr:row>
      <xdr:rowOff>149087</xdr:rowOff>
    </xdr:to>
    <xdr:pic>
      <xdr:nvPicPr>
        <xdr:cNvPr id="6" name="1 Imagen" descr="Logo_2x4.bmp">
          <a:hlinkClick xmlns:r="http://schemas.openxmlformats.org/officeDocument/2006/relationships" r:id="rId3"/>
          <a:extLst>
            <a:ext uri="{FF2B5EF4-FFF2-40B4-BE49-F238E27FC236}">
              <a16:creationId xmlns:a16="http://schemas.microsoft.com/office/drawing/2014/main" id="{00000000-0008-0000-3900-000006000000}"/>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225346" y="133039"/>
          <a:ext cx="595983" cy="3970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1.xml><?xml version="1.0" encoding="utf-8"?>
<xdr:wsDr xmlns:xdr="http://schemas.openxmlformats.org/drawingml/2006/spreadsheetDrawing" xmlns:a="http://schemas.openxmlformats.org/drawingml/2006/main">
  <xdr:twoCellAnchor>
    <xdr:from>
      <xdr:col>0</xdr:col>
      <xdr:colOff>86592</xdr:colOff>
      <xdr:row>18</xdr:row>
      <xdr:rowOff>51956</xdr:rowOff>
    </xdr:from>
    <xdr:to>
      <xdr:col>14</xdr:col>
      <xdr:colOff>831273</xdr:colOff>
      <xdr:row>67</xdr:row>
      <xdr:rowOff>69273</xdr:rowOff>
    </xdr:to>
    <xdr:graphicFrame macro="">
      <xdr:nvGraphicFramePr>
        <xdr:cNvPr id="2" name="3 Gráfico">
          <a:extLst>
            <a:ext uri="{FF2B5EF4-FFF2-40B4-BE49-F238E27FC236}">
              <a16:creationId xmlns:a16="http://schemas.microsoft.com/office/drawing/2014/main" id="{00000000-0008-0000-3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0</xdr:colOff>
      <xdr:row>1</xdr:row>
      <xdr:rowOff>138545</xdr:rowOff>
    </xdr:to>
    <xdr:sp macro="" textlink="">
      <xdr:nvSpPr>
        <xdr:cNvPr id="4" name="3 Rectángulo redondeado">
          <a:extLst>
            <a:ext uri="{FF2B5EF4-FFF2-40B4-BE49-F238E27FC236}">
              <a16:creationId xmlns:a16="http://schemas.microsoft.com/office/drawing/2014/main" id="{00000000-0008-0000-3A00-000004000000}"/>
            </a:ext>
          </a:extLst>
        </xdr:cNvPr>
        <xdr:cNvSpPr/>
      </xdr:nvSpPr>
      <xdr:spPr>
        <a:xfrm>
          <a:off x="0" y="0"/>
          <a:ext cx="21474545" cy="159327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Seguro de Riesgos Laborales</a:t>
          </a:r>
        </a:p>
        <a:p>
          <a:pPr algn="ctr" eaLnBrk="1" fontAlgn="auto" latinLnBrk="0" hangingPunct="1"/>
          <a:r>
            <a:rPr lang="es-DO" sz="2400" b="1">
              <a:solidFill>
                <a:schemeClr val="lt1"/>
              </a:solidFill>
              <a:effectLst/>
              <a:latin typeface="+mn-lt"/>
              <a:ea typeface="+mn-ea"/>
              <a:cs typeface="+mn-cs"/>
            </a:rPr>
            <a:t>Comparativo Afiliación al SRL en Relación a la Población Ocupada en el Sector Formal </a:t>
          </a:r>
        </a:p>
        <a:p>
          <a:pPr algn="ctr" eaLnBrk="1" fontAlgn="auto" latinLnBrk="0" hangingPunct="1"/>
          <a:r>
            <a:rPr lang="es-DO" sz="2400" b="1">
              <a:solidFill>
                <a:schemeClr val="lt1"/>
              </a:solidFill>
              <a:effectLst/>
              <a:latin typeface="+mn-lt"/>
              <a:ea typeface="+mn-ea"/>
              <a:cs typeface="+mn-cs"/>
            </a:rPr>
            <a:t>Período: Diciembre</a:t>
          </a:r>
          <a:r>
            <a:rPr lang="es-DO" sz="2400" b="1" baseline="0">
              <a:solidFill>
                <a:schemeClr val="lt1"/>
              </a:solidFill>
              <a:effectLst/>
              <a:latin typeface="+mn-lt"/>
              <a:ea typeface="+mn-ea"/>
              <a:cs typeface="+mn-cs"/>
            </a:rPr>
            <a:t> </a:t>
          </a:r>
          <a:r>
            <a:rPr lang="es-DO" sz="2400" b="1">
              <a:solidFill>
                <a:schemeClr val="lt1"/>
              </a:solidFill>
              <a:effectLst/>
              <a:latin typeface="+mn-lt"/>
              <a:ea typeface="+mn-ea"/>
              <a:cs typeface="+mn-cs"/>
            </a:rPr>
            <a:t>2008 -</a:t>
          </a:r>
          <a:r>
            <a:rPr lang="es-DO" sz="2400" b="1" baseline="0">
              <a:solidFill>
                <a:schemeClr val="lt1"/>
              </a:solidFill>
              <a:effectLst/>
              <a:latin typeface="+mn-lt"/>
              <a:ea typeface="+mn-ea"/>
              <a:cs typeface="+mn-cs"/>
            </a:rPr>
            <a:t>  Abril 2021</a:t>
          </a:r>
          <a:endParaRPr lang="es-DO" sz="4800">
            <a:effectLst/>
          </a:endParaRPr>
        </a:p>
      </xdr:txBody>
    </xdr:sp>
    <xdr:clientData/>
  </xdr:twoCellAnchor>
  <xdr:twoCellAnchor editAs="oneCell">
    <xdr:from>
      <xdr:col>0</xdr:col>
      <xdr:colOff>554181</xdr:colOff>
      <xdr:row>0</xdr:row>
      <xdr:rowOff>294409</xdr:rowOff>
    </xdr:from>
    <xdr:to>
      <xdr:col>1</xdr:col>
      <xdr:colOff>24162</xdr:colOff>
      <xdr:row>0</xdr:row>
      <xdr:rowOff>1160318</xdr:rowOff>
    </xdr:to>
    <xdr:pic>
      <xdr:nvPicPr>
        <xdr:cNvPr id="6" name="5 Imagen" descr="logo_2x4.bmp">
          <a:hlinkClick xmlns:r="http://schemas.openxmlformats.org/officeDocument/2006/relationships" r:id="rId2"/>
          <a:extLst>
            <a:ext uri="{FF2B5EF4-FFF2-40B4-BE49-F238E27FC236}">
              <a16:creationId xmlns:a16="http://schemas.microsoft.com/office/drawing/2014/main" id="{00000000-0008-0000-3A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4181" y="294409"/>
          <a:ext cx="1219117" cy="8659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2.xml><?xml version="1.0" encoding="utf-8"?>
<c:userShapes xmlns:c="http://schemas.openxmlformats.org/drawingml/2006/chart">
  <cdr:relSizeAnchor xmlns:cdr="http://schemas.openxmlformats.org/drawingml/2006/chartDrawing">
    <cdr:from>
      <cdr:x>0.04519</cdr:x>
      <cdr:y>0.93783</cdr:y>
    </cdr:from>
    <cdr:to>
      <cdr:x>0.54609</cdr:x>
      <cdr:y>0.98543</cdr:y>
    </cdr:to>
    <cdr:sp macro="" textlink="">
      <cdr:nvSpPr>
        <cdr:cNvPr id="2" name="1 CuadroTexto"/>
        <cdr:cNvSpPr txBox="1"/>
      </cdr:nvSpPr>
      <cdr:spPr>
        <a:xfrm xmlns:a="http://schemas.openxmlformats.org/drawingml/2006/main">
          <a:off x="828088" y="8965313"/>
          <a:ext cx="9177808" cy="45503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s-ES" sz="1800" b="1">
              <a:latin typeface="Calibri"/>
              <a:ea typeface="+mn-ea"/>
              <a:cs typeface="+mn-cs"/>
            </a:rPr>
            <a:t>Fuente: </a:t>
          </a:r>
          <a:r>
            <a:rPr lang="es-ES" sz="1800" b="0">
              <a:latin typeface="Calibri"/>
              <a:ea typeface="+mn-ea"/>
              <a:cs typeface="+mn-cs"/>
            </a:rPr>
            <a:t>Banco Central (BCRD) e Informaciones</a:t>
          </a:r>
          <a:r>
            <a:rPr lang="es-ES" sz="1800" b="0" baseline="0">
              <a:latin typeface="Calibri"/>
              <a:ea typeface="+mn-ea"/>
              <a:cs typeface="+mn-cs"/>
            </a:rPr>
            <a:t> </a:t>
          </a:r>
          <a:r>
            <a:rPr lang="es-ES" sz="1800" b="0">
              <a:latin typeface="Calibri"/>
              <a:ea typeface="+mn-ea"/>
              <a:cs typeface="+mn-cs"/>
            </a:rPr>
            <a:t>Estadísticas  del Portal de SISALRIL. </a:t>
          </a:r>
        </a:p>
        <a:p xmlns:a="http://schemas.openxmlformats.org/drawingml/2006/main">
          <a:endParaRPr lang="es-ES" sz="1800"/>
        </a:p>
      </cdr:txBody>
    </cdr:sp>
  </cdr:relSizeAnchor>
</c:userShapes>
</file>

<file path=xl/drawings/drawing83.xml><?xml version="1.0" encoding="utf-8"?>
<xdr:wsDr xmlns:xdr="http://schemas.openxmlformats.org/drawingml/2006/spreadsheetDrawing" xmlns:a="http://schemas.openxmlformats.org/drawingml/2006/main">
  <xdr:twoCellAnchor editAs="oneCell">
    <xdr:from>
      <xdr:col>1</xdr:col>
      <xdr:colOff>257175</xdr:colOff>
      <xdr:row>0</xdr:row>
      <xdr:rowOff>49886</xdr:rowOff>
    </xdr:from>
    <xdr:to>
      <xdr:col>1</xdr:col>
      <xdr:colOff>1324112</xdr:colOff>
      <xdr:row>0</xdr:row>
      <xdr:rowOff>207351</xdr:rowOff>
    </xdr:to>
    <xdr:pic>
      <xdr:nvPicPr>
        <xdr:cNvPr id="2" name="1 Imagen" descr="Logo_2x4.bmp">
          <a:hlinkClick xmlns:r="http://schemas.openxmlformats.org/officeDocument/2006/relationships" r:id="rId1"/>
          <a:extLst>
            <a:ext uri="{FF2B5EF4-FFF2-40B4-BE49-F238E27FC236}">
              <a16:creationId xmlns:a16="http://schemas.microsoft.com/office/drawing/2014/main" id="{00000000-0008-0000-3B00-000002000000}"/>
            </a:ext>
          </a:extLst>
        </xdr:cNvPr>
        <xdr:cNvPicPr>
          <a:picLocks noChangeAspect="1"/>
        </xdr:cNvPicPr>
      </xdr:nvPicPr>
      <xdr:blipFill>
        <a:blip xmlns:r="http://schemas.openxmlformats.org/officeDocument/2006/relationships" r:embed="rId2" cstate="print"/>
        <a:stretch>
          <a:fillRect/>
        </a:stretch>
      </xdr:blipFill>
      <xdr:spPr>
        <a:xfrm>
          <a:off x="1143000" y="49886"/>
          <a:ext cx="1065205" cy="157465"/>
        </a:xfrm>
        <a:prstGeom prst="rect">
          <a:avLst/>
        </a:prstGeom>
        <a:ln>
          <a:noFill/>
        </a:ln>
        <a:effectLst>
          <a:softEdge rad="112500"/>
        </a:effectLst>
      </xdr:spPr>
    </xdr:pic>
    <xdr:clientData/>
  </xdr:twoCellAnchor>
  <xdr:twoCellAnchor editAs="oneCell">
    <xdr:from>
      <xdr:col>1</xdr:col>
      <xdr:colOff>257175</xdr:colOff>
      <xdr:row>0</xdr:row>
      <xdr:rowOff>49886</xdr:rowOff>
    </xdr:from>
    <xdr:to>
      <xdr:col>1</xdr:col>
      <xdr:colOff>1324112</xdr:colOff>
      <xdr:row>0</xdr:row>
      <xdr:rowOff>207351</xdr:rowOff>
    </xdr:to>
    <xdr:pic>
      <xdr:nvPicPr>
        <xdr:cNvPr id="3" name="2 Imagen" descr="Logo_2x4.bmp">
          <a:hlinkClick xmlns:r="http://schemas.openxmlformats.org/officeDocument/2006/relationships" r:id="rId1"/>
          <a:extLst>
            <a:ext uri="{FF2B5EF4-FFF2-40B4-BE49-F238E27FC236}">
              <a16:creationId xmlns:a16="http://schemas.microsoft.com/office/drawing/2014/main" id="{00000000-0008-0000-3B00-000003000000}"/>
            </a:ext>
          </a:extLst>
        </xdr:cNvPr>
        <xdr:cNvPicPr>
          <a:picLocks noChangeAspect="1"/>
        </xdr:cNvPicPr>
      </xdr:nvPicPr>
      <xdr:blipFill>
        <a:blip xmlns:r="http://schemas.openxmlformats.org/officeDocument/2006/relationships" r:embed="rId2" cstate="print"/>
        <a:stretch>
          <a:fillRect/>
        </a:stretch>
      </xdr:blipFill>
      <xdr:spPr>
        <a:xfrm>
          <a:off x="1143000" y="49886"/>
          <a:ext cx="1065205" cy="157465"/>
        </a:xfrm>
        <a:prstGeom prst="rect">
          <a:avLst/>
        </a:prstGeom>
        <a:ln>
          <a:noFill/>
        </a:ln>
        <a:effectLst>
          <a:softEdge rad="112500"/>
        </a:effectLst>
      </xdr:spPr>
    </xdr:pic>
    <xdr:clientData/>
  </xdr:twoCellAnchor>
  <xdr:twoCellAnchor editAs="oneCell">
    <xdr:from>
      <xdr:col>0</xdr:col>
      <xdr:colOff>381001</xdr:colOff>
      <xdr:row>0</xdr:row>
      <xdr:rowOff>54430</xdr:rowOff>
    </xdr:from>
    <xdr:to>
      <xdr:col>1</xdr:col>
      <xdr:colOff>214004</xdr:colOff>
      <xdr:row>0</xdr:row>
      <xdr:rowOff>228865</xdr:rowOff>
    </xdr:to>
    <xdr:pic>
      <xdr:nvPicPr>
        <xdr:cNvPr id="4" name="3 Imagen" descr="Logo_2x4.bmp">
          <a:extLst>
            <a:ext uri="{FF2B5EF4-FFF2-40B4-BE49-F238E27FC236}">
              <a16:creationId xmlns:a16="http://schemas.microsoft.com/office/drawing/2014/main" id="{00000000-0008-0000-3B00-000004000000}"/>
            </a:ext>
          </a:extLst>
        </xdr:cNvPr>
        <xdr:cNvPicPr>
          <a:picLocks noChangeAspect="1"/>
        </xdr:cNvPicPr>
      </xdr:nvPicPr>
      <xdr:blipFill>
        <a:blip xmlns:r="http://schemas.openxmlformats.org/officeDocument/2006/relationships" r:embed="rId2" cstate="print"/>
        <a:stretch>
          <a:fillRect/>
        </a:stretch>
      </xdr:blipFill>
      <xdr:spPr>
        <a:xfrm>
          <a:off x="381001" y="54430"/>
          <a:ext cx="926646" cy="174435"/>
        </a:xfrm>
        <a:prstGeom prst="rect">
          <a:avLst/>
        </a:prstGeom>
        <a:ln>
          <a:noFill/>
        </a:ln>
        <a:effectLst>
          <a:softEdge rad="112500"/>
        </a:effectLst>
      </xdr:spPr>
    </xdr:pic>
    <xdr:clientData/>
  </xdr:twoCellAnchor>
  <xdr:twoCellAnchor>
    <xdr:from>
      <xdr:col>0</xdr:col>
      <xdr:colOff>155863</xdr:colOff>
      <xdr:row>20</xdr:row>
      <xdr:rowOff>17318</xdr:rowOff>
    </xdr:from>
    <xdr:to>
      <xdr:col>12</xdr:col>
      <xdr:colOff>1004455</xdr:colOff>
      <xdr:row>87</xdr:row>
      <xdr:rowOff>17317</xdr:rowOff>
    </xdr:to>
    <xdr:graphicFrame macro="">
      <xdr:nvGraphicFramePr>
        <xdr:cNvPr id="7" name="1 Gráfico">
          <a:extLst>
            <a:ext uri="{FF2B5EF4-FFF2-40B4-BE49-F238E27FC236}">
              <a16:creationId xmlns:a16="http://schemas.microsoft.com/office/drawing/2014/main" id="{00000000-0008-0000-3B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6</xdr:col>
      <xdr:colOff>1404010</xdr:colOff>
      <xdr:row>55</xdr:row>
      <xdr:rowOff>45767</xdr:rowOff>
    </xdr:from>
    <xdr:to>
      <xdr:col>7</xdr:col>
      <xdr:colOff>675408</xdr:colOff>
      <xdr:row>70</xdr:row>
      <xdr:rowOff>121228</xdr:rowOff>
    </xdr:to>
    <xdr:pic>
      <xdr:nvPicPr>
        <xdr:cNvPr id="9" name="il_fi" descr="http://ilustracion.pixmac.es/4/3d-golden-hombre-y-mujer-siluetas-pixmac-ilustracion-42069257.jpg">
          <a:extLst>
            <a:ext uri="{FF2B5EF4-FFF2-40B4-BE49-F238E27FC236}">
              <a16:creationId xmlns:a16="http://schemas.microsoft.com/office/drawing/2014/main" id="{00000000-0008-0000-3B00-000009000000}"/>
            </a:ext>
          </a:extLst>
        </xdr:cNvPr>
        <xdr:cNvPicPr/>
      </xdr:nvPicPr>
      <xdr:blipFill rotWithShape="1">
        <a:blip xmlns:r="http://schemas.openxmlformats.org/officeDocument/2006/relationships" r:embed="rId4">
          <a:extLst>
            <a:ext uri="{BEBA8EAE-BF5A-486C-A8C5-ECC9F3942E4B}">
              <a14:imgProps xmlns:a14="http://schemas.microsoft.com/office/drawing/2010/main">
                <a14:imgLayer r:embed="rId5">
                  <a14:imgEffect>
                    <a14:backgroundRemoval t="241" b="95904" l="250" r="98250">
                      <a14:foregroundMark x1="25750" y1="12771" x2="25750" y2="12771"/>
                      <a14:foregroundMark x1="19500" y1="7711" x2="19500" y2="7711"/>
                      <a14:foregroundMark x1="78000" y1="38554" x2="78000" y2="38554"/>
                      <a14:foregroundMark x1="76500" y1="11807" x2="76500" y2="11807"/>
                      <a14:foregroundMark x1="24750" y1="39036" x2="24750" y2="39036"/>
                    </a14:backgroundRemoval>
                  </a14:imgEffect>
                </a14:imgLayer>
              </a14:imgProps>
            </a:ext>
            <a:ext uri="{28A0092B-C50C-407E-A947-70E740481C1C}">
              <a14:useLocalDpi xmlns:a14="http://schemas.microsoft.com/office/drawing/2010/main" val="0"/>
            </a:ext>
          </a:extLst>
        </a:blip>
        <a:srcRect l="3744" t="2265" r="57903" b="-1094"/>
        <a:stretch/>
      </xdr:blipFill>
      <xdr:spPr bwMode="auto">
        <a:xfrm>
          <a:off x="9699419" y="14229358"/>
          <a:ext cx="1072489" cy="2932961"/>
        </a:xfrm>
        <a:prstGeom prst="rect">
          <a:avLst/>
        </a:prstGeom>
        <a:noFill/>
        <a:ln>
          <a:noFill/>
        </a:ln>
      </xdr:spPr>
    </xdr:pic>
    <xdr:clientData/>
  </xdr:twoCellAnchor>
  <xdr:twoCellAnchor editAs="oneCell">
    <xdr:from>
      <xdr:col>4</xdr:col>
      <xdr:colOff>658090</xdr:colOff>
      <xdr:row>55</xdr:row>
      <xdr:rowOff>34635</xdr:rowOff>
    </xdr:from>
    <xdr:to>
      <xdr:col>5</xdr:col>
      <xdr:colOff>692726</xdr:colOff>
      <xdr:row>69</xdr:row>
      <xdr:rowOff>155862</xdr:rowOff>
    </xdr:to>
    <xdr:pic>
      <xdr:nvPicPr>
        <xdr:cNvPr id="10" name="il_fi" descr="http://ilustracion.pixmac.es/4/3d-golden-hombre-y-mujer-siluetas-pixmac-ilustracion-42069257.jpg">
          <a:extLst>
            <a:ext uri="{FF2B5EF4-FFF2-40B4-BE49-F238E27FC236}">
              <a16:creationId xmlns:a16="http://schemas.microsoft.com/office/drawing/2014/main" id="{00000000-0008-0000-3B00-00000A000000}"/>
            </a:ext>
          </a:extLst>
        </xdr:cNvPr>
        <xdr:cNvPicPr/>
      </xdr:nvPicPr>
      <xdr:blipFill rotWithShape="1">
        <a:blip xmlns:r="http://schemas.openxmlformats.org/officeDocument/2006/relationships" r:embed="rId4">
          <a:extLst>
            <a:ext uri="{BEBA8EAE-BF5A-486C-A8C5-ECC9F3942E4B}">
              <a14:imgProps xmlns:a14="http://schemas.microsoft.com/office/drawing/2010/main">
                <a14:imgLayer r:embed="rId5">
                  <a14:imgEffect>
                    <a14:backgroundRemoval t="241" b="95904" l="250" r="98250">
                      <a14:foregroundMark x1="25750" y1="12771" x2="25750" y2="12771"/>
                      <a14:foregroundMark x1="19500" y1="7711" x2="19500" y2="7711"/>
                      <a14:foregroundMark x1="78000" y1="38554" x2="78000" y2="38554"/>
                      <a14:foregroundMark x1="76500" y1="11807" x2="76500" y2="11807"/>
                      <a14:foregroundMark x1="24750" y1="39036" x2="24750" y2="39036"/>
                    </a14:backgroundRemoval>
                  </a14:imgEffect>
                </a14:imgLayer>
              </a14:imgProps>
            </a:ext>
            <a:ext uri="{28A0092B-C50C-407E-A947-70E740481C1C}">
              <a14:useLocalDpi xmlns:a14="http://schemas.microsoft.com/office/drawing/2010/main" val="0"/>
            </a:ext>
          </a:extLst>
        </a:blip>
        <a:srcRect l="48851" t="1806" r="2750" b="4304"/>
        <a:stretch/>
      </xdr:blipFill>
      <xdr:spPr bwMode="auto">
        <a:xfrm>
          <a:off x="6113317" y="14218226"/>
          <a:ext cx="1368136" cy="2788227"/>
        </a:xfrm>
        <a:prstGeom prst="rect">
          <a:avLst/>
        </a:prstGeom>
        <a:noFill/>
      </xdr:spPr>
    </xdr:pic>
    <xdr:clientData/>
  </xdr:twoCellAnchor>
  <xdr:twoCellAnchor>
    <xdr:from>
      <xdr:col>0</xdr:col>
      <xdr:colOff>0</xdr:colOff>
      <xdr:row>0</xdr:row>
      <xdr:rowOff>1</xdr:rowOff>
    </xdr:from>
    <xdr:to>
      <xdr:col>13</xdr:col>
      <xdr:colOff>0</xdr:colOff>
      <xdr:row>0</xdr:row>
      <xdr:rowOff>1212273</xdr:rowOff>
    </xdr:to>
    <xdr:sp macro="" textlink="">
      <xdr:nvSpPr>
        <xdr:cNvPr id="12" name="11 Rectángulo redondeado">
          <a:extLst>
            <a:ext uri="{FF2B5EF4-FFF2-40B4-BE49-F238E27FC236}">
              <a16:creationId xmlns:a16="http://schemas.microsoft.com/office/drawing/2014/main" id="{00000000-0008-0000-3B00-00000C000000}"/>
            </a:ext>
          </a:extLst>
        </xdr:cNvPr>
        <xdr:cNvSpPr/>
      </xdr:nvSpPr>
      <xdr:spPr>
        <a:xfrm>
          <a:off x="0" y="1"/>
          <a:ext cx="18547773" cy="121227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de Riesgos Laborales</a:t>
          </a:r>
        </a:p>
        <a:p>
          <a:pPr algn="ctr" eaLnBrk="1" fontAlgn="auto" latinLnBrk="0" hangingPunct="1"/>
          <a:r>
            <a:rPr lang="es-DO" sz="2000" b="1">
              <a:solidFill>
                <a:schemeClr val="lt1"/>
              </a:solidFill>
              <a:effectLst/>
              <a:latin typeface="+mn-lt"/>
              <a:ea typeface="+mn-ea"/>
              <a:cs typeface="+mn-cs"/>
            </a:rPr>
            <a:t>Afiliación al SRL por Grupo de Edad y Género</a:t>
          </a:r>
        </a:p>
        <a:p>
          <a:pPr algn="ctr" eaLnBrk="1" fontAlgn="auto" latinLnBrk="0" hangingPunct="1"/>
          <a:r>
            <a:rPr lang="es-DO" sz="2000" b="1">
              <a:solidFill>
                <a:schemeClr val="lt1"/>
              </a:solidFill>
              <a:effectLst/>
              <a:latin typeface="+mn-lt"/>
              <a:ea typeface="+mn-ea"/>
              <a:cs typeface="+mn-cs"/>
            </a:rPr>
            <a:t>Enero - Abril 2021</a:t>
          </a:r>
          <a:endParaRPr lang="es-DO" sz="4400">
            <a:effectLst/>
          </a:endParaRPr>
        </a:p>
      </xdr:txBody>
    </xdr:sp>
    <xdr:clientData/>
  </xdr:twoCellAnchor>
  <xdr:twoCellAnchor editAs="oneCell">
    <xdr:from>
      <xdr:col>0</xdr:col>
      <xdr:colOff>796635</xdr:colOff>
      <xdr:row>0</xdr:row>
      <xdr:rowOff>155863</xdr:rowOff>
    </xdr:from>
    <xdr:to>
      <xdr:col>1</xdr:col>
      <xdr:colOff>744681</xdr:colOff>
      <xdr:row>0</xdr:row>
      <xdr:rowOff>889968</xdr:rowOff>
    </xdr:to>
    <xdr:pic>
      <xdr:nvPicPr>
        <xdr:cNvPr id="14" name="8 Imagen" descr="logo_2x4.bmp">
          <a:hlinkClick xmlns:r="http://schemas.openxmlformats.org/officeDocument/2006/relationships" r:id="rId6"/>
          <a:extLst>
            <a:ext uri="{FF2B5EF4-FFF2-40B4-BE49-F238E27FC236}">
              <a16:creationId xmlns:a16="http://schemas.microsoft.com/office/drawing/2014/main" id="{00000000-0008-0000-3B00-00000E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96635" y="155863"/>
          <a:ext cx="1039091" cy="7341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173183</xdr:colOff>
      <xdr:row>86</xdr:row>
      <xdr:rowOff>138547</xdr:rowOff>
    </xdr:from>
    <xdr:to>
      <xdr:col>5</xdr:col>
      <xdr:colOff>398319</xdr:colOff>
      <xdr:row>89</xdr:row>
      <xdr:rowOff>51954</xdr:rowOff>
    </xdr:to>
    <xdr:sp macro="" textlink="">
      <xdr:nvSpPr>
        <xdr:cNvPr id="5" name="CuadroTexto 4">
          <a:extLst>
            <a:ext uri="{FF2B5EF4-FFF2-40B4-BE49-F238E27FC236}">
              <a16:creationId xmlns:a16="http://schemas.microsoft.com/office/drawing/2014/main" id="{00000000-0008-0000-3B00-000005000000}"/>
            </a:ext>
          </a:extLst>
        </xdr:cNvPr>
        <xdr:cNvSpPr txBox="1"/>
      </xdr:nvSpPr>
      <xdr:spPr>
        <a:xfrm>
          <a:off x="1212274" y="18963411"/>
          <a:ext cx="5247409" cy="484907"/>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600" b="1"/>
            <a:t>Fuente: </a:t>
          </a:r>
          <a:r>
            <a:rPr lang="es-ES" sz="1600"/>
            <a:t>Portal de la SISARIL</a:t>
          </a:r>
        </a:p>
      </xdr:txBody>
    </xdr:sp>
    <xdr:clientData/>
  </xdr:twoCellAnchor>
</xdr:wsDr>
</file>

<file path=xl/drawings/drawing84.xml><?xml version="1.0" encoding="utf-8"?>
<c:userShapes xmlns:c="http://schemas.openxmlformats.org/drawingml/2006/chart">
  <cdr:relSizeAnchor xmlns:cdr="http://schemas.openxmlformats.org/drawingml/2006/chartDrawing">
    <cdr:from>
      <cdr:x>0.24058</cdr:x>
      <cdr:y>0.01014</cdr:y>
    </cdr:from>
    <cdr:to>
      <cdr:x>0.7282</cdr:x>
      <cdr:y>0.09249</cdr:y>
    </cdr:to>
    <cdr:sp macro="" textlink="">
      <cdr:nvSpPr>
        <cdr:cNvPr id="2" name="1 CuadroTexto"/>
        <cdr:cNvSpPr txBox="1"/>
      </cdr:nvSpPr>
      <cdr:spPr>
        <a:xfrm xmlns:a="http://schemas.openxmlformats.org/drawingml/2006/main">
          <a:off x="4108040" y="111060"/>
          <a:ext cx="8326467" cy="902041"/>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eaLnBrk="1" fontAlgn="auto" latinLnBrk="0" hangingPunct="1"/>
          <a:r>
            <a:rPr lang="es-DO" sz="2400" b="1">
              <a:effectLst/>
              <a:latin typeface="+mn-lt"/>
              <a:ea typeface="+mn-ea"/>
              <a:cs typeface="+mn-cs"/>
            </a:rPr>
            <a:t>Seguro de Riesgos Laborales</a:t>
          </a:r>
          <a:endParaRPr lang="es-ES" sz="4400">
            <a:effectLst/>
          </a:endParaRPr>
        </a:p>
        <a:p xmlns:a="http://schemas.openxmlformats.org/drawingml/2006/main">
          <a:pPr algn="ctr" eaLnBrk="1" fontAlgn="auto" latinLnBrk="0" hangingPunct="1"/>
          <a:r>
            <a:rPr lang="es-DO" sz="2400" b="1">
              <a:effectLst/>
              <a:latin typeface="+mn-lt"/>
              <a:ea typeface="+mn-ea"/>
              <a:cs typeface="+mn-cs"/>
            </a:rPr>
            <a:t>Afiliación al SRL por Grupo de Edad y  Sexo</a:t>
          </a:r>
          <a:endParaRPr lang="es-ES" sz="4400">
            <a:effectLst/>
          </a:endParaRPr>
        </a:p>
      </cdr:txBody>
    </cdr:sp>
  </cdr:relSizeAnchor>
</c:userShapes>
</file>

<file path=xl/drawings/drawing85.xml><?xml version="1.0" encoding="utf-8"?>
<xdr:wsDr xmlns:xdr="http://schemas.openxmlformats.org/drawingml/2006/spreadsheetDrawing" xmlns:a="http://schemas.openxmlformats.org/drawingml/2006/main">
  <xdr:twoCellAnchor>
    <xdr:from>
      <xdr:col>0</xdr:col>
      <xdr:colOff>20812</xdr:colOff>
      <xdr:row>17</xdr:row>
      <xdr:rowOff>68033</xdr:rowOff>
    </xdr:from>
    <xdr:to>
      <xdr:col>13</xdr:col>
      <xdr:colOff>896471</xdr:colOff>
      <xdr:row>58</xdr:row>
      <xdr:rowOff>78441</xdr:rowOff>
    </xdr:to>
    <xdr:graphicFrame macro="">
      <xdr:nvGraphicFramePr>
        <xdr:cNvPr id="2" name="4 Gráfico">
          <a:extLst>
            <a:ext uri="{FF2B5EF4-FFF2-40B4-BE49-F238E27FC236}">
              <a16:creationId xmlns:a16="http://schemas.microsoft.com/office/drawing/2014/main" id="{00000000-0008-0000-3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13606</xdr:colOff>
      <xdr:row>0</xdr:row>
      <xdr:rowOff>1020536</xdr:rowOff>
    </xdr:to>
    <xdr:sp macro="" textlink="">
      <xdr:nvSpPr>
        <xdr:cNvPr id="4" name="3 Rectángulo redondeado">
          <a:extLst>
            <a:ext uri="{FF2B5EF4-FFF2-40B4-BE49-F238E27FC236}">
              <a16:creationId xmlns:a16="http://schemas.microsoft.com/office/drawing/2014/main" id="{00000000-0008-0000-3C00-000004000000}"/>
            </a:ext>
          </a:extLst>
        </xdr:cNvPr>
        <xdr:cNvSpPr/>
      </xdr:nvSpPr>
      <xdr:spPr>
        <a:xfrm>
          <a:off x="0" y="0"/>
          <a:ext cx="14592459" cy="102053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Empleados Afiliados Activos al SDSS por Tipo de Riesgos Laborales de sus Empresas</a:t>
          </a:r>
        </a:p>
        <a:p>
          <a:pPr algn="ctr" eaLnBrk="1" fontAlgn="auto" latinLnBrk="0" hangingPunct="1"/>
          <a:r>
            <a:rPr lang="es-DO" sz="1600" b="1">
              <a:solidFill>
                <a:schemeClr val="lt1"/>
              </a:solidFill>
              <a:effectLst/>
              <a:latin typeface="+mn-lt"/>
              <a:ea typeface="+mn-ea"/>
              <a:cs typeface="+mn-cs"/>
            </a:rPr>
            <a:t>Período:</a:t>
          </a:r>
          <a:r>
            <a:rPr lang="es-DO" sz="1600" b="1" baseline="0">
              <a:solidFill>
                <a:schemeClr val="lt1"/>
              </a:solidFill>
              <a:effectLst/>
              <a:latin typeface="+mn-lt"/>
              <a:ea typeface="+mn-ea"/>
              <a:cs typeface="+mn-cs"/>
            </a:rPr>
            <a:t>  Abril 2020 </a:t>
          </a:r>
          <a:r>
            <a:rPr lang="es-DO" sz="1600" b="1">
              <a:solidFill>
                <a:schemeClr val="lt1"/>
              </a:solidFill>
              <a:effectLst/>
              <a:latin typeface="+mn-lt"/>
              <a:ea typeface="+mn-ea"/>
              <a:cs typeface="+mn-cs"/>
            </a:rPr>
            <a:t>-</a:t>
          </a:r>
          <a:r>
            <a:rPr lang="es-DO" sz="1600" b="1" baseline="0">
              <a:solidFill>
                <a:schemeClr val="lt1"/>
              </a:solidFill>
              <a:effectLst/>
              <a:latin typeface="+mn-lt"/>
              <a:ea typeface="+mn-ea"/>
              <a:cs typeface="+mn-cs"/>
            </a:rPr>
            <a:t>  Abril 2021</a:t>
          </a:r>
          <a:endParaRPr lang="es-DO" sz="3600">
            <a:effectLst/>
          </a:endParaRPr>
        </a:p>
      </xdr:txBody>
    </xdr:sp>
    <xdr:clientData/>
  </xdr:twoCellAnchor>
  <xdr:twoCellAnchor editAs="oneCell">
    <xdr:from>
      <xdr:col>0</xdr:col>
      <xdr:colOff>506666</xdr:colOff>
      <xdr:row>0</xdr:row>
      <xdr:rowOff>159283</xdr:rowOff>
    </xdr:from>
    <xdr:to>
      <xdr:col>1</xdr:col>
      <xdr:colOff>392206</xdr:colOff>
      <xdr:row>0</xdr:row>
      <xdr:rowOff>808706</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3C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06666" y="159283"/>
          <a:ext cx="804422" cy="6494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6.xml><?xml version="1.0" encoding="utf-8"?>
<c:userShapes xmlns:c="http://schemas.openxmlformats.org/drawingml/2006/chart">
  <cdr:relSizeAnchor xmlns:cdr="http://schemas.openxmlformats.org/drawingml/2006/chartDrawing">
    <cdr:from>
      <cdr:x>0.015</cdr:x>
      <cdr:y>0.95267</cdr:y>
    </cdr:from>
    <cdr:to>
      <cdr:x>0.38276</cdr:x>
      <cdr:y>0.98137</cdr:y>
    </cdr:to>
    <cdr:pic>
      <cdr:nvPicPr>
        <cdr:cNvPr id="2" name="chart">
          <a:extLst xmlns:a="http://schemas.openxmlformats.org/drawingml/2006/main">
            <a:ext uri="{FF2B5EF4-FFF2-40B4-BE49-F238E27FC236}">
              <a16:creationId xmlns:a16="http://schemas.microsoft.com/office/drawing/2014/main" id="{7B862D1B-C713-44B9-A9DA-FB744AD5FD52}"/>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209142" y="7450771"/>
          <a:ext cx="5127207" cy="224461"/>
        </a:xfrm>
        <a:prstGeom xmlns:a="http://schemas.openxmlformats.org/drawingml/2006/main" prst="rect">
          <a:avLst/>
        </a:prstGeom>
      </cdr:spPr>
    </cdr:pic>
  </cdr:relSizeAnchor>
</c:userShapes>
</file>

<file path=xl/drawings/drawing87.xml><?xml version="1.0" encoding="utf-8"?>
<xdr:wsDr xmlns:xdr="http://schemas.openxmlformats.org/drawingml/2006/spreadsheetDrawing" xmlns:a="http://schemas.openxmlformats.org/drawingml/2006/main">
  <xdr:twoCellAnchor>
    <xdr:from>
      <xdr:col>0</xdr:col>
      <xdr:colOff>0</xdr:colOff>
      <xdr:row>22</xdr:row>
      <xdr:rowOff>13608</xdr:rowOff>
    </xdr:from>
    <xdr:to>
      <xdr:col>9</xdr:col>
      <xdr:colOff>1265463</xdr:colOff>
      <xdr:row>59</xdr:row>
      <xdr:rowOff>40820</xdr:rowOff>
    </xdr:to>
    <xdr:graphicFrame macro="">
      <xdr:nvGraphicFramePr>
        <xdr:cNvPr id="2" name="2 Gráfico">
          <a:extLst>
            <a:ext uri="{FF2B5EF4-FFF2-40B4-BE49-F238E27FC236}">
              <a16:creationId xmlns:a16="http://schemas.microsoft.com/office/drawing/2014/main" id="{00000000-0008-0000-3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10</xdr:col>
      <xdr:colOff>0</xdr:colOff>
      <xdr:row>0</xdr:row>
      <xdr:rowOff>1143000</xdr:rowOff>
    </xdr:to>
    <xdr:sp macro="" textlink="">
      <xdr:nvSpPr>
        <xdr:cNvPr id="6" name="5 Rectángulo redondeado">
          <a:extLst>
            <a:ext uri="{FF2B5EF4-FFF2-40B4-BE49-F238E27FC236}">
              <a16:creationId xmlns:a16="http://schemas.microsoft.com/office/drawing/2014/main" id="{00000000-0008-0000-3D00-000006000000}"/>
            </a:ext>
          </a:extLst>
        </xdr:cNvPr>
        <xdr:cNvSpPr/>
      </xdr:nvSpPr>
      <xdr:spPr>
        <a:xfrm>
          <a:off x="0" y="0"/>
          <a:ext cx="13226143" cy="114300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de Riesgos Laborales</a:t>
          </a:r>
        </a:p>
        <a:p>
          <a:pPr algn="ctr" eaLnBrk="1" fontAlgn="auto" latinLnBrk="0" hangingPunct="1"/>
          <a:r>
            <a:rPr lang="es-DO" sz="2000" b="1">
              <a:solidFill>
                <a:schemeClr val="lt1"/>
              </a:solidFill>
              <a:effectLst/>
              <a:latin typeface="+mn-lt"/>
              <a:ea typeface="+mn-ea"/>
              <a:cs typeface="+mn-cs"/>
            </a:rPr>
            <a:t>Accidentabilidad Laboral de los Afiliados al SRL</a:t>
          </a:r>
        </a:p>
        <a:p>
          <a:pPr algn="ctr" eaLnBrk="1" fontAlgn="auto" latinLnBrk="0" hangingPunct="1"/>
          <a:r>
            <a:rPr lang="es-DO" sz="2000" b="1">
              <a:solidFill>
                <a:schemeClr val="lt1"/>
              </a:solidFill>
              <a:effectLst/>
              <a:latin typeface="+mn-lt"/>
              <a:ea typeface="+mn-ea"/>
              <a:cs typeface="+mn-cs"/>
            </a:rPr>
            <a:t>Período: Diciembre 2005 -</a:t>
          </a:r>
          <a:r>
            <a:rPr lang="es-DO" sz="2000" b="1" baseline="0">
              <a:solidFill>
                <a:schemeClr val="lt1"/>
              </a:solidFill>
              <a:effectLst/>
              <a:latin typeface="+mn-lt"/>
              <a:ea typeface="+mn-ea"/>
              <a:cs typeface="+mn-cs"/>
            </a:rPr>
            <a:t> Abril 2021</a:t>
          </a:r>
          <a:endParaRPr lang="es-DO" sz="4400">
            <a:effectLst/>
          </a:endParaRPr>
        </a:p>
      </xdr:txBody>
    </xdr:sp>
    <xdr:clientData/>
  </xdr:twoCellAnchor>
  <xdr:twoCellAnchor editAs="oneCell">
    <xdr:from>
      <xdr:col>0</xdr:col>
      <xdr:colOff>427785</xdr:colOff>
      <xdr:row>0</xdr:row>
      <xdr:rowOff>244929</xdr:rowOff>
    </xdr:from>
    <xdr:to>
      <xdr:col>0</xdr:col>
      <xdr:colOff>1301747</xdr:colOff>
      <xdr:row>0</xdr:row>
      <xdr:rowOff>858703</xdr:rowOff>
    </xdr:to>
    <xdr:pic>
      <xdr:nvPicPr>
        <xdr:cNvPr id="7" name="4 Imagen" descr="logo_2x4.bmp">
          <a:hlinkClick xmlns:r="http://schemas.openxmlformats.org/officeDocument/2006/relationships" r:id="rId2"/>
          <a:extLst>
            <a:ext uri="{FF2B5EF4-FFF2-40B4-BE49-F238E27FC236}">
              <a16:creationId xmlns:a16="http://schemas.microsoft.com/office/drawing/2014/main" id="{00000000-0008-0000-3D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27785" y="244929"/>
          <a:ext cx="873962" cy="6137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8.xml><?xml version="1.0" encoding="utf-8"?>
<c:userShapes xmlns:c="http://schemas.openxmlformats.org/drawingml/2006/chart">
  <cdr:relSizeAnchor xmlns:cdr="http://schemas.openxmlformats.org/drawingml/2006/chartDrawing">
    <cdr:from>
      <cdr:x>0.04671</cdr:x>
      <cdr:y>0.92652</cdr:y>
    </cdr:from>
    <cdr:to>
      <cdr:x>0.48434</cdr:x>
      <cdr:y>0.97601</cdr:y>
    </cdr:to>
    <cdr:sp macro="" textlink="">
      <cdr:nvSpPr>
        <cdr:cNvPr id="2" name="CuadroTexto 4"/>
        <cdr:cNvSpPr txBox="1"/>
      </cdr:nvSpPr>
      <cdr:spPr>
        <a:xfrm xmlns:a="http://schemas.openxmlformats.org/drawingml/2006/main">
          <a:off x="672474" y="7034892"/>
          <a:ext cx="6300278" cy="375767"/>
        </a:xfrm>
        <a:prstGeom xmlns:a="http://schemas.openxmlformats.org/drawingml/2006/main" prst="rect">
          <a:avLst/>
        </a:prstGeom>
        <a:solidFill xmlns:a="http://schemas.openxmlformats.org/drawingml/2006/main">
          <a:schemeClr val="lt1"/>
        </a:solidFill>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 </a:t>
          </a:r>
          <a:r>
            <a:rPr lang="es-ES" sz="1600"/>
            <a:t>Portal de la SISARIL y ARL.</a:t>
          </a:r>
        </a:p>
      </cdr:txBody>
    </cdr:sp>
  </cdr:relSizeAnchor>
</c:userShapes>
</file>

<file path=xl/drawings/drawing89.xml><?xml version="1.0" encoding="utf-8"?>
<xdr:wsDr xmlns:xdr="http://schemas.openxmlformats.org/drawingml/2006/spreadsheetDrawing" xmlns:a="http://schemas.openxmlformats.org/drawingml/2006/main">
  <xdr:twoCellAnchor editAs="oneCell">
    <xdr:from>
      <xdr:col>3</xdr:col>
      <xdr:colOff>323851</xdr:colOff>
      <xdr:row>4</xdr:row>
      <xdr:rowOff>152401</xdr:rowOff>
    </xdr:from>
    <xdr:to>
      <xdr:col>8</xdr:col>
      <xdr:colOff>276225</xdr:colOff>
      <xdr:row>25</xdr:row>
      <xdr:rowOff>171451</xdr:rowOff>
    </xdr:to>
    <xdr:pic>
      <xdr:nvPicPr>
        <xdr:cNvPr id="4" name="3 Imagen">
          <a:extLst>
            <a:ext uri="{FF2B5EF4-FFF2-40B4-BE49-F238E27FC236}">
              <a16:creationId xmlns:a16="http://schemas.microsoft.com/office/drawing/2014/main" id="{00000000-0008-0000-3E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609851" y="914401"/>
          <a:ext cx="3590924" cy="4019550"/>
        </a:xfrm>
        <a:prstGeom prst="rect">
          <a:avLst/>
        </a:prstGeom>
        <a:noFill/>
        <a:ln>
          <a:noFill/>
        </a:ln>
      </xdr:spPr>
    </xdr:pic>
    <xdr:clientData/>
  </xdr:twoCellAnchor>
  <xdr:twoCellAnchor>
    <xdr:from>
      <xdr:col>0</xdr:col>
      <xdr:colOff>66675</xdr:colOff>
      <xdr:row>9</xdr:row>
      <xdr:rowOff>123825</xdr:rowOff>
    </xdr:from>
    <xdr:to>
      <xdr:col>12</xdr:col>
      <xdr:colOff>47625</xdr:colOff>
      <xdr:row>22</xdr:row>
      <xdr:rowOff>95250</xdr:rowOff>
    </xdr:to>
    <xdr:sp macro="" textlink="">
      <xdr:nvSpPr>
        <xdr:cNvPr id="2" name="1 CuadroTexto">
          <a:extLst>
            <a:ext uri="{FF2B5EF4-FFF2-40B4-BE49-F238E27FC236}">
              <a16:creationId xmlns:a16="http://schemas.microsoft.com/office/drawing/2014/main" id="{00000000-0008-0000-3E00-000002000000}"/>
            </a:ext>
          </a:extLst>
        </xdr:cNvPr>
        <xdr:cNvSpPr txBox="1"/>
      </xdr:nvSpPr>
      <xdr:spPr>
        <a:xfrm>
          <a:off x="66675" y="1838325"/>
          <a:ext cx="8953500" cy="2447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2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latin typeface="+mn-lt"/>
              <a:ea typeface="+mn-ea"/>
              <a:cs typeface="+mn-cs"/>
            </a:rPr>
            <a:t>Ingresos y Egresos del SDSS</a:t>
          </a:r>
        </a:p>
      </xdr:txBody>
    </xdr:sp>
    <xdr:clientData/>
  </xdr:twoCellAnchor>
  <xdr:twoCellAnchor editAs="oneCell">
    <xdr:from>
      <xdr:col>0</xdr:col>
      <xdr:colOff>240196</xdr:colOff>
      <xdr:row>1</xdr:row>
      <xdr:rowOff>182218</xdr:rowOff>
    </xdr:from>
    <xdr:to>
      <xdr:col>1</xdr:col>
      <xdr:colOff>552270</xdr:colOff>
      <xdr:row>5</xdr:row>
      <xdr:rowOff>182218</xdr:rowOff>
    </xdr:to>
    <xdr:pic>
      <xdr:nvPicPr>
        <xdr:cNvPr id="3" name="4 Imagen" descr="logo_2x4.bmp">
          <a:extLst>
            <a:ext uri="{FF2B5EF4-FFF2-40B4-BE49-F238E27FC236}">
              <a16:creationId xmlns:a16="http://schemas.microsoft.com/office/drawing/2014/main" id="{00000000-0008-0000-3E00-000003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40196" y="372718"/>
          <a:ext cx="1074074"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86590</xdr:colOff>
      <xdr:row>6</xdr:row>
      <xdr:rowOff>65639</xdr:rowOff>
    </xdr:from>
    <xdr:to>
      <xdr:col>13</xdr:col>
      <xdr:colOff>277091</xdr:colOff>
      <xdr:row>54</xdr:row>
      <xdr:rowOff>34636</xdr:rowOff>
    </xdr:to>
    <xdr:pic>
      <xdr:nvPicPr>
        <xdr:cNvPr id="14" name="13 Imagen">
          <a:extLst>
            <a:ext uri="{FF2B5EF4-FFF2-40B4-BE49-F238E27FC236}">
              <a16:creationId xmlns:a16="http://schemas.microsoft.com/office/drawing/2014/main" id="{00000000-0008-0000-0400-00000E000000}"/>
            </a:ext>
          </a:extLst>
        </xdr:cNvPr>
        <xdr:cNvPicPr>
          <a:picLocks noChangeAspect="1"/>
        </xdr:cNvPicPr>
      </xdr:nvPicPr>
      <xdr:blipFill>
        <a:blip xmlns:r="http://schemas.openxmlformats.org/officeDocument/2006/relationships" r:embed="rId1"/>
        <a:stretch>
          <a:fillRect/>
        </a:stretch>
      </xdr:blipFill>
      <xdr:spPr>
        <a:xfrm>
          <a:off x="1610590" y="1208639"/>
          <a:ext cx="9040092" cy="9112997"/>
        </a:xfrm>
        <a:prstGeom prst="rect">
          <a:avLst/>
        </a:prstGeom>
      </xdr:spPr>
    </xdr:pic>
    <xdr:clientData/>
  </xdr:twoCellAnchor>
  <xdr:twoCellAnchor>
    <xdr:from>
      <xdr:col>0</xdr:col>
      <xdr:colOff>329043</xdr:colOff>
      <xdr:row>6</xdr:row>
      <xdr:rowOff>173182</xdr:rowOff>
    </xdr:from>
    <xdr:to>
      <xdr:col>16</xdr:col>
      <xdr:colOff>623455</xdr:colOff>
      <xdr:row>55</xdr:row>
      <xdr:rowOff>173182</xdr:rowOff>
    </xdr:to>
    <xdr:grpSp>
      <xdr:nvGrpSpPr>
        <xdr:cNvPr id="4" name="3 Grupo">
          <a:extLst>
            <a:ext uri="{FF2B5EF4-FFF2-40B4-BE49-F238E27FC236}">
              <a16:creationId xmlns:a16="http://schemas.microsoft.com/office/drawing/2014/main" id="{00000000-0008-0000-0400-000004000000}"/>
            </a:ext>
          </a:extLst>
        </xdr:cNvPr>
        <xdr:cNvGrpSpPr/>
      </xdr:nvGrpSpPr>
      <xdr:grpSpPr>
        <a:xfrm>
          <a:off x="329043" y="1316182"/>
          <a:ext cx="13785276" cy="9334500"/>
          <a:chOff x="100854" y="2543735"/>
          <a:chExt cx="9653948" cy="4769224"/>
        </a:xfrm>
      </xdr:grpSpPr>
      <xdr:sp macro="" textlink="">
        <xdr:nvSpPr>
          <xdr:cNvPr id="38" name="37 Rectángulo redondeado">
            <a:extLst>
              <a:ext uri="{FF2B5EF4-FFF2-40B4-BE49-F238E27FC236}">
                <a16:creationId xmlns:a16="http://schemas.microsoft.com/office/drawing/2014/main" id="{00000000-0008-0000-0400-000026000000}"/>
              </a:ext>
            </a:extLst>
          </xdr:cNvPr>
          <xdr:cNvSpPr/>
        </xdr:nvSpPr>
        <xdr:spPr>
          <a:xfrm>
            <a:off x="100854" y="4191001"/>
            <a:ext cx="2061882" cy="1983440"/>
          </a:xfrm>
          <a:prstGeom prst="roundRect">
            <a:avLst/>
          </a:prstGeom>
          <a:solidFill>
            <a:srgbClr val="00206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800" b="1"/>
              <a:t>Sistema Dominicano de Seguridad Social</a:t>
            </a:r>
          </a:p>
          <a:p>
            <a:pPr algn="ctr"/>
            <a:r>
              <a:rPr lang="en-US" sz="2800" b="1"/>
              <a:t>(SDSS)</a:t>
            </a:r>
          </a:p>
        </xdr:txBody>
      </xdr:sp>
      <xdr:sp macro="" textlink="">
        <xdr:nvSpPr>
          <xdr:cNvPr id="39" name="38 Rectángulo redondeado">
            <a:extLst>
              <a:ext uri="{FF2B5EF4-FFF2-40B4-BE49-F238E27FC236}">
                <a16:creationId xmlns:a16="http://schemas.microsoft.com/office/drawing/2014/main" id="{00000000-0008-0000-0400-000027000000}"/>
              </a:ext>
            </a:extLst>
          </xdr:cNvPr>
          <xdr:cNvSpPr/>
        </xdr:nvSpPr>
        <xdr:spPr>
          <a:xfrm>
            <a:off x="2465296" y="2962360"/>
            <a:ext cx="2050676" cy="952499"/>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800" b="1"/>
              <a:t>Contributivo (RC)</a:t>
            </a:r>
          </a:p>
        </xdr:txBody>
      </xdr:sp>
      <xdr:sp macro="" textlink="">
        <xdr:nvSpPr>
          <xdr:cNvPr id="40" name="39 Rectángulo redondeado">
            <a:extLst>
              <a:ext uri="{FF2B5EF4-FFF2-40B4-BE49-F238E27FC236}">
                <a16:creationId xmlns:a16="http://schemas.microsoft.com/office/drawing/2014/main" id="{00000000-0008-0000-0400-000028000000}"/>
              </a:ext>
            </a:extLst>
          </xdr:cNvPr>
          <xdr:cNvSpPr/>
        </xdr:nvSpPr>
        <xdr:spPr>
          <a:xfrm>
            <a:off x="2409265" y="4628030"/>
            <a:ext cx="2095500" cy="98611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2800" b="1">
                <a:solidFill>
                  <a:schemeClr val="lt1"/>
                </a:solidFill>
                <a:latin typeface="+mn-lt"/>
                <a:ea typeface="+mn-ea"/>
                <a:cs typeface="+mn-cs"/>
              </a:rPr>
              <a:t>Subsidiado</a:t>
            </a:r>
          </a:p>
          <a:p>
            <a:pPr marL="0" indent="0" algn="ctr"/>
            <a:r>
              <a:rPr lang="en-US" sz="2800" b="1">
                <a:solidFill>
                  <a:schemeClr val="lt1"/>
                </a:solidFill>
                <a:latin typeface="+mn-lt"/>
                <a:ea typeface="+mn-ea"/>
                <a:cs typeface="+mn-cs"/>
              </a:rPr>
              <a:t>(RS)</a:t>
            </a:r>
          </a:p>
        </xdr:txBody>
      </xdr:sp>
      <xdr:sp macro="" textlink="">
        <xdr:nvSpPr>
          <xdr:cNvPr id="41" name="40 Rectángulo redondeado">
            <a:extLst>
              <a:ext uri="{FF2B5EF4-FFF2-40B4-BE49-F238E27FC236}">
                <a16:creationId xmlns:a16="http://schemas.microsoft.com/office/drawing/2014/main" id="{00000000-0008-0000-0400-000029000000}"/>
              </a:ext>
            </a:extLst>
          </xdr:cNvPr>
          <xdr:cNvSpPr/>
        </xdr:nvSpPr>
        <xdr:spPr>
          <a:xfrm>
            <a:off x="2528047" y="6349252"/>
            <a:ext cx="2043954" cy="934571"/>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2800" b="1">
                <a:solidFill>
                  <a:schemeClr val="lt1"/>
                </a:solidFill>
                <a:latin typeface="+mn-lt"/>
                <a:ea typeface="+mn-ea"/>
                <a:cs typeface="+mn-cs"/>
              </a:rPr>
              <a:t>Contributivo Subsidiado </a:t>
            </a:r>
          </a:p>
          <a:p>
            <a:pPr marL="0" indent="0" algn="ctr"/>
            <a:r>
              <a:rPr lang="en-US" sz="2800" b="1">
                <a:solidFill>
                  <a:schemeClr val="lt1"/>
                </a:solidFill>
                <a:latin typeface="+mn-lt"/>
                <a:ea typeface="+mn-ea"/>
                <a:cs typeface="+mn-cs"/>
              </a:rPr>
              <a:t>(RCS)</a:t>
            </a:r>
          </a:p>
        </xdr:txBody>
      </xdr:sp>
      <xdr:cxnSp macro="">
        <xdr:nvCxnSpPr>
          <xdr:cNvPr id="43" name="42 Conector recto">
            <a:extLst>
              <a:ext uri="{FF2B5EF4-FFF2-40B4-BE49-F238E27FC236}">
                <a16:creationId xmlns:a16="http://schemas.microsoft.com/office/drawing/2014/main" id="{00000000-0008-0000-0400-00002B000000}"/>
              </a:ext>
            </a:extLst>
          </xdr:cNvPr>
          <xdr:cNvCxnSpPr/>
        </xdr:nvCxnSpPr>
        <xdr:spPr>
          <a:xfrm flipV="1">
            <a:off x="1662086" y="3776383"/>
            <a:ext cx="803207" cy="429355"/>
          </a:xfrm>
          <a:prstGeom prst="line">
            <a:avLst/>
          </a:prstGeom>
          <a:ln w="28575"/>
        </xdr:spPr>
        <xdr:style>
          <a:lnRef idx="1">
            <a:schemeClr val="dk1"/>
          </a:lnRef>
          <a:fillRef idx="0">
            <a:schemeClr val="dk1"/>
          </a:fillRef>
          <a:effectRef idx="0">
            <a:schemeClr val="dk1"/>
          </a:effectRef>
          <a:fontRef idx="minor">
            <a:schemeClr val="tx1"/>
          </a:fontRef>
        </xdr:style>
      </xdr:cxnSp>
      <xdr:sp macro="" textlink="">
        <xdr:nvSpPr>
          <xdr:cNvPr id="55" name="54 Rectángulo redondeado">
            <a:extLst>
              <a:ext uri="{FF2B5EF4-FFF2-40B4-BE49-F238E27FC236}">
                <a16:creationId xmlns:a16="http://schemas.microsoft.com/office/drawing/2014/main" id="{00000000-0008-0000-0400-000037000000}"/>
              </a:ext>
            </a:extLst>
          </xdr:cNvPr>
          <xdr:cNvSpPr/>
        </xdr:nvSpPr>
        <xdr:spPr>
          <a:xfrm>
            <a:off x="4919384" y="2543735"/>
            <a:ext cx="4740088" cy="4146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Vejez, Discapacidad y  Sobrevivencia</a:t>
            </a:r>
          </a:p>
        </xdr:txBody>
      </xdr:sp>
      <xdr:sp macro="" textlink="">
        <xdr:nvSpPr>
          <xdr:cNvPr id="56" name="55 Rectángulo redondeado">
            <a:extLst>
              <a:ext uri="{FF2B5EF4-FFF2-40B4-BE49-F238E27FC236}">
                <a16:creationId xmlns:a16="http://schemas.microsoft.com/office/drawing/2014/main" id="{00000000-0008-0000-0400-000038000000}"/>
              </a:ext>
            </a:extLst>
          </xdr:cNvPr>
          <xdr:cNvSpPr/>
        </xdr:nvSpPr>
        <xdr:spPr>
          <a:xfrm>
            <a:off x="4919383" y="3115235"/>
            <a:ext cx="4773705" cy="48409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Familiar de Salud</a:t>
            </a:r>
            <a:endParaRPr lang="en-US" sz="3200" b="1"/>
          </a:p>
        </xdr:txBody>
      </xdr:sp>
      <xdr:sp macro="" textlink="">
        <xdr:nvSpPr>
          <xdr:cNvPr id="57" name="56 Rectángulo redondeado">
            <a:extLst>
              <a:ext uri="{FF2B5EF4-FFF2-40B4-BE49-F238E27FC236}">
                <a16:creationId xmlns:a16="http://schemas.microsoft.com/office/drawing/2014/main" id="{00000000-0008-0000-0400-000039000000}"/>
              </a:ext>
            </a:extLst>
          </xdr:cNvPr>
          <xdr:cNvSpPr/>
        </xdr:nvSpPr>
        <xdr:spPr>
          <a:xfrm>
            <a:off x="4953001" y="3720352"/>
            <a:ext cx="4728882" cy="43478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Riesgos Laborales</a:t>
            </a:r>
            <a:endParaRPr lang="en-US" sz="3200" b="1"/>
          </a:p>
        </xdr:txBody>
      </xdr:sp>
      <xdr:cxnSp macro="">
        <xdr:nvCxnSpPr>
          <xdr:cNvPr id="63" name="62 Conector recto">
            <a:extLst>
              <a:ext uri="{FF2B5EF4-FFF2-40B4-BE49-F238E27FC236}">
                <a16:creationId xmlns:a16="http://schemas.microsoft.com/office/drawing/2014/main" id="{00000000-0008-0000-0400-00003F000000}"/>
              </a:ext>
            </a:extLst>
          </xdr:cNvPr>
          <xdr:cNvCxnSpPr/>
        </xdr:nvCxnSpPr>
        <xdr:spPr>
          <a:xfrm flipV="1">
            <a:off x="4515971" y="2822211"/>
            <a:ext cx="410385" cy="561965"/>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64" name="63 Conector recto">
            <a:extLst>
              <a:ext uri="{FF2B5EF4-FFF2-40B4-BE49-F238E27FC236}">
                <a16:creationId xmlns:a16="http://schemas.microsoft.com/office/drawing/2014/main" id="{00000000-0008-0000-0400-000040000000}"/>
              </a:ext>
            </a:extLst>
          </xdr:cNvPr>
          <xdr:cNvCxnSpPr>
            <a:endCxn id="40" idx="1"/>
          </xdr:cNvCxnSpPr>
        </xdr:nvCxnSpPr>
        <xdr:spPr>
          <a:xfrm>
            <a:off x="2162735" y="5121088"/>
            <a:ext cx="246530" cy="1"/>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71" name="70 Conector recto">
            <a:extLst>
              <a:ext uri="{FF2B5EF4-FFF2-40B4-BE49-F238E27FC236}">
                <a16:creationId xmlns:a16="http://schemas.microsoft.com/office/drawing/2014/main" id="{00000000-0008-0000-0400-000047000000}"/>
              </a:ext>
            </a:extLst>
          </xdr:cNvPr>
          <xdr:cNvCxnSpPr/>
        </xdr:nvCxnSpPr>
        <xdr:spPr>
          <a:xfrm flipH="1" flipV="1">
            <a:off x="1832402" y="6183881"/>
            <a:ext cx="778571" cy="270708"/>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79" name="78 Conector recto">
            <a:extLst>
              <a:ext uri="{FF2B5EF4-FFF2-40B4-BE49-F238E27FC236}">
                <a16:creationId xmlns:a16="http://schemas.microsoft.com/office/drawing/2014/main" id="{00000000-0008-0000-0400-00004F000000}"/>
              </a:ext>
            </a:extLst>
          </xdr:cNvPr>
          <xdr:cNvCxnSpPr>
            <a:endCxn id="56" idx="1"/>
          </xdr:cNvCxnSpPr>
        </xdr:nvCxnSpPr>
        <xdr:spPr>
          <a:xfrm flipV="1">
            <a:off x="4493559" y="3357282"/>
            <a:ext cx="425824" cy="15689"/>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88" name="87 Conector recto">
            <a:extLst>
              <a:ext uri="{FF2B5EF4-FFF2-40B4-BE49-F238E27FC236}">
                <a16:creationId xmlns:a16="http://schemas.microsoft.com/office/drawing/2014/main" id="{00000000-0008-0000-0400-000058000000}"/>
              </a:ext>
            </a:extLst>
          </xdr:cNvPr>
          <xdr:cNvCxnSpPr>
            <a:stCxn id="57" idx="1"/>
          </xdr:cNvCxnSpPr>
        </xdr:nvCxnSpPr>
        <xdr:spPr>
          <a:xfrm flipH="1" flipV="1">
            <a:off x="4515971" y="3395384"/>
            <a:ext cx="437030" cy="542362"/>
          </a:xfrm>
          <a:prstGeom prst="line">
            <a:avLst/>
          </a:prstGeom>
          <a:ln w="28575"/>
        </xdr:spPr>
        <xdr:style>
          <a:lnRef idx="1">
            <a:schemeClr val="dk1"/>
          </a:lnRef>
          <a:fillRef idx="0">
            <a:schemeClr val="dk1"/>
          </a:fillRef>
          <a:effectRef idx="0">
            <a:schemeClr val="dk1"/>
          </a:effectRef>
          <a:fontRef idx="minor">
            <a:schemeClr val="tx1"/>
          </a:fontRef>
        </xdr:style>
      </xdr:cxnSp>
      <xdr:sp macro="" textlink="">
        <xdr:nvSpPr>
          <xdr:cNvPr id="96" name="95 Rectángulo redondeado">
            <a:extLst>
              <a:ext uri="{FF2B5EF4-FFF2-40B4-BE49-F238E27FC236}">
                <a16:creationId xmlns:a16="http://schemas.microsoft.com/office/drawing/2014/main" id="{00000000-0008-0000-0400-000060000000}"/>
              </a:ext>
            </a:extLst>
          </xdr:cNvPr>
          <xdr:cNvSpPr/>
        </xdr:nvSpPr>
        <xdr:spPr>
          <a:xfrm>
            <a:off x="5017393" y="4656282"/>
            <a:ext cx="4650441" cy="40341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Vejez</a:t>
            </a:r>
            <a:r>
              <a:rPr lang="en-US" sz="1400" b="1">
                <a:solidFill>
                  <a:schemeClr val="lt1"/>
                </a:solidFill>
                <a:effectLst/>
                <a:latin typeface="+mn-lt"/>
                <a:ea typeface="+mn-ea"/>
                <a:cs typeface="+mn-cs"/>
              </a:rPr>
              <a:t>, </a:t>
            </a:r>
            <a:r>
              <a:rPr lang="en-US" sz="2400" b="1"/>
              <a:t>Discapacidad y  Sobrevivencia</a:t>
            </a:r>
          </a:p>
        </xdr:txBody>
      </xdr:sp>
      <xdr:sp macro="" textlink="">
        <xdr:nvSpPr>
          <xdr:cNvPr id="99" name="98 Rectángulo redondeado">
            <a:extLst>
              <a:ext uri="{FF2B5EF4-FFF2-40B4-BE49-F238E27FC236}">
                <a16:creationId xmlns:a16="http://schemas.microsoft.com/office/drawing/2014/main" id="{00000000-0008-0000-0400-000063000000}"/>
              </a:ext>
            </a:extLst>
          </xdr:cNvPr>
          <xdr:cNvSpPr/>
        </xdr:nvSpPr>
        <xdr:spPr>
          <a:xfrm>
            <a:off x="4986620" y="5300384"/>
            <a:ext cx="4684055" cy="40341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Familiar de Salud</a:t>
            </a:r>
          </a:p>
        </xdr:txBody>
      </xdr:sp>
      <xdr:cxnSp macro="">
        <xdr:nvCxnSpPr>
          <xdr:cNvPr id="100" name="99 Conector recto">
            <a:extLst>
              <a:ext uri="{FF2B5EF4-FFF2-40B4-BE49-F238E27FC236}">
                <a16:creationId xmlns:a16="http://schemas.microsoft.com/office/drawing/2014/main" id="{00000000-0008-0000-0400-000064000000}"/>
              </a:ext>
            </a:extLst>
          </xdr:cNvPr>
          <xdr:cNvCxnSpPr>
            <a:stCxn id="40" idx="3"/>
          </xdr:cNvCxnSpPr>
        </xdr:nvCxnSpPr>
        <xdr:spPr>
          <a:xfrm flipV="1">
            <a:off x="4504765" y="4874561"/>
            <a:ext cx="537882" cy="246528"/>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03" name="102 Conector recto">
            <a:extLst>
              <a:ext uri="{FF2B5EF4-FFF2-40B4-BE49-F238E27FC236}">
                <a16:creationId xmlns:a16="http://schemas.microsoft.com/office/drawing/2014/main" id="{00000000-0008-0000-0400-000067000000}"/>
              </a:ext>
            </a:extLst>
          </xdr:cNvPr>
          <xdr:cNvCxnSpPr>
            <a:endCxn id="99" idx="1"/>
          </xdr:cNvCxnSpPr>
        </xdr:nvCxnSpPr>
        <xdr:spPr>
          <a:xfrm>
            <a:off x="4482352" y="5132294"/>
            <a:ext cx="504268" cy="369795"/>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25" name="124 Conector recto">
            <a:extLst>
              <a:ext uri="{FF2B5EF4-FFF2-40B4-BE49-F238E27FC236}">
                <a16:creationId xmlns:a16="http://schemas.microsoft.com/office/drawing/2014/main" id="{00000000-0008-0000-0400-00007D000000}"/>
              </a:ext>
            </a:extLst>
          </xdr:cNvPr>
          <xdr:cNvCxnSpPr/>
        </xdr:nvCxnSpPr>
        <xdr:spPr>
          <a:xfrm>
            <a:off x="4538382" y="6835587"/>
            <a:ext cx="454961" cy="384363"/>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26" name="125 Conector recto">
            <a:extLst>
              <a:ext uri="{FF2B5EF4-FFF2-40B4-BE49-F238E27FC236}">
                <a16:creationId xmlns:a16="http://schemas.microsoft.com/office/drawing/2014/main" id="{00000000-0008-0000-0400-00007E000000}"/>
              </a:ext>
            </a:extLst>
          </xdr:cNvPr>
          <xdr:cNvCxnSpPr>
            <a:endCxn id="130" idx="1"/>
          </xdr:cNvCxnSpPr>
        </xdr:nvCxnSpPr>
        <xdr:spPr>
          <a:xfrm flipV="1">
            <a:off x="4538382" y="6430240"/>
            <a:ext cx="476333" cy="427761"/>
          </a:xfrm>
          <a:prstGeom prst="line">
            <a:avLst/>
          </a:prstGeom>
          <a:ln w="28575"/>
        </xdr:spPr>
        <xdr:style>
          <a:lnRef idx="1">
            <a:schemeClr val="dk1"/>
          </a:lnRef>
          <a:fillRef idx="0">
            <a:schemeClr val="dk1"/>
          </a:fillRef>
          <a:effectRef idx="0">
            <a:schemeClr val="dk1"/>
          </a:effectRef>
          <a:fontRef idx="minor">
            <a:schemeClr val="tx1"/>
          </a:fontRef>
        </xdr:style>
      </xdr:cxnSp>
      <xdr:sp macro="" textlink="">
        <xdr:nvSpPr>
          <xdr:cNvPr id="128" name="127 Rectángulo redondeado">
            <a:extLst>
              <a:ext uri="{FF2B5EF4-FFF2-40B4-BE49-F238E27FC236}">
                <a16:creationId xmlns:a16="http://schemas.microsoft.com/office/drawing/2014/main" id="{00000000-0008-0000-0400-000080000000}"/>
              </a:ext>
            </a:extLst>
          </xdr:cNvPr>
          <xdr:cNvSpPr/>
        </xdr:nvSpPr>
        <xdr:spPr>
          <a:xfrm>
            <a:off x="4993343" y="6925234"/>
            <a:ext cx="4744569" cy="38772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Familiar de Salud</a:t>
            </a:r>
          </a:p>
        </xdr:txBody>
      </xdr:sp>
      <xdr:sp macro="" textlink="">
        <xdr:nvSpPr>
          <xdr:cNvPr id="130" name="129 Rectángulo redondeado">
            <a:extLst>
              <a:ext uri="{FF2B5EF4-FFF2-40B4-BE49-F238E27FC236}">
                <a16:creationId xmlns:a16="http://schemas.microsoft.com/office/drawing/2014/main" id="{00000000-0008-0000-0400-000082000000}"/>
              </a:ext>
            </a:extLst>
          </xdr:cNvPr>
          <xdr:cNvSpPr/>
        </xdr:nvSpPr>
        <xdr:spPr>
          <a:xfrm>
            <a:off x="5014715" y="6245343"/>
            <a:ext cx="4740087" cy="36979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Vejez, Discapacidad y  Sobrevivencia</a:t>
            </a:r>
          </a:p>
        </xdr:txBody>
      </xdr:sp>
    </xdr:grpSp>
    <xdr:clientData/>
  </xdr:twoCellAnchor>
  <xdr:twoCellAnchor>
    <xdr:from>
      <xdr:col>0</xdr:col>
      <xdr:colOff>17318</xdr:colOff>
      <xdr:row>0</xdr:row>
      <xdr:rowOff>0</xdr:rowOff>
    </xdr:from>
    <xdr:to>
      <xdr:col>17</xdr:col>
      <xdr:colOff>3711</xdr:colOff>
      <xdr:row>5</xdr:row>
      <xdr:rowOff>138544</xdr:rowOff>
    </xdr:to>
    <xdr:sp macro="" textlink="">
      <xdr:nvSpPr>
        <xdr:cNvPr id="26" name="25 Rectángulo redondeado">
          <a:extLst>
            <a:ext uri="{FF2B5EF4-FFF2-40B4-BE49-F238E27FC236}">
              <a16:creationId xmlns:a16="http://schemas.microsoft.com/office/drawing/2014/main" id="{00000000-0008-0000-0400-00001A000000}"/>
            </a:ext>
          </a:extLst>
        </xdr:cNvPr>
        <xdr:cNvSpPr/>
      </xdr:nvSpPr>
      <xdr:spPr>
        <a:xfrm>
          <a:off x="17318" y="0"/>
          <a:ext cx="13840938" cy="109104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3600" b="1">
              <a:solidFill>
                <a:schemeClr val="lt1"/>
              </a:solidFill>
              <a:effectLst/>
              <a:latin typeface="+mn-lt"/>
              <a:ea typeface="+mn-ea"/>
              <a:cs typeface="+mn-cs"/>
            </a:rPr>
            <a:t>Regímenes</a:t>
          </a:r>
          <a:r>
            <a:rPr lang="es-DO" sz="3600" b="1" baseline="0">
              <a:solidFill>
                <a:schemeClr val="lt1"/>
              </a:solidFill>
              <a:effectLst/>
              <a:latin typeface="+mn-lt"/>
              <a:ea typeface="+mn-ea"/>
              <a:cs typeface="+mn-cs"/>
            </a:rPr>
            <a:t> y Seguros del SDSS</a:t>
          </a:r>
          <a:endParaRPr lang="en-US" sz="4400" b="1"/>
        </a:p>
      </xdr:txBody>
    </xdr:sp>
    <xdr:clientData/>
  </xdr:twoCellAnchor>
  <xdr:twoCellAnchor editAs="oneCell">
    <xdr:from>
      <xdr:col>0</xdr:col>
      <xdr:colOff>311727</xdr:colOff>
      <xdr:row>0</xdr:row>
      <xdr:rowOff>155863</xdr:rowOff>
    </xdr:from>
    <xdr:to>
      <xdr:col>1</xdr:col>
      <xdr:colOff>530458</xdr:colOff>
      <xdr:row>4</xdr:row>
      <xdr:rowOff>87828</xdr:rowOff>
    </xdr:to>
    <xdr:pic>
      <xdr:nvPicPr>
        <xdr:cNvPr id="28" name="40 Imagen" descr="Logo_2x4.bmp">
          <a:hlinkClick xmlns:r="http://schemas.openxmlformats.org/officeDocument/2006/relationships" r:id="rId2"/>
          <a:extLst>
            <a:ext uri="{FF2B5EF4-FFF2-40B4-BE49-F238E27FC236}">
              <a16:creationId xmlns:a16="http://schemas.microsoft.com/office/drawing/2014/main" id="{00000000-0008-0000-0400-00001C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311727" y="155863"/>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0.xml><?xml version="1.0" encoding="utf-8"?>
<xdr:wsDr xmlns:xdr="http://schemas.openxmlformats.org/drawingml/2006/spreadsheetDrawing" xmlns:a="http://schemas.openxmlformats.org/drawingml/2006/main">
  <xdr:twoCellAnchor editAs="oneCell">
    <xdr:from>
      <xdr:col>4</xdr:col>
      <xdr:colOff>67235</xdr:colOff>
      <xdr:row>11</xdr:row>
      <xdr:rowOff>89646</xdr:rowOff>
    </xdr:from>
    <xdr:to>
      <xdr:col>9</xdr:col>
      <xdr:colOff>542267</xdr:colOff>
      <xdr:row>38</xdr:row>
      <xdr:rowOff>27283</xdr:rowOff>
    </xdr:to>
    <xdr:pic>
      <xdr:nvPicPr>
        <xdr:cNvPr id="4" name="3 Imagen">
          <a:extLst>
            <a:ext uri="{FF2B5EF4-FFF2-40B4-BE49-F238E27FC236}">
              <a16:creationId xmlns:a16="http://schemas.microsoft.com/office/drawing/2014/main" id="{00000000-0008-0000-3F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115235" y="2185146"/>
          <a:ext cx="4419503" cy="5081137"/>
        </a:xfrm>
        <a:prstGeom prst="rect">
          <a:avLst/>
        </a:prstGeom>
        <a:noFill/>
        <a:ln>
          <a:noFill/>
        </a:ln>
      </xdr:spPr>
    </xdr:pic>
    <xdr:clientData/>
  </xdr:twoCellAnchor>
  <xdr:twoCellAnchor>
    <xdr:from>
      <xdr:col>0</xdr:col>
      <xdr:colOff>0</xdr:colOff>
      <xdr:row>0</xdr:row>
      <xdr:rowOff>0</xdr:rowOff>
    </xdr:from>
    <xdr:to>
      <xdr:col>13</xdr:col>
      <xdr:colOff>707571</xdr:colOff>
      <xdr:row>52</xdr:row>
      <xdr:rowOff>54428</xdr:rowOff>
    </xdr:to>
    <xdr:sp macro="" textlink="">
      <xdr:nvSpPr>
        <xdr:cNvPr id="2" name="1 CuadroTexto">
          <a:extLst>
            <a:ext uri="{FF2B5EF4-FFF2-40B4-BE49-F238E27FC236}">
              <a16:creationId xmlns:a16="http://schemas.microsoft.com/office/drawing/2014/main" id="{00000000-0008-0000-3F00-000002000000}"/>
            </a:ext>
          </a:extLst>
        </xdr:cNvPr>
        <xdr:cNvSpPr txBox="1"/>
      </xdr:nvSpPr>
      <xdr:spPr>
        <a:xfrm>
          <a:off x="0" y="0"/>
          <a:ext cx="11239500" cy="100284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rPr>
            <a:t>Ingresos</a:t>
          </a:r>
        </a:p>
        <a:p>
          <a:pPr marL="0" marR="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rPr>
            <a:t>Los ingresos del Sistema Dominicano  de Seguridad Social provienen de:</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latin typeface="+mn-lt"/>
              <a:ea typeface="+mn-ea"/>
              <a:cs typeface="+mn-cs"/>
            </a:rPr>
            <a:t>a) Recaudo por pago de cotizaciones por los Trabajadores y Empleadores; (Notificaciones del período corriente, atrasos, </a:t>
          </a:r>
          <a:r>
            <a:rPr lang="en-US" sz="1400" b="0">
              <a:solidFill>
                <a:sysClr val="windowText" lastClr="000000"/>
              </a:solidFill>
              <a:latin typeface="+mn-lt"/>
              <a:ea typeface="+mn-ea"/>
              <a:cs typeface="+mn-cs"/>
            </a:rPr>
            <a:t>multas, intereses y recargo)</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latin typeface="+mn-lt"/>
              <a:ea typeface="+mn-ea"/>
              <a:cs typeface="+mn-cs"/>
            </a:rPr>
            <a:t>b) Aportes del Gobierno Central;</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latin typeface="+mn-lt"/>
              <a:ea typeface="+mn-ea"/>
              <a:cs typeface="+mn-cs"/>
            </a:rPr>
            <a:t>c) Rendimientos de Inversiones</a:t>
          </a:r>
        </a:p>
        <a:p>
          <a:pPr marL="0" marR="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rPr>
            <a:t>Recaudación</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El Sistema Dominicano de Seguridad Social (SDSS) se basa en un modelo</a:t>
          </a:r>
          <a:r>
            <a:rPr lang="es-DO" sz="1400" b="0" baseline="0">
              <a:solidFill>
                <a:sysClr val="windowText" lastClr="000000"/>
              </a:solidFill>
            </a:rPr>
            <a:t> </a:t>
          </a:r>
          <a:r>
            <a:rPr lang="es-DO" sz="1400" b="0">
              <a:solidFill>
                <a:sysClr val="windowText" lastClr="000000"/>
              </a:solidFill>
            </a:rPr>
            <a:t>de recaudación centralizada a cargo exclusivo de la TSS.  La TSS por mandato de la Ley 87-01 opera el Sistema de Recaudación,</a:t>
          </a:r>
          <a:r>
            <a:rPr lang="es-DO" sz="1400" b="0" baseline="0">
              <a:solidFill>
                <a:sysClr val="windowText" lastClr="000000"/>
              </a:solidFill>
            </a:rPr>
            <a:t> </a:t>
          </a:r>
          <a:r>
            <a:rPr lang="es-DO" sz="1400" b="0">
              <a:solidFill>
                <a:sysClr val="windowText" lastClr="000000"/>
              </a:solidFill>
            </a:rPr>
            <a:t>Distribución y Pago (SUIR), el cual es el sistema informático que permite a</a:t>
          </a:r>
          <a:r>
            <a:rPr lang="es-DO" sz="1400" b="0" baseline="0">
              <a:solidFill>
                <a:sysClr val="windowText" lastClr="000000"/>
              </a:solidFill>
            </a:rPr>
            <a:t> </a:t>
          </a:r>
          <a:r>
            <a:rPr lang="es-DO" sz="1400" b="0">
              <a:solidFill>
                <a:sysClr val="windowText" lastClr="000000"/>
              </a:solidFill>
            </a:rPr>
            <a:t>los empleadores registrar sus nóminas y novedades (altas,</a:t>
          </a:r>
          <a:r>
            <a:rPr lang="es-DO" sz="1400" b="0" baseline="0">
              <a:solidFill>
                <a:sysClr val="windowText" lastClr="000000"/>
              </a:solidFill>
            </a:rPr>
            <a:t> </a:t>
          </a:r>
          <a:r>
            <a:rPr lang="es-DO" sz="1400" b="0">
              <a:solidFill>
                <a:sysClr val="windowText" lastClr="000000"/>
              </a:solidFill>
            </a:rPr>
            <a:t>cambios de</a:t>
          </a:r>
          <a:r>
            <a:rPr lang="es-DO" sz="1400" b="0" baseline="0">
              <a:solidFill>
                <a:sysClr val="windowText" lastClr="000000"/>
              </a:solidFill>
            </a:rPr>
            <a:t> </a:t>
          </a:r>
          <a:r>
            <a:rPr lang="es-DO" sz="1400" b="0">
              <a:solidFill>
                <a:sysClr val="windowText" lastClr="000000"/>
              </a:solidFill>
            </a:rPr>
            <a:t>salario y bajas), así como realizar los pagos correspondientes a través de la</a:t>
          </a:r>
          <a:r>
            <a:rPr lang="es-DO" sz="1400" b="0" baseline="0">
              <a:solidFill>
                <a:sysClr val="windowText" lastClr="000000"/>
              </a:solidFill>
            </a:rPr>
            <a:t> </a:t>
          </a:r>
          <a:r>
            <a:rPr lang="es-DO" sz="1400" b="0">
              <a:solidFill>
                <a:sysClr val="windowText" lastClr="000000"/>
              </a:solidFill>
            </a:rPr>
            <a:t>red financiera nacional.</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lvl="1"/>
          <a:r>
            <a:rPr lang="es-DO" sz="1400" b="0">
              <a:solidFill>
                <a:sysClr val="windowText" lastClr="000000"/>
              </a:solidFill>
            </a:rPr>
            <a:t>A partir de las informaciones de las nóminas registradas por los empleadores</a:t>
          </a:r>
          <a:r>
            <a:rPr lang="es-DO" sz="1400" b="0" baseline="0">
              <a:solidFill>
                <a:sysClr val="windowText" lastClr="000000"/>
              </a:solidFill>
            </a:rPr>
            <a:t> </a:t>
          </a:r>
          <a:r>
            <a:rPr lang="es-DO" sz="1400" b="0">
              <a:solidFill>
                <a:sysClr val="windowText" lastClr="000000"/>
              </a:solidFill>
            </a:rPr>
            <a:t>tanto públicos como privados, la TSS genera mensualmente una liquidación o</a:t>
          </a:r>
          <a:r>
            <a:rPr lang="es-DO" sz="1400" b="0" baseline="0">
              <a:solidFill>
                <a:sysClr val="windowText" lastClr="000000"/>
              </a:solidFill>
            </a:rPr>
            <a:t> </a:t>
          </a:r>
          <a:r>
            <a:rPr lang="es-DO" sz="1400" b="0">
              <a:solidFill>
                <a:sysClr val="windowText" lastClr="000000"/>
              </a:solidFill>
            </a:rPr>
            <a:t>notificación de pago en la cual se calculan los aportes de cada trabajador, en</a:t>
          </a:r>
          <a:r>
            <a:rPr lang="es-DO" sz="1400" b="0" baseline="0">
              <a:solidFill>
                <a:sysClr val="windowText" lastClr="000000"/>
              </a:solidFill>
            </a:rPr>
            <a:t> </a:t>
          </a:r>
          <a:r>
            <a:rPr lang="es-DO" sz="1400" b="0">
              <a:solidFill>
                <a:sysClr val="windowText" lastClr="000000"/>
              </a:solidFill>
            </a:rPr>
            <a:t>función de su salario cotizable y los porcentajes de contribución y aporte</a:t>
          </a:r>
          <a:r>
            <a:rPr lang="es-DO" sz="1400" b="0" baseline="0">
              <a:solidFill>
                <a:sysClr val="windowText" lastClr="000000"/>
              </a:solidFill>
            </a:rPr>
            <a:t> </a:t>
          </a:r>
          <a:r>
            <a:rPr lang="es-DO" sz="1400" b="0">
              <a:solidFill>
                <a:sysClr val="windowText" lastClr="000000"/>
              </a:solidFill>
            </a:rPr>
            <a:t>contemplados en la Ley.  Antes del tercer día hábil (laborable) del mes siguiente, el empleador debe</a:t>
          </a:r>
          <a:r>
            <a:rPr lang="es-DO" sz="1400" b="0" baseline="0">
              <a:solidFill>
                <a:sysClr val="windowText" lastClr="000000"/>
              </a:solidFill>
            </a:rPr>
            <a:t> </a:t>
          </a:r>
          <a:r>
            <a:rPr lang="es-DO" sz="1400" b="0">
              <a:solidFill>
                <a:sysClr val="windowText" lastClr="000000"/>
              </a:solidFill>
            </a:rPr>
            <a:t>realizar el pago de su notificación en los bancos recaudadores autorizados. </a:t>
          </a:r>
          <a:r>
            <a:rPr lang="en-US" sz="1400" b="0">
              <a:solidFill>
                <a:sysClr val="windowText" lastClr="000000"/>
              </a:solidFill>
              <a:latin typeface="+mn-lt"/>
              <a:ea typeface="+mn-ea"/>
              <a:cs typeface="+mn-cs"/>
            </a:rPr>
            <a:t>Si el empleador no paga antes de la fecha límite de pago, se generan recargos e</a:t>
          </a:r>
          <a:r>
            <a:rPr lang="en-US" sz="1400" b="0" baseline="0">
              <a:solidFill>
                <a:sysClr val="windowText" lastClr="000000"/>
              </a:solidFill>
              <a:latin typeface="+mn-lt"/>
              <a:ea typeface="+mn-ea"/>
              <a:cs typeface="+mn-cs"/>
            </a:rPr>
            <a:t> </a:t>
          </a:r>
          <a:r>
            <a:rPr lang="en-US" sz="1400" b="0">
              <a:solidFill>
                <a:sysClr val="windowText" lastClr="000000"/>
              </a:solidFill>
              <a:latin typeface="+mn-lt"/>
              <a:ea typeface="+mn-ea"/>
              <a:cs typeface="+mn-cs"/>
            </a:rPr>
            <a:t>intereses acumulativos por cada mes de atraso.</a:t>
          </a:r>
        </a:p>
        <a:p>
          <a:endParaRPr lang="en-US" sz="1400" b="0">
            <a:solidFill>
              <a:sysClr val="windowText" lastClr="000000"/>
            </a:solidFill>
            <a:latin typeface="+mn-lt"/>
            <a:ea typeface="+mn-ea"/>
            <a:cs typeface="+mn-cs"/>
          </a:endParaRPr>
        </a:p>
        <a:p>
          <a:r>
            <a:rPr lang="en-US" sz="1400" b="1">
              <a:solidFill>
                <a:sysClr val="windowText" lastClr="000000"/>
              </a:solidFill>
              <a:latin typeface="+mn-lt"/>
              <a:ea typeface="+mn-ea"/>
              <a:cs typeface="+mn-cs"/>
            </a:rPr>
            <a:t>Intereses, Recargo y Multas </a:t>
          </a:r>
        </a:p>
        <a:p>
          <a:pPr marL="457200" marR="0" lvl="1" indent="0" defTabSz="914400" eaLnBrk="1" fontAlgn="auto" latinLnBrk="0" hangingPunct="1">
            <a:lnSpc>
              <a:spcPct val="100000"/>
            </a:lnSpc>
            <a:spcBef>
              <a:spcPts val="0"/>
            </a:spcBef>
            <a:spcAft>
              <a:spcPts val="0"/>
            </a:spcAft>
            <a:buClrTx/>
            <a:buSzTx/>
            <a:buFontTx/>
            <a:buNone/>
            <a:tabLst/>
            <a:defRPr/>
          </a:pPr>
          <a:r>
            <a:rPr lang="en-US" sz="1400" b="0">
              <a:solidFill>
                <a:sysClr val="windowText" lastClr="000000"/>
              </a:solidFill>
              <a:latin typeface="+mn-lt"/>
              <a:ea typeface="+mn-ea"/>
              <a:cs typeface="+mn-cs"/>
            </a:rPr>
            <a:t>Con relación  al Seguro de Vejez, Discapacidad y Sobrevivencia (</a:t>
          </a:r>
          <a:r>
            <a:rPr lang="en-US" sz="1400" b="0">
              <a:solidFill>
                <a:schemeClr val="dk1"/>
              </a:solidFill>
              <a:effectLst/>
              <a:latin typeface="+mn-lt"/>
              <a:ea typeface="+mn-ea"/>
              <a:cs typeface="+mn-cs"/>
            </a:rPr>
            <a:t>SVDS),</a:t>
          </a:r>
          <a:r>
            <a:rPr lang="en-US" sz="1400" b="0" baseline="0">
              <a:solidFill>
                <a:schemeClr val="dk1"/>
              </a:solidFill>
              <a:effectLst/>
              <a:latin typeface="+mn-lt"/>
              <a:ea typeface="+mn-ea"/>
              <a:cs typeface="+mn-cs"/>
            </a:rPr>
            <a:t> e</a:t>
          </a:r>
          <a:r>
            <a:rPr lang="en-US" sz="1400" b="0"/>
            <a:t>l empleador </a:t>
          </a:r>
          <a:r>
            <a:rPr lang="en-US" sz="1400"/>
            <a:t>que comete una infracción debe pagar</a:t>
          </a:r>
          <a:r>
            <a:rPr lang="en-US" sz="1400" baseline="0"/>
            <a:t> </a:t>
          </a:r>
          <a:r>
            <a:rPr lang="en-US" sz="1400"/>
            <a:t>un recargo de</a:t>
          </a:r>
          <a:r>
            <a:rPr lang="en-US" sz="1400" baseline="0"/>
            <a:t> un </a:t>
          </a:r>
          <a:r>
            <a:rPr lang="en-US" sz="1400"/>
            <a:t>5% mensual acumulativo del monto involucrado en la retención indebida. En adición, el retraso en el pago y/o el hacerlo en forma incompleta, da</a:t>
          </a:r>
          <a:r>
            <a:rPr lang="en-US" sz="1400" baseline="0"/>
            <a:t> </a:t>
          </a:r>
          <a:r>
            <a:rPr lang="en-US" sz="1400"/>
            <a:t>lugar al inicio de una acción penal por parte de la Administradora de Fondos de Pensiones (AFP) correspondiente. Las AFP que incurran en infracciones señaladas en la ley 87-01 y sus normas complementarias son sancionadas con una multa no menor a 50 veces ni mayor de 300 veces al salario mínimo nacional. </a:t>
          </a:r>
        </a:p>
        <a:p>
          <a:pPr marL="457200" marR="0" lvl="1" indent="0" defTabSz="914400" eaLnBrk="1" fontAlgn="auto" latinLnBrk="0" hangingPunct="1">
            <a:lnSpc>
              <a:spcPct val="100000"/>
            </a:lnSpc>
            <a:spcBef>
              <a:spcPts val="0"/>
            </a:spcBef>
            <a:spcAft>
              <a:spcPts val="0"/>
            </a:spcAft>
            <a:buClrTx/>
            <a:buSzTx/>
            <a:buFontTx/>
            <a:buNone/>
            <a:tabLst/>
            <a:defRPr/>
          </a:pPr>
          <a:r>
            <a:rPr lang="en-US" sz="1400">
              <a:solidFill>
                <a:schemeClr val="dk1"/>
              </a:solidFill>
              <a:latin typeface="+mn-lt"/>
              <a:ea typeface="+mn-ea"/>
              <a:cs typeface="+mn-cs"/>
            </a:rPr>
            <a:t>El monto de los recargos es abonado en la cuenta personal del afiliado; Los intereses por el recargo de la comisión de la Administradora de Fondos de Pensiones (AFP) corresponde a ésta y las multas son depositadas en el Fondo de Solidaridad Social</a:t>
          </a:r>
          <a:r>
            <a:rPr lang="en-US" sz="1400"/>
            <a:t>. </a:t>
          </a:r>
        </a:p>
        <a:p>
          <a:pPr marL="457200" marR="0" lvl="1" indent="0" defTabSz="914400" eaLnBrk="1" fontAlgn="auto" latinLnBrk="0" hangingPunct="1">
            <a:lnSpc>
              <a:spcPct val="100000"/>
            </a:lnSpc>
            <a:spcBef>
              <a:spcPts val="0"/>
            </a:spcBef>
            <a:spcAft>
              <a:spcPts val="0"/>
            </a:spcAft>
            <a:buClrTx/>
            <a:buSzTx/>
            <a:buFontTx/>
            <a:buNone/>
            <a:tabLst/>
            <a:defRPr/>
          </a:pPr>
          <a:r>
            <a:rPr lang="en-US" sz="1400" b="0">
              <a:solidFill>
                <a:sysClr val="windowText" lastClr="000000"/>
              </a:solidFill>
              <a:latin typeface="+mn-lt"/>
              <a:ea typeface="+mn-ea"/>
              <a:cs typeface="+mn-cs"/>
            </a:rPr>
            <a:t>En cuanto a </a:t>
          </a:r>
          <a:r>
            <a:rPr lang="en-US" sz="1400"/>
            <a:t>el Seguro Familiar de Salud (SFS) y el Seguro de Riesgos Laborales (SRL), </a:t>
          </a:r>
          <a:r>
            <a:rPr lang="en-US" sz="1400" b="0">
              <a:solidFill>
                <a:sysClr val="windowText" lastClr="000000"/>
              </a:solidFill>
              <a:latin typeface="+mn-lt"/>
              <a:ea typeface="+mn-ea"/>
              <a:cs typeface="+mn-cs"/>
            </a:rPr>
            <a:t> el</a:t>
          </a:r>
          <a:r>
            <a:rPr lang="en-US" sz="1400" b="0" baseline="0">
              <a:solidFill>
                <a:sysClr val="windowText" lastClr="000000"/>
              </a:solidFill>
              <a:latin typeface="+mn-lt"/>
              <a:ea typeface="+mn-ea"/>
              <a:cs typeface="+mn-cs"/>
            </a:rPr>
            <a:t> </a:t>
          </a:r>
          <a:r>
            <a:rPr lang="en-US" sz="1400"/>
            <a:t>empleador público o privado que incurra en cualquiera de las infracciones señaladas en el artículo 181 de la ley, debe pagar un recargo del 5% mensual acumulativo del monto involucrado en la retención indebida. La Administradora de Riesgos de Salud (ARS) que incurra en cualquiera de las infracciones debe pagar una multa no menor de 50 veces ni mayor de 200 veces el salario mínimo nacional.  En lo que respecta al Seguro Familiar de Salud y al Seguro de Riesgos Laborales, el monto de los recargos es abonado a la cuenta de subsidi</a:t>
          </a:r>
          <a:r>
            <a:rPr lang="es-DO" sz="1400">
              <a:solidFill>
                <a:schemeClr val="dk1"/>
              </a:solidFill>
              <a:latin typeface="+mn-lt"/>
              <a:ea typeface="+mn-ea"/>
              <a:cs typeface="+mn-cs"/>
            </a:rPr>
            <a:t>os</a:t>
          </a:r>
        </a:p>
        <a:p>
          <a:pPr marL="457200" marR="0" lvl="1" indent="0" defTabSz="914400" eaLnBrk="1" fontAlgn="auto" latinLnBrk="0" hangingPunct="1">
            <a:lnSpc>
              <a:spcPct val="100000"/>
            </a:lnSpc>
            <a:spcBef>
              <a:spcPts val="0"/>
            </a:spcBef>
            <a:spcAft>
              <a:spcPts val="0"/>
            </a:spcAft>
            <a:buClrTx/>
            <a:buSzTx/>
            <a:buFontTx/>
            <a:buNone/>
            <a:tabLst/>
            <a:defRPr/>
          </a:pPr>
          <a:endParaRPr lang="es-DO" sz="1400" b="1">
            <a:solidFill>
              <a:schemeClr val="dk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latin typeface="+mn-lt"/>
              <a:ea typeface="+mn-ea"/>
              <a:cs typeface="+mn-cs"/>
            </a:rPr>
            <a:t>Rendimientos, </a:t>
          </a:r>
          <a:r>
            <a:rPr lang="es-DO" sz="1400" b="0">
              <a:solidFill>
                <a:sysClr val="windowText" lastClr="000000"/>
              </a:solidFill>
              <a:latin typeface="+mn-lt"/>
              <a:ea typeface="+mn-ea"/>
              <a:cs typeface="+mn-cs"/>
            </a:rPr>
            <a:t>se refiere a los beneficio percibidos a través de las inversiones de los recursos disponibles en las cuentas del Seguro Familiar de Salud.</a:t>
          </a:r>
        </a:p>
        <a:p>
          <a:pPr marL="457200" marR="0" lvl="1" indent="0" defTabSz="914400" eaLnBrk="1" fontAlgn="auto" latinLnBrk="0" hangingPunct="1">
            <a:lnSpc>
              <a:spcPct val="100000"/>
            </a:lnSpc>
            <a:spcBef>
              <a:spcPts val="0"/>
            </a:spcBef>
            <a:spcAft>
              <a:spcPts val="0"/>
            </a:spcAft>
            <a:buClrTx/>
            <a:buSzTx/>
            <a:buFontTx/>
            <a:buNone/>
            <a:tabLst/>
            <a:defRPr/>
          </a:pPr>
          <a:endParaRPr lang="en-US" sz="140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400" b="1">
              <a:solidFill>
                <a:sysClr val="windowText" lastClr="000000"/>
              </a:solidFill>
              <a:latin typeface="+mn-lt"/>
              <a:ea typeface="+mn-ea"/>
              <a:cs typeface="+mn-cs"/>
            </a:rPr>
            <a:t>Aportes del Gobierno.- </a:t>
          </a:r>
          <a:r>
            <a:rPr lang="en-US" sz="1400" b="1" baseline="0">
              <a:solidFill>
                <a:sysClr val="windowText" lastClr="000000"/>
              </a:solidFill>
              <a:latin typeface="+mn-lt"/>
              <a:ea typeface="+mn-ea"/>
              <a:cs typeface="+mn-cs"/>
            </a:rPr>
            <a:t> </a:t>
          </a:r>
          <a:r>
            <a:rPr lang="en-US" sz="1400" b="0">
              <a:solidFill>
                <a:sysClr val="windowText" lastClr="000000"/>
              </a:solidFill>
              <a:latin typeface="+mn-lt"/>
              <a:ea typeface="+mn-ea"/>
              <a:cs typeface="+mn-cs"/>
            </a:rPr>
            <a:t>El Estado Dominicano</a:t>
          </a:r>
          <a:r>
            <a:rPr lang="en-US" sz="1400" b="0" baseline="0">
              <a:solidFill>
                <a:sysClr val="windowText" lastClr="000000"/>
              </a:solidFill>
              <a:latin typeface="+mn-lt"/>
              <a:ea typeface="+mn-ea"/>
              <a:cs typeface="+mn-cs"/>
            </a:rPr>
            <a:t> participa por diferentes vías en el financiamiento del Sistema Dominicano de Seguridad Social:</a:t>
          </a:r>
        </a:p>
        <a:p>
          <a:pPr marL="457200" marR="0" lvl="1" indent="0" defTabSz="914400" eaLnBrk="1" fontAlgn="auto" latinLnBrk="0" hangingPunct="1">
            <a:lnSpc>
              <a:spcPct val="100000"/>
            </a:lnSpc>
            <a:spcBef>
              <a:spcPts val="0"/>
            </a:spcBef>
            <a:spcAft>
              <a:spcPts val="0"/>
            </a:spcAft>
            <a:buClrTx/>
            <a:buSzTx/>
            <a:buFontTx/>
            <a:buNone/>
            <a:tabLst/>
            <a:defRPr/>
          </a:pPr>
          <a:endParaRPr lang="en-US" sz="1400" b="0" baseline="0">
            <a:solidFill>
              <a:sysClr val="windowText" lastClr="000000"/>
            </a:solidFill>
            <a:latin typeface="+mn-lt"/>
            <a:ea typeface="+mn-ea"/>
            <a:cs typeface="+mn-cs"/>
          </a:endParaRPr>
        </a:p>
        <a:p>
          <a:pPr marL="457200" marR="0" lvl="1" indent="0" defTabSz="914400" eaLnBrk="1" fontAlgn="auto" latinLnBrk="0" hangingPunct="1">
            <a:lnSpc>
              <a:spcPct val="100000"/>
            </a:lnSpc>
            <a:spcBef>
              <a:spcPts val="0"/>
            </a:spcBef>
            <a:spcAft>
              <a:spcPts val="0"/>
            </a:spcAft>
            <a:buClrTx/>
            <a:buSzTx/>
            <a:buFontTx/>
            <a:buNone/>
            <a:tabLst/>
            <a:defRPr/>
          </a:pPr>
          <a:r>
            <a:rPr lang="en-US" sz="1400" b="0" baseline="0">
              <a:solidFill>
                <a:sysClr val="windowText" lastClr="000000"/>
              </a:solidFill>
              <a:latin typeface="+mn-lt"/>
              <a:ea typeface="+mn-ea"/>
              <a:cs typeface="+mn-cs"/>
            </a:rPr>
            <a:t>a) En el Régimen contributivo  realiza su aporte como empleador  para financiar la cobertura de los trabajadores del sector público, además desde septiembre del 2007 hasta diciembre del 2009 proporcionó los recursos para cubrir las atenciones médicas por  accidentes de tránsito las cuales  están excluidas de la cobertura del Seguro Familiar de Salud.</a:t>
          </a:r>
          <a:endParaRPr lang="es-DO" sz="1400" b="0">
            <a:solidFill>
              <a:sysClr val="windowText" lastClr="000000"/>
            </a:solidFill>
            <a:latin typeface="+mn-lt"/>
            <a:ea typeface="+mn-ea"/>
            <a:cs typeface="+mn-cs"/>
          </a:endParaRPr>
        </a:p>
      </xdr:txBody>
    </xdr:sp>
    <xdr:clientData/>
  </xdr:twoCellAnchor>
  <xdr:twoCellAnchor>
    <xdr:from>
      <xdr:col>0</xdr:col>
      <xdr:colOff>0</xdr:colOff>
      <xdr:row>0</xdr:row>
      <xdr:rowOff>0</xdr:rowOff>
    </xdr:from>
    <xdr:to>
      <xdr:col>14</xdr:col>
      <xdr:colOff>11205</xdr:colOff>
      <xdr:row>4</xdr:row>
      <xdr:rowOff>67235</xdr:rowOff>
    </xdr:to>
    <xdr:sp macro="" textlink="">
      <xdr:nvSpPr>
        <xdr:cNvPr id="5" name="4 Rectángulo redondeado">
          <a:extLst>
            <a:ext uri="{FF2B5EF4-FFF2-40B4-BE49-F238E27FC236}">
              <a16:creationId xmlns:a16="http://schemas.microsoft.com/office/drawing/2014/main" id="{00000000-0008-0000-3F00-000005000000}"/>
            </a:ext>
          </a:extLst>
        </xdr:cNvPr>
        <xdr:cNvSpPr/>
      </xdr:nvSpPr>
      <xdr:spPr>
        <a:xfrm>
          <a:off x="0" y="0"/>
          <a:ext cx="11306734" cy="82923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Sistema Dominicano de Seguridad Social</a:t>
          </a:r>
          <a:endParaRPr lang="es-DO" sz="3200">
            <a:effectLst/>
          </a:endParaRPr>
        </a:p>
        <a:p>
          <a:pPr algn="ctr" eaLnBrk="1" fontAlgn="auto" latinLnBrk="0" hangingPunct="1"/>
          <a:r>
            <a:rPr lang="es-DO" sz="2000" b="1">
              <a:solidFill>
                <a:schemeClr val="lt1"/>
              </a:solidFill>
              <a:effectLst/>
              <a:latin typeface="+mn-lt"/>
              <a:ea typeface="+mn-ea"/>
              <a:cs typeface="+mn-cs"/>
            </a:rPr>
            <a:t>Ingresos y Egresos</a:t>
          </a:r>
          <a:endParaRPr lang="es-DO" sz="3200">
            <a:effectLst/>
          </a:endParaRPr>
        </a:p>
      </xdr:txBody>
    </xdr:sp>
    <xdr:clientData/>
  </xdr:twoCellAnchor>
  <xdr:twoCellAnchor editAs="oneCell">
    <xdr:from>
      <xdr:col>0</xdr:col>
      <xdr:colOff>537881</xdr:colOff>
      <xdr:row>1</xdr:row>
      <xdr:rowOff>33619</xdr:rowOff>
    </xdr:from>
    <xdr:to>
      <xdr:col>1</xdr:col>
      <xdr:colOff>515978</xdr:colOff>
      <xdr:row>3</xdr:row>
      <xdr:rowOff>145676</xdr:rowOff>
    </xdr:to>
    <xdr:pic>
      <xdr:nvPicPr>
        <xdr:cNvPr id="7" name="1 Imagen" descr="Logo_2x4.bmp">
          <a:hlinkClick xmlns:r="http://schemas.openxmlformats.org/officeDocument/2006/relationships" r:id="rId3"/>
          <a:extLst>
            <a:ext uri="{FF2B5EF4-FFF2-40B4-BE49-F238E27FC236}">
              <a16:creationId xmlns:a16="http://schemas.microsoft.com/office/drawing/2014/main" id="{00000000-0008-0000-3F00-000007000000}"/>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537881" y="224119"/>
          <a:ext cx="740097" cy="4930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1.xml><?xml version="1.0" encoding="utf-8"?>
<xdr:wsDr xmlns:xdr="http://schemas.openxmlformats.org/drawingml/2006/spreadsheetDrawing" xmlns:a="http://schemas.openxmlformats.org/drawingml/2006/main">
  <xdr:twoCellAnchor editAs="oneCell">
    <xdr:from>
      <xdr:col>4</xdr:col>
      <xdr:colOff>257735</xdr:colOff>
      <xdr:row>10</xdr:row>
      <xdr:rowOff>100853</xdr:rowOff>
    </xdr:from>
    <xdr:to>
      <xdr:col>9</xdr:col>
      <xdr:colOff>732767</xdr:colOff>
      <xdr:row>37</xdr:row>
      <xdr:rowOff>38490</xdr:rowOff>
    </xdr:to>
    <xdr:pic>
      <xdr:nvPicPr>
        <xdr:cNvPr id="4" name="3 Imagen">
          <a:extLst>
            <a:ext uri="{FF2B5EF4-FFF2-40B4-BE49-F238E27FC236}">
              <a16:creationId xmlns:a16="http://schemas.microsoft.com/office/drawing/2014/main" id="{00000000-0008-0000-40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305735" y="2005853"/>
          <a:ext cx="4419503" cy="5081137"/>
        </a:xfrm>
        <a:prstGeom prst="rect">
          <a:avLst/>
        </a:prstGeom>
        <a:noFill/>
        <a:ln>
          <a:noFill/>
        </a:ln>
      </xdr:spPr>
    </xdr:pic>
    <xdr:clientData/>
  </xdr:twoCellAnchor>
  <xdr:twoCellAnchor>
    <xdr:from>
      <xdr:col>0</xdr:col>
      <xdr:colOff>0</xdr:colOff>
      <xdr:row>0</xdr:row>
      <xdr:rowOff>0</xdr:rowOff>
    </xdr:from>
    <xdr:to>
      <xdr:col>13</xdr:col>
      <xdr:colOff>739590</xdr:colOff>
      <xdr:row>48</xdr:row>
      <xdr:rowOff>168088</xdr:rowOff>
    </xdr:to>
    <xdr:sp macro="" textlink="">
      <xdr:nvSpPr>
        <xdr:cNvPr id="2" name="1 CuadroTexto">
          <a:extLst>
            <a:ext uri="{FF2B5EF4-FFF2-40B4-BE49-F238E27FC236}">
              <a16:creationId xmlns:a16="http://schemas.microsoft.com/office/drawing/2014/main" id="{00000000-0008-0000-4000-000002000000}"/>
            </a:ext>
          </a:extLst>
        </xdr:cNvPr>
        <xdr:cNvSpPr txBox="1"/>
      </xdr:nvSpPr>
      <xdr:spPr>
        <a:xfrm>
          <a:off x="0" y="0"/>
          <a:ext cx="11273119" cy="93120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457200" marR="0" lvl="1" indent="0" algn="l" defTabSz="914400" eaLnBrk="1" fontAlgn="auto" latinLnBrk="0" hangingPunct="1">
            <a:lnSpc>
              <a:spcPct val="100000"/>
            </a:lnSpc>
            <a:spcBef>
              <a:spcPts val="0"/>
            </a:spcBef>
            <a:spcAft>
              <a:spcPts val="0"/>
            </a:spcAft>
            <a:buClrTx/>
            <a:buSzTx/>
            <a:buFontTx/>
            <a:buNone/>
            <a:tabLst/>
            <a:defRPr/>
          </a:pPr>
          <a:endParaRPr lang="es-DO" sz="700" b="0" baseline="0">
            <a:solidFill>
              <a:sysClr val="windowText" lastClr="000000"/>
            </a:solidFill>
            <a:latin typeface="+mn-lt"/>
            <a:ea typeface="+mn-ea"/>
            <a:cs typeface="+mn-cs"/>
          </a:endParaRP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b) El Régimen Subsidiado es financiado totalmente por el gobierno  para proteger a las personas que viven en condiciones de vulnerabilidad  y que no tienen capacidad contributiva, en la actualidad a través del  Seguro Familiar de Salud y próximamente con la implementación de las pensiones solidarias.</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 Régimen Contributivo Subsidiado (no ha iniciado) se financiará con aportes del trabajador y un subsidio estatal para suplir la falta de empleador.</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d) Aportes realizados por el Gobierno par financiar  el Plan de Servicios  de Salud Especial Transitorio para los Pensionados y Jubilados que reciben  su pensión a través de la Dirección General de jubilaciones y Pensiones del Ministerio de Hacienda, conjuntamente con los aportes de los pensionados y jubilados.</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Por otro lado otro aporte del Gobierno Central a la Seguridad Social es  la asignación  presupuestal anual para las operaciones de las entidades del sistema y la implementación de proyectos.</a:t>
          </a:r>
          <a:endParaRPr lang="en-US" sz="14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latin typeface="+mn-lt"/>
              <a:ea typeface="+mn-ea"/>
              <a:cs typeface="+mn-cs"/>
            </a:rPr>
            <a:t>Egresos</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Los egresos del SDSS corresponden a los pagos que realiza el sistema para cubrir a los afiliados a las Administradoras de Fondos de Pensiones (AFP), Administradoras de Riesgos de Salud (ARS), Administradora de Riesgos Laborales, Superintendencias de </a:t>
          </a:r>
          <a:r>
            <a:rPr lang="es-DO" sz="1400" b="0" baseline="0">
              <a:solidFill>
                <a:schemeClr val="dk1"/>
              </a:solidFill>
              <a:effectLst/>
              <a:latin typeface="+mn-lt"/>
              <a:ea typeface="+mn-ea"/>
              <a:cs typeface="+mn-cs"/>
            </a:rPr>
            <a:t> Pensiones y de </a:t>
          </a:r>
          <a:r>
            <a:rPr lang="es-DO" sz="1400" b="0" baseline="0">
              <a:solidFill>
                <a:sysClr val="windowText" lastClr="000000"/>
              </a:solidFill>
              <a:latin typeface="+mn-lt"/>
              <a:ea typeface="+mn-ea"/>
              <a:cs typeface="+mn-cs"/>
            </a:rPr>
            <a:t>Salud y Riesgos Laborales y a la Administradora de Estancias Infantiles.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Dichos recursos son destinados por seguro de la manera siguiente:</a:t>
          </a:r>
        </a:p>
        <a:p>
          <a:pPr marL="457200" marR="0" lvl="1"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1" baseline="0">
              <a:solidFill>
                <a:sysClr val="windowText" lastClr="000000"/>
              </a:solidFill>
              <a:latin typeface="+mn-lt"/>
              <a:ea typeface="+mn-ea"/>
              <a:cs typeface="+mn-cs"/>
            </a:rPr>
            <a:t>a. Seguro de Vejez, Discapacidad y Sobrevivencia a las cuentas  de :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Capitalización Individual,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Reparto,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Seguro de Vida,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Comisión  de la AFP,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Comisión  de SIPEN y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Fondo de Solidaridad Social. </a:t>
          </a:r>
        </a:p>
        <a:p>
          <a:pPr marL="0" marR="0" indent="0" algn="l" defTabSz="914400" eaLnBrk="1" fontAlgn="auto" latinLnBrk="0" hangingPunct="1">
            <a:lnSpc>
              <a:spcPct val="100000"/>
            </a:lnSpc>
            <a:spcBef>
              <a:spcPts val="0"/>
            </a:spcBef>
            <a:spcAft>
              <a:spcPts val="0"/>
            </a:spcAft>
            <a:buClrTx/>
            <a:buSzTx/>
            <a:buFontTx/>
            <a:buNone/>
            <a:tabLst/>
            <a:defRPr/>
          </a:pPr>
          <a:r>
            <a:rPr lang="es-DO" sz="1400" b="1" baseline="0">
              <a:solidFill>
                <a:sysClr val="windowText" lastClr="000000"/>
              </a:solidFill>
              <a:latin typeface="+mn-lt"/>
              <a:ea typeface="+mn-ea"/>
              <a:cs typeface="+mn-cs"/>
            </a:rPr>
            <a:t>b. Seguro Familiar de Salud a las cuentas de :</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            Cuidado de la Salud,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Fonamat,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Subsidios de Enfermedad y de Maternidad y Lactancia,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Comisión SISALRL y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Estancias Infantiles; </a:t>
          </a:r>
        </a:p>
        <a:p>
          <a:pPr marL="0" marR="0" lvl="0" indent="0" algn="l" defTabSz="914400" eaLnBrk="1" fontAlgn="auto" latinLnBrk="0" hangingPunct="1">
            <a:lnSpc>
              <a:spcPct val="100000"/>
            </a:lnSpc>
            <a:spcBef>
              <a:spcPts val="0"/>
            </a:spcBef>
            <a:spcAft>
              <a:spcPts val="0"/>
            </a:spcAft>
            <a:buClrTx/>
            <a:buSzTx/>
            <a:buFontTx/>
            <a:buNone/>
            <a:tabLst/>
            <a:defRPr/>
          </a:pPr>
          <a:r>
            <a:rPr lang="es-DO" sz="1400" b="1" baseline="0">
              <a:solidFill>
                <a:sysClr val="windowText" lastClr="000000"/>
              </a:solidFill>
              <a:latin typeface="+mn-lt"/>
              <a:ea typeface="+mn-ea"/>
              <a:cs typeface="+mn-cs"/>
            </a:rPr>
            <a:t>c. Seguro de Riesgos Laborales  a las cuentas de :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Prestaciones a Beneficiario  ARL Salud Segura,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Comisión SISALRIL y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Fondo de solidaridad Social.</a:t>
          </a:r>
        </a:p>
        <a:p>
          <a:pPr marL="457200" marR="0" lvl="1"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Y por último en el Régimen Especial Transitorio a las Administradoras de Riesgos de Salud ARS Salud Segura, SENASA y SEMMA, para cubrir la afiliación al seguro de salud de los pensionados y jubilados del ministerio de Hacienda.</a:t>
          </a:r>
        </a:p>
      </xdr:txBody>
    </xdr:sp>
    <xdr:clientData/>
  </xdr:twoCellAnchor>
  <xdr:twoCellAnchor>
    <xdr:from>
      <xdr:col>0</xdr:col>
      <xdr:colOff>0</xdr:colOff>
      <xdr:row>0</xdr:row>
      <xdr:rowOff>0</xdr:rowOff>
    </xdr:from>
    <xdr:to>
      <xdr:col>13</xdr:col>
      <xdr:colOff>750795</xdr:colOff>
      <xdr:row>4</xdr:row>
      <xdr:rowOff>89647</xdr:rowOff>
    </xdr:to>
    <xdr:sp macro="" textlink="">
      <xdr:nvSpPr>
        <xdr:cNvPr id="5" name="4 Rectángulo redondeado">
          <a:extLst>
            <a:ext uri="{FF2B5EF4-FFF2-40B4-BE49-F238E27FC236}">
              <a16:creationId xmlns:a16="http://schemas.microsoft.com/office/drawing/2014/main" id="{00000000-0008-0000-4000-000005000000}"/>
            </a:ext>
          </a:extLst>
        </xdr:cNvPr>
        <xdr:cNvSpPr/>
      </xdr:nvSpPr>
      <xdr:spPr>
        <a:xfrm>
          <a:off x="0" y="0"/>
          <a:ext cx="11284324" cy="851647"/>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Sistema Dominicano de Seguridad Social</a:t>
          </a:r>
          <a:r>
            <a:rPr lang="es-DO" sz="2000" b="1" baseline="0">
              <a:solidFill>
                <a:schemeClr val="lt1"/>
              </a:solidFill>
              <a:effectLst/>
              <a:latin typeface="+mn-lt"/>
              <a:ea typeface="+mn-ea"/>
              <a:cs typeface="+mn-cs"/>
            </a:rPr>
            <a:t> (SDSS)</a:t>
          </a:r>
          <a:endParaRPr lang="es-DO" sz="3200">
            <a:effectLst/>
          </a:endParaRPr>
        </a:p>
        <a:p>
          <a:pPr algn="ctr" eaLnBrk="1" fontAlgn="auto" latinLnBrk="0" hangingPunct="1"/>
          <a:r>
            <a:rPr lang="es-DO" sz="2000" b="1">
              <a:solidFill>
                <a:schemeClr val="lt1"/>
              </a:solidFill>
              <a:effectLst/>
              <a:latin typeface="+mn-lt"/>
              <a:ea typeface="+mn-ea"/>
              <a:cs typeface="+mn-cs"/>
            </a:rPr>
            <a:t>Ingresos y Egresos</a:t>
          </a:r>
          <a:endParaRPr lang="es-DO" sz="3200">
            <a:effectLst/>
          </a:endParaRPr>
        </a:p>
      </xdr:txBody>
    </xdr:sp>
    <xdr:clientData/>
  </xdr:twoCellAnchor>
  <xdr:twoCellAnchor editAs="oneCell">
    <xdr:from>
      <xdr:col>0</xdr:col>
      <xdr:colOff>549090</xdr:colOff>
      <xdr:row>0</xdr:row>
      <xdr:rowOff>156882</xdr:rowOff>
    </xdr:from>
    <xdr:to>
      <xdr:col>1</xdr:col>
      <xdr:colOff>678062</xdr:colOff>
      <xdr:row>3</xdr:row>
      <xdr:rowOff>178953</xdr:rowOff>
    </xdr:to>
    <xdr:pic>
      <xdr:nvPicPr>
        <xdr:cNvPr id="8" name="1 Imagen" descr="Logo_2x4.bmp">
          <a:extLst>
            <a:ext uri="{FF2B5EF4-FFF2-40B4-BE49-F238E27FC236}">
              <a16:creationId xmlns:a16="http://schemas.microsoft.com/office/drawing/2014/main" id="{00000000-0008-0000-4000-000008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549090" y="156882"/>
          <a:ext cx="890972" cy="5935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2.xml><?xml version="1.0" encoding="utf-8"?>
<xdr:wsDr xmlns:xdr="http://schemas.openxmlformats.org/drawingml/2006/spreadsheetDrawing" xmlns:a="http://schemas.openxmlformats.org/drawingml/2006/main">
  <xdr:twoCellAnchor editAs="oneCell">
    <xdr:from>
      <xdr:col>3</xdr:col>
      <xdr:colOff>70291</xdr:colOff>
      <xdr:row>9</xdr:row>
      <xdr:rowOff>78441</xdr:rowOff>
    </xdr:from>
    <xdr:to>
      <xdr:col>7</xdr:col>
      <xdr:colOff>791292</xdr:colOff>
      <xdr:row>31</xdr:row>
      <xdr:rowOff>25246</xdr:rowOff>
    </xdr:to>
    <xdr:pic>
      <xdr:nvPicPr>
        <xdr:cNvPr id="2" name="1 Imagen">
          <a:extLst>
            <a:ext uri="{FF2B5EF4-FFF2-40B4-BE49-F238E27FC236}">
              <a16:creationId xmlns:a16="http://schemas.microsoft.com/office/drawing/2014/main" id="{00000000-0008-0000-4100-000002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356291" y="1714500"/>
          <a:ext cx="4418942" cy="4384334"/>
        </a:xfrm>
        <a:prstGeom prst="rect">
          <a:avLst/>
        </a:prstGeom>
        <a:noFill/>
        <a:ln>
          <a:noFill/>
        </a:ln>
      </xdr:spPr>
    </xdr:pic>
    <xdr:clientData/>
  </xdr:twoCellAnchor>
  <xdr:twoCellAnchor>
    <xdr:from>
      <xdr:col>0</xdr:col>
      <xdr:colOff>78441</xdr:colOff>
      <xdr:row>5</xdr:row>
      <xdr:rowOff>201705</xdr:rowOff>
    </xdr:from>
    <xdr:to>
      <xdr:col>11</xdr:col>
      <xdr:colOff>582706</xdr:colOff>
      <xdr:row>38</xdr:row>
      <xdr:rowOff>112058</xdr:rowOff>
    </xdr:to>
    <xdr:sp macro="" textlink="">
      <xdr:nvSpPr>
        <xdr:cNvPr id="3" name="2 CuadroTexto">
          <a:extLst>
            <a:ext uri="{FF2B5EF4-FFF2-40B4-BE49-F238E27FC236}">
              <a16:creationId xmlns:a16="http://schemas.microsoft.com/office/drawing/2014/main" id="{00000000-0008-0000-4100-000003000000}"/>
            </a:ext>
          </a:extLst>
        </xdr:cNvPr>
        <xdr:cNvSpPr txBox="1"/>
      </xdr:nvSpPr>
      <xdr:spPr>
        <a:xfrm>
          <a:off x="78441" y="1120587"/>
          <a:ext cx="10757647" cy="6633883"/>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ysClr val="windowText" lastClr="000000"/>
              </a:solidFill>
              <a:latin typeface="+mn-lt"/>
              <a:ea typeface="+mn-ea"/>
              <a:cs typeface="+mn-cs"/>
            </a:rPr>
            <a:t>El proceso de recaudo del Régimen Contributivo inició en julio de 2003 con el Seguro de Vejez, Discapacidad y Sobrevivencia (SVDS), luego en febrero de 2004 con el inicio del Seguro de Riesgos Laborales (SRL) y por último en septiembre de 2007 con el SeguroFamiliar de Salud (SFS).</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ysClr val="windowText" lastClr="000000"/>
              </a:solidFill>
              <a:latin typeface="+mn-lt"/>
              <a:ea typeface="+mn-ea"/>
              <a:cs typeface="+mn-cs"/>
            </a:rPr>
            <a:t>Desde el año 2003 hasta</a:t>
          </a:r>
          <a:r>
            <a:rPr lang="es-DO" sz="1500" b="0" baseline="0">
              <a:solidFill>
                <a:sysClr val="windowText" lastClr="000000"/>
              </a:solidFill>
              <a:latin typeface="+mn-lt"/>
              <a:ea typeface="+mn-ea"/>
              <a:cs typeface="+mn-cs"/>
            </a:rPr>
            <a:t> abril 2021 </a:t>
          </a:r>
          <a:r>
            <a:rPr lang="es-DO" sz="1500" b="0">
              <a:solidFill>
                <a:sysClr val="windowText" lastClr="000000"/>
              </a:solidFill>
              <a:latin typeface="+mn-lt"/>
              <a:ea typeface="+mn-ea"/>
              <a:cs typeface="+mn-cs"/>
            </a:rPr>
            <a:t>ha ingresado al Sistema Dominicano de la Seguridad Social (SDSS) por concepto de recaudo (incluyendo intereses recargo y multas),  aportes del Gobierno Central y rendimiento de inversiones, la suma de RD$1,144,243,540,372.26 los cuales el 90.82% (RD$1,039,219,043,622.70 pertenece al recaudo del Régimen Contributivo (RC); el</a:t>
          </a:r>
          <a:r>
            <a:rPr lang="es-DO" sz="1500" b="0" baseline="0">
              <a:solidFill>
                <a:sysClr val="windowText" lastClr="000000"/>
              </a:solidFill>
              <a:latin typeface="+mn-lt"/>
              <a:ea typeface="+mn-ea"/>
              <a:cs typeface="+mn-cs"/>
            </a:rPr>
            <a:t> </a:t>
          </a:r>
          <a:r>
            <a:rPr lang="es-DO" sz="1500" b="0">
              <a:solidFill>
                <a:sysClr val="windowText" lastClr="000000"/>
              </a:solidFill>
              <a:latin typeface="+mn-lt"/>
              <a:ea typeface="+mn-ea"/>
              <a:cs typeface="+mn-cs"/>
            </a:rPr>
            <a:t>7.89%  (RD$90,309,338,500.02)  aportes del gobierno para cubrir a los afiliados del Seguro Familiar de Salud del Régimen Subsidiado y el 1.3% (RD$14,715,158,249.54) de rendimiento de las diferentes inversiones del SFS y aportes.</a:t>
          </a:r>
        </a:p>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rgbClr val="FF0000"/>
              </a:solidFill>
              <a:latin typeface="+mn-lt"/>
              <a:ea typeface="+mn-ea"/>
              <a:cs typeface="+mn-cs"/>
            </a:rPr>
            <a:t>    </a:t>
          </a:r>
        </a:p>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ysClr val="windowText" lastClr="000000"/>
              </a:solidFill>
              <a:latin typeface="+mn-lt"/>
              <a:ea typeface="+mn-ea"/>
              <a:cs typeface="+mn-cs"/>
            </a:rPr>
            <a:t>Los aportes del gobierno entre el año 2003 hasta</a:t>
          </a:r>
          <a:r>
            <a:rPr lang="es-DO" sz="1500" b="0" baseline="0">
              <a:solidFill>
                <a:sysClr val="windowText" lastClr="000000"/>
              </a:solidFill>
              <a:latin typeface="+mn-lt"/>
              <a:ea typeface="+mn-ea"/>
              <a:cs typeface="+mn-cs"/>
            </a:rPr>
            <a:t> abril 2021 </a:t>
          </a:r>
          <a:r>
            <a:rPr lang="es-DO" sz="1500" b="0">
              <a:solidFill>
                <a:sysClr val="windowText" lastClr="000000"/>
              </a:solidFill>
              <a:latin typeface="+mn-lt"/>
              <a:ea typeface="+mn-ea"/>
              <a:cs typeface="+mn-cs"/>
            </a:rPr>
            <a:t>ascienden a un monto de RD$96,902,817,400.47 distribuido de la siguiente manera: RD$90,309,338,500.02,  para cubrir a los afiliados del Seguro Familiar de Salud del Régimen Subsidiado; </a:t>
          </a:r>
          <a:r>
            <a:rPr lang="es-DO" sz="1500" b="0" baseline="0">
              <a:solidFill>
                <a:sysClr val="windowText" lastClr="000000"/>
              </a:solidFill>
              <a:latin typeface="+mn-lt"/>
              <a:ea typeface="+mn-ea"/>
              <a:cs typeface="+mn-cs"/>
            </a:rPr>
            <a:t>R</a:t>
          </a:r>
          <a:r>
            <a:rPr lang="es-DO" sz="1500" b="0">
              <a:solidFill>
                <a:sysClr val="windowText" lastClr="000000"/>
              </a:solidFill>
              <a:latin typeface="+mn-lt"/>
              <a:ea typeface="+mn-ea"/>
              <a:cs typeface="+mn-cs"/>
            </a:rPr>
            <a:t>D$400,000,000.00 para la cobertura del Fondo de Atenciones Médicas por Accidentes de Tránsito (FONAMAT) en el período comprendido entre septiembre 2007</a:t>
          </a:r>
          <a:r>
            <a:rPr lang="es-DO" sz="1500" b="0" baseline="0">
              <a:solidFill>
                <a:sysClr val="windowText" lastClr="000000"/>
              </a:solidFill>
              <a:latin typeface="+mn-lt"/>
              <a:ea typeface="+mn-ea"/>
              <a:cs typeface="+mn-cs"/>
            </a:rPr>
            <a:t> </a:t>
          </a:r>
          <a:r>
            <a:rPr lang="es-DO" sz="1500" b="0">
              <a:solidFill>
                <a:sysClr val="windowText" lastClr="000000"/>
              </a:solidFill>
              <a:latin typeface="+mn-lt"/>
              <a:ea typeface="+mn-ea"/>
              <a:cs typeface="+mn-cs"/>
            </a:rPr>
            <a:t>y diciembre 2009 y RD$6,193,478,900.71 para cubrir la afiliación al Régimen Especial Transitorio de  salud de los pensionados</a:t>
          </a:r>
          <a:r>
            <a:rPr lang="es-DO" sz="1500" b="0" baseline="0">
              <a:solidFill>
                <a:sysClr val="windowText" lastClr="000000"/>
              </a:solidFill>
              <a:latin typeface="+mn-lt"/>
              <a:ea typeface="+mn-ea"/>
              <a:cs typeface="+mn-cs"/>
            </a:rPr>
            <a:t> del  </a:t>
          </a:r>
          <a:r>
            <a:rPr lang="es-DO" sz="1500" b="0">
              <a:solidFill>
                <a:sysClr val="windowText" lastClr="000000"/>
              </a:solidFill>
              <a:latin typeface="+mn-lt"/>
              <a:ea typeface="+mn-ea"/>
              <a:cs typeface="+mn-cs"/>
            </a:rPr>
            <a:t>Ministerio de Hacienda.</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ysClr val="windowText" lastClr="000000"/>
              </a:solidFill>
              <a:latin typeface="+mn-lt"/>
              <a:ea typeface="+mn-ea"/>
              <a:cs typeface="+mn-cs"/>
            </a:rPr>
            <a:t>Del total recaudado desde 2003 al mes de abril 2021, un 63.4%  (RD$658,945,026,318.91) proviene del sector privado y el 36.6% (RD$380,384,749,324.80) del sector público.</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ysClr val="windowText" lastClr="000000"/>
              </a:solidFill>
              <a:latin typeface="+mn-lt"/>
              <a:ea typeface="+mn-ea"/>
              <a:cs typeface="+mn-cs"/>
            </a:rPr>
            <a:t>Del recaudo por origen de los aportes, el 28.41% proviene de los trabajadores (el 10.32% sectores público y el 18.09%privados) y el 71.59% del sector empleador (25.98% público y el 45.61% privado), para el mismo período.  </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ysClr val="windowText" lastClr="000000"/>
              </a:solidFill>
              <a:latin typeface="+mn-lt"/>
              <a:ea typeface="+mn-ea"/>
              <a:cs typeface="+mn-cs"/>
            </a:rPr>
            <a:t>Para</a:t>
          </a:r>
          <a:r>
            <a:rPr lang="es-DO" sz="1500" b="0" baseline="0">
              <a:solidFill>
                <a:sysClr val="windowText" lastClr="000000"/>
              </a:solidFill>
              <a:latin typeface="+mn-lt"/>
              <a:ea typeface="+mn-ea"/>
              <a:cs typeface="+mn-cs"/>
            </a:rPr>
            <a:t> abril 2021</a:t>
          </a:r>
          <a:r>
            <a:rPr lang="es-DO" sz="1500" b="0">
              <a:solidFill>
                <a:sysClr val="windowText" lastClr="000000"/>
              </a:solidFill>
              <a:latin typeface="+mn-lt"/>
              <a:ea typeface="+mn-ea"/>
              <a:cs typeface="+mn-cs"/>
            </a:rPr>
            <a:t>, los fondos ingresados al Sistema Dominicano de Seguridad Social (SDSS) por concepto de recaudo del Régimen Contributivo ascendieron a RD$48,359,046,095.01 y los pagos a las diferentes entidades que lo componen para cubrir los diferentes seguros alcanzaron un monto total de RD$48,196,486,716.14.  En el mismo período, para el Régimen Subsidiado se recibieronaportes del gobierno central  por la suma de RD$5,120,177,333.32 </a:t>
          </a:r>
          <a:r>
            <a:rPr lang="es-DO" sz="1500" b="0" baseline="0">
              <a:solidFill>
                <a:sysClr val="windowText" lastClr="000000"/>
              </a:solidFill>
              <a:latin typeface="+mn-lt"/>
              <a:ea typeface="+mn-ea"/>
              <a:cs typeface="+mn-cs"/>
            </a:rPr>
            <a:t>y</a:t>
          </a:r>
          <a:r>
            <a:rPr lang="es-DO" sz="1500" b="0">
              <a:solidFill>
                <a:sysClr val="windowText" lastClr="000000"/>
              </a:solidFill>
              <a:latin typeface="+mn-lt"/>
              <a:ea typeface="+mn-ea"/>
              <a:cs typeface="+mn-cs"/>
            </a:rPr>
            <a:t> se realizaron pago a SENASA por un monto de RD$5,121,177,718.25.</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a:solidFill>
              <a:sysClr val="windowText" lastClr="000000"/>
            </a:solidFill>
            <a:latin typeface="+mn-lt"/>
            <a:ea typeface="+mn-ea"/>
            <a:cs typeface="+mn-cs"/>
          </a:endParaRPr>
        </a:p>
      </xdr:txBody>
    </xdr:sp>
    <xdr:clientData/>
  </xdr:twoCellAnchor>
  <xdr:twoCellAnchor>
    <xdr:from>
      <xdr:col>0</xdr:col>
      <xdr:colOff>0</xdr:colOff>
      <xdr:row>0</xdr:row>
      <xdr:rowOff>0</xdr:rowOff>
    </xdr:from>
    <xdr:to>
      <xdr:col>12</xdr:col>
      <xdr:colOff>0</xdr:colOff>
      <xdr:row>5</xdr:row>
      <xdr:rowOff>44824</xdr:rowOff>
    </xdr:to>
    <xdr:sp macro="" textlink="">
      <xdr:nvSpPr>
        <xdr:cNvPr id="4" name="3 Rectángulo redondeado">
          <a:extLst>
            <a:ext uri="{FF2B5EF4-FFF2-40B4-BE49-F238E27FC236}">
              <a16:creationId xmlns:a16="http://schemas.microsoft.com/office/drawing/2014/main" id="{00000000-0008-0000-4100-000004000000}"/>
            </a:ext>
          </a:extLst>
        </xdr:cNvPr>
        <xdr:cNvSpPr/>
      </xdr:nvSpPr>
      <xdr:spPr>
        <a:xfrm>
          <a:off x="0" y="0"/>
          <a:ext cx="11127441" cy="96370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Sistema Dominicano de Seguridad Social (SDSS)</a:t>
          </a:r>
          <a:endParaRPr lang="es-DO" sz="3600">
            <a:effectLst/>
          </a:endParaRPr>
        </a:p>
        <a:p>
          <a:pPr algn="ctr" eaLnBrk="1" fontAlgn="auto" latinLnBrk="0" hangingPunct="1"/>
          <a:r>
            <a:rPr lang="es-DO" sz="2000" b="1">
              <a:solidFill>
                <a:schemeClr val="lt1"/>
              </a:solidFill>
              <a:effectLst/>
              <a:latin typeface="+mn-lt"/>
              <a:ea typeface="+mn-ea"/>
              <a:cs typeface="+mn-cs"/>
            </a:rPr>
            <a:t>Ingresos y Egresos</a:t>
          </a:r>
          <a:endParaRPr lang="es-DO" sz="3200">
            <a:effectLst/>
          </a:endParaRPr>
        </a:p>
      </xdr:txBody>
    </xdr:sp>
    <xdr:clientData/>
  </xdr:twoCellAnchor>
  <xdr:twoCellAnchor editAs="oneCell">
    <xdr:from>
      <xdr:col>0</xdr:col>
      <xdr:colOff>511550</xdr:colOff>
      <xdr:row>0</xdr:row>
      <xdr:rowOff>180274</xdr:rowOff>
    </xdr:from>
    <xdr:to>
      <xdr:col>1</xdr:col>
      <xdr:colOff>358589</xdr:colOff>
      <xdr:row>3</xdr:row>
      <xdr:rowOff>152607</xdr:rowOff>
    </xdr:to>
    <xdr:pic>
      <xdr:nvPicPr>
        <xdr:cNvPr id="5" name="1 Imagen" descr="Logo_2x4.bmp">
          <a:hlinkClick xmlns:r="http://schemas.openxmlformats.org/officeDocument/2006/relationships" r:id="rId3"/>
          <a:extLst>
            <a:ext uri="{FF2B5EF4-FFF2-40B4-BE49-F238E27FC236}">
              <a16:creationId xmlns:a16="http://schemas.microsoft.com/office/drawing/2014/main" id="{00000000-0008-0000-4100-000005000000}"/>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511550" y="180274"/>
          <a:ext cx="866774" cy="5774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3.xml><?xml version="1.0" encoding="utf-8"?>
<xdr:wsDr xmlns:xdr="http://schemas.openxmlformats.org/drawingml/2006/spreadsheetDrawing" xmlns:a="http://schemas.openxmlformats.org/drawingml/2006/main">
  <xdr:twoCellAnchor>
    <xdr:from>
      <xdr:col>0</xdr:col>
      <xdr:colOff>40821</xdr:colOff>
      <xdr:row>22</xdr:row>
      <xdr:rowOff>108860</xdr:rowOff>
    </xdr:from>
    <xdr:to>
      <xdr:col>13</xdr:col>
      <xdr:colOff>1401535</xdr:colOff>
      <xdr:row>74</xdr:row>
      <xdr:rowOff>108858</xdr:rowOff>
    </xdr:to>
    <xdr:graphicFrame macro="">
      <xdr:nvGraphicFramePr>
        <xdr:cNvPr id="2" name="1 Gráfico">
          <a:extLst>
            <a:ext uri="{FF2B5EF4-FFF2-40B4-BE49-F238E27FC236}">
              <a16:creationId xmlns:a16="http://schemas.microsoft.com/office/drawing/2014/main" id="{00000000-0008-0000-4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1</xdr:row>
      <xdr:rowOff>54429</xdr:rowOff>
    </xdr:to>
    <xdr:sp macro="" textlink="">
      <xdr:nvSpPr>
        <xdr:cNvPr id="3" name="6 Rectángulo redondeado">
          <a:extLst>
            <a:ext uri="{FF2B5EF4-FFF2-40B4-BE49-F238E27FC236}">
              <a16:creationId xmlns:a16="http://schemas.microsoft.com/office/drawing/2014/main" id="{00000000-0008-0000-4200-000003000000}"/>
            </a:ext>
          </a:extLst>
        </xdr:cNvPr>
        <xdr:cNvSpPr/>
      </xdr:nvSpPr>
      <xdr:spPr>
        <a:xfrm>
          <a:off x="0" y="0"/>
          <a:ext cx="22131618" cy="119742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Datos Generales del Sistema Dominicano de Seguridad Social (SDSS) </a:t>
          </a:r>
        </a:p>
        <a:p>
          <a:pPr algn="ctr" eaLnBrk="1" fontAlgn="auto" latinLnBrk="0" hangingPunct="1"/>
          <a:r>
            <a:rPr lang="es-DO" sz="2000" b="1">
              <a:solidFill>
                <a:schemeClr val="lt1"/>
              </a:solidFill>
              <a:effectLst/>
              <a:latin typeface="+mn-lt"/>
              <a:ea typeface="+mn-ea"/>
              <a:cs typeface="+mn-cs"/>
            </a:rPr>
            <a:t>Ingresos y Egresos Anuales del SDSS</a:t>
          </a:r>
        </a:p>
        <a:p>
          <a:pPr algn="ctr" eaLnBrk="1" fontAlgn="auto" latinLnBrk="0" hangingPunct="1"/>
          <a:r>
            <a:rPr lang="es-DO" sz="2000" b="1">
              <a:solidFill>
                <a:schemeClr val="lt1"/>
              </a:solidFill>
              <a:effectLst/>
              <a:latin typeface="+mn-lt"/>
              <a:ea typeface="+mn-ea"/>
              <a:cs typeface="+mn-cs"/>
            </a:rPr>
            <a:t>Período: Diciembre 2007 -</a:t>
          </a:r>
          <a:r>
            <a:rPr lang="es-DO" sz="2000" b="1" baseline="0">
              <a:solidFill>
                <a:schemeClr val="lt1"/>
              </a:solidFill>
              <a:effectLst/>
              <a:latin typeface="+mn-lt"/>
              <a:ea typeface="+mn-ea"/>
              <a:cs typeface="+mn-cs"/>
            </a:rPr>
            <a:t> Abril 2021</a:t>
          </a:r>
          <a:endParaRPr lang="es-DO" sz="3200">
            <a:effectLst/>
          </a:endParaRPr>
        </a:p>
      </xdr:txBody>
    </xdr:sp>
    <xdr:clientData/>
  </xdr:twoCellAnchor>
  <xdr:twoCellAnchor editAs="oneCell">
    <xdr:from>
      <xdr:col>0</xdr:col>
      <xdr:colOff>672934</xdr:colOff>
      <xdr:row>0</xdr:row>
      <xdr:rowOff>217714</xdr:rowOff>
    </xdr:from>
    <xdr:to>
      <xdr:col>1</xdr:col>
      <xdr:colOff>664386</xdr:colOff>
      <xdr:row>0</xdr:row>
      <xdr:rowOff>1034143</xdr:rowOff>
    </xdr:to>
    <xdr:pic>
      <xdr:nvPicPr>
        <xdr:cNvPr id="4" name="3 Imagen" descr="logo_2x4.bmp">
          <a:hlinkClick xmlns:r="http://schemas.openxmlformats.org/officeDocument/2006/relationships" r:id="rId2"/>
          <a:extLst>
            <a:ext uri="{FF2B5EF4-FFF2-40B4-BE49-F238E27FC236}">
              <a16:creationId xmlns:a16="http://schemas.microsoft.com/office/drawing/2014/main" id="{00000000-0008-0000-42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72934" y="217714"/>
          <a:ext cx="1188881" cy="8164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4.xml><?xml version="1.0" encoding="utf-8"?>
<c:userShapes xmlns:c="http://schemas.openxmlformats.org/drawingml/2006/chart">
  <cdr:relSizeAnchor xmlns:cdr="http://schemas.openxmlformats.org/drawingml/2006/chartDrawing">
    <cdr:from>
      <cdr:x>0.03496</cdr:x>
      <cdr:y>0.96294</cdr:y>
    </cdr:from>
    <cdr:to>
      <cdr:x>0.1404</cdr:x>
      <cdr:y>1</cdr:y>
    </cdr:to>
    <cdr:sp macro="" textlink="">
      <cdr:nvSpPr>
        <cdr:cNvPr id="2" name="1 CuadroTexto"/>
        <cdr:cNvSpPr txBox="1"/>
      </cdr:nvSpPr>
      <cdr:spPr>
        <a:xfrm xmlns:a="http://schemas.openxmlformats.org/drawingml/2006/main">
          <a:off x="724813" y="9362015"/>
          <a:ext cx="2185822" cy="36028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2000" b="1"/>
            <a:t>Fuente: </a:t>
          </a:r>
          <a:r>
            <a:rPr lang="es-ES" sz="2000"/>
            <a:t>TSS</a:t>
          </a:r>
        </a:p>
      </cdr:txBody>
    </cdr:sp>
  </cdr:relSizeAnchor>
</c:userShapes>
</file>

<file path=xl/drawings/drawing95.xml><?xml version="1.0" encoding="utf-8"?>
<xdr:wsDr xmlns:xdr="http://schemas.openxmlformats.org/drawingml/2006/spreadsheetDrawing" xmlns:a="http://schemas.openxmlformats.org/drawingml/2006/main">
  <xdr:twoCellAnchor>
    <xdr:from>
      <xdr:col>0</xdr:col>
      <xdr:colOff>0</xdr:colOff>
      <xdr:row>19</xdr:row>
      <xdr:rowOff>149678</xdr:rowOff>
    </xdr:from>
    <xdr:to>
      <xdr:col>9</xdr:col>
      <xdr:colOff>898071</xdr:colOff>
      <xdr:row>57</xdr:row>
      <xdr:rowOff>54427</xdr:rowOff>
    </xdr:to>
    <xdr:graphicFrame macro="">
      <xdr:nvGraphicFramePr>
        <xdr:cNvPr id="2" name="1 Gráfico">
          <a:extLst>
            <a:ext uri="{FF2B5EF4-FFF2-40B4-BE49-F238E27FC236}">
              <a16:creationId xmlns:a16="http://schemas.microsoft.com/office/drawing/2014/main" id="{00000000-0008-0000-4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10</xdr:col>
      <xdr:colOff>0</xdr:colOff>
      <xdr:row>1</xdr:row>
      <xdr:rowOff>0</xdr:rowOff>
    </xdr:to>
    <xdr:sp macro="" textlink="">
      <xdr:nvSpPr>
        <xdr:cNvPr id="6" name="6 Rectángulo redondeado">
          <a:extLst>
            <a:ext uri="{FF2B5EF4-FFF2-40B4-BE49-F238E27FC236}">
              <a16:creationId xmlns:a16="http://schemas.microsoft.com/office/drawing/2014/main" id="{00000000-0008-0000-4300-000006000000}"/>
            </a:ext>
          </a:extLst>
        </xdr:cNvPr>
        <xdr:cNvSpPr/>
      </xdr:nvSpPr>
      <xdr:spPr>
        <a:xfrm>
          <a:off x="0" y="0"/>
          <a:ext cx="12079941" cy="90767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Recaudo del Régimen Contributivo del SDSS por Sector Económico</a:t>
          </a:r>
        </a:p>
        <a:p>
          <a:pPr algn="ctr" eaLnBrk="1" fontAlgn="auto" latinLnBrk="0" hangingPunct="1"/>
          <a:r>
            <a:rPr lang="es-DO" sz="2400" b="1">
              <a:solidFill>
                <a:schemeClr val="lt1"/>
              </a:solidFill>
              <a:effectLst/>
              <a:latin typeface="+mn-lt"/>
              <a:ea typeface="+mn-ea"/>
              <a:cs typeface="+mn-cs"/>
            </a:rPr>
            <a:t> Período: Diciembre 2007 -</a:t>
          </a:r>
          <a:r>
            <a:rPr lang="es-DO" sz="2400" b="1" baseline="0">
              <a:solidFill>
                <a:schemeClr val="lt1"/>
              </a:solidFill>
              <a:effectLst/>
              <a:latin typeface="+mn-lt"/>
              <a:ea typeface="+mn-ea"/>
              <a:cs typeface="+mn-cs"/>
            </a:rPr>
            <a:t> Abril 2021</a:t>
          </a:r>
          <a:endParaRPr lang="es-DO" sz="2400">
            <a:effectLst/>
          </a:endParaRPr>
        </a:p>
      </xdr:txBody>
    </xdr:sp>
    <xdr:clientData/>
  </xdr:twoCellAnchor>
  <xdr:twoCellAnchor editAs="oneCell">
    <xdr:from>
      <xdr:col>0</xdr:col>
      <xdr:colOff>377798</xdr:colOff>
      <xdr:row>0</xdr:row>
      <xdr:rowOff>236126</xdr:rowOff>
    </xdr:from>
    <xdr:to>
      <xdr:col>0</xdr:col>
      <xdr:colOff>1246339</xdr:colOff>
      <xdr:row>0</xdr:row>
      <xdr:rowOff>840441</xdr:rowOff>
    </xdr:to>
    <xdr:pic>
      <xdr:nvPicPr>
        <xdr:cNvPr id="4" name="3 Imagen" descr="logo_2x4.bmp">
          <a:hlinkClick xmlns:r="http://schemas.openxmlformats.org/officeDocument/2006/relationships" r:id="rId2"/>
          <a:extLst>
            <a:ext uri="{FF2B5EF4-FFF2-40B4-BE49-F238E27FC236}">
              <a16:creationId xmlns:a16="http://schemas.microsoft.com/office/drawing/2014/main" id="{00000000-0008-0000-43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77798" y="236126"/>
          <a:ext cx="868541" cy="6043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6.xml><?xml version="1.0" encoding="utf-8"?>
<c:userShapes xmlns:c="http://schemas.openxmlformats.org/drawingml/2006/chart">
  <cdr:relSizeAnchor xmlns:cdr="http://schemas.openxmlformats.org/drawingml/2006/chartDrawing">
    <cdr:from>
      <cdr:x>0.23774</cdr:x>
      <cdr:y>0.00918</cdr:y>
    </cdr:from>
    <cdr:to>
      <cdr:x>0.80036</cdr:x>
      <cdr:y>0.083</cdr:y>
    </cdr:to>
    <cdr:sp macro="" textlink="">
      <cdr:nvSpPr>
        <cdr:cNvPr id="2" name="1 CuadroTexto"/>
        <cdr:cNvSpPr txBox="1"/>
      </cdr:nvSpPr>
      <cdr:spPr>
        <a:xfrm xmlns:a="http://schemas.openxmlformats.org/drawingml/2006/main">
          <a:off x="3325487" y="65553"/>
          <a:ext cx="7870009" cy="52735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s-DO" sz="1600" b="1"/>
            <a:t>Recaudo del Régimen Contributivo del SDSS por Sector Económico</a:t>
          </a:r>
        </a:p>
      </cdr:txBody>
    </cdr:sp>
  </cdr:relSizeAnchor>
  <cdr:relSizeAnchor xmlns:cdr="http://schemas.openxmlformats.org/drawingml/2006/chartDrawing">
    <cdr:from>
      <cdr:x>0.04624</cdr:x>
      <cdr:y>0.93715</cdr:y>
    </cdr:from>
    <cdr:to>
      <cdr:x>0.1886</cdr:x>
      <cdr:y>0.97563</cdr:y>
    </cdr:to>
    <cdr:sp macro="" textlink="">
      <cdr:nvSpPr>
        <cdr:cNvPr id="3" name="1 CuadroTexto"/>
        <cdr:cNvSpPr txBox="1"/>
      </cdr:nvSpPr>
      <cdr:spPr>
        <a:xfrm xmlns:a="http://schemas.openxmlformats.org/drawingml/2006/main">
          <a:off x="557027" y="5681384"/>
          <a:ext cx="1714914" cy="2332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400" b="1"/>
            <a:t>Fuente: </a:t>
          </a:r>
          <a:r>
            <a:rPr lang="es-ES" sz="1400"/>
            <a:t>TSS</a:t>
          </a:r>
        </a:p>
      </cdr:txBody>
    </cdr:sp>
  </cdr:relSizeAnchor>
</c:userShapes>
</file>

<file path=xl/drawings/drawing97.xml><?xml version="1.0" encoding="utf-8"?>
<xdr:wsDr xmlns:xdr="http://schemas.openxmlformats.org/drawingml/2006/spreadsheetDrawing" xmlns:a="http://schemas.openxmlformats.org/drawingml/2006/main">
  <xdr:twoCellAnchor>
    <xdr:from>
      <xdr:col>0</xdr:col>
      <xdr:colOff>0</xdr:colOff>
      <xdr:row>23</xdr:row>
      <xdr:rowOff>236924</xdr:rowOff>
    </xdr:from>
    <xdr:to>
      <xdr:col>10</xdr:col>
      <xdr:colOff>372796</xdr:colOff>
      <xdr:row>67</xdr:row>
      <xdr:rowOff>68036</xdr:rowOff>
    </xdr:to>
    <xdr:graphicFrame macro="">
      <xdr:nvGraphicFramePr>
        <xdr:cNvPr id="2" name="1 Gráfico">
          <a:extLst>
            <a:ext uri="{FF2B5EF4-FFF2-40B4-BE49-F238E27FC236}">
              <a16:creationId xmlns:a16="http://schemas.microsoft.com/office/drawing/2014/main" id="{00000000-0008-0000-4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0</xdr:colOff>
      <xdr:row>1</xdr:row>
      <xdr:rowOff>27214</xdr:rowOff>
    </xdr:to>
    <xdr:sp macro="" textlink="">
      <xdr:nvSpPr>
        <xdr:cNvPr id="3" name="6 Rectángulo redondeado">
          <a:extLst>
            <a:ext uri="{FF2B5EF4-FFF2-40B4-BE49-F238E27FC236}">
              <a16:creationId xmlns:a16="http://schemas.microsoft.com/office/drawing/2014/main" id="{00000000-0008-0000-4400-000003000000}"/>
            </a:ext>
          </a:extLst>
        </xdr:cNvPr>
        <xdr:cNvSpPr/>
      </xdr:nvSpPr>
      <xdr:spPr>
        <a:xfrm>
          <a:off x="0" y="0"/>
          <a:ext cx="15729857" cy="1224643"/>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Recaudo del Régimen Contributivo del SDSS por Origen de los Aportes</a:t>
          </a:r>
        </a:p>
        <a:p>
          <a:pPr algn="ctr" eaLnBrk="1" fontAlgn="auto" latinLnBrk="0" hangingPunct="1"/>
          <a:r>
            <a:rPr lang="es-DO" sz="2400" b="1">
              <a:solidFill>
                <a:schemeClr val="lt1"/>
              </a:solidFill>
              <a:effectLst/>
              <a:latin typeface="+mn-lt"/>
              <a:ea typeface="+mn-ea"/>
              <a:cs typeface="+mn-cs"/>
            </a:rPr>
            <a:t>Período: Diciembre 2003</a:t>
          </a:r>
          <a:r>
            <a:rPr lang="es-DO" sz="2400" b="1" baseline="0">
              <a:solidFill>
                <a:schemeClr val="lt1"/>
              </a:solidFill>
              <a:effectLst/>
              <a:latin typeface="+mn-lt"/>
              <a:ea typeface="+mn-ea"/>
              <a:cs typeface="+mn-cs"/>
            </a:rPr>
            <a:t> </a:t>
          </a:r>
          <a:r>
            <a:rPr lang="es-DO" sz="2400" b="1">
              <a:solidFill>
                <a:schemeClr val="lt1"/>
              </a:solidFill>
              <a:effectLst/>
              <a:latin typeface="+mn-lt"/>
              <a:ea typeface="+mn-ea"/>
              <a:cs typeface="+mn-cs"/>
            </a:rPr>
            <a:t>- Abril 2021</a:t>
          </a:r>
          <a:endParaRPr lang="es-DO" sz="2400">
            <a:effectLst/>
          </a:endParaRPr>
        </a:p>
      </xdr:txBody>
    </xdr:sp>
    <xdr:clientData/>
  </xdr:twoCellAnchor>
  <xdr:twoCellAnchor editAs="oneCell">
    <xdr:from>
      <xdr:col>0</xdr:col>
      <xdr:colOff>404210</xdr:colOff>
      <xdr:row>0</xdr:row>
      <xdr:rowOff>222517</xdr:rowOff>
    </xdr:from>
    <xdr:to>
      <xdr:col>1</xdr:col>
      <xdr:colOff>149679</xdr:colOff>
      <xdr:row>0</xdr:row>
      <xdr:rowOff>1020535</xdr:rowOff>
    </xdr:to>
    <xdr:pic>
      <xdr:nvPicPr>
        <xdr:cNvPr id="4" name="3 Imagen" descr="logo_2x4.bmp">
          <a:hlinkClick xmlns:r="http://schemas.openxmlformats.org/officeDocument/2006/relationships" r:id="rId2"/>
          <a:extLst>
            <a:ext uri="{FF2B5EF4-FFF2-40B4-BE49-F238E27FC236}">
              <a16:creationId xmlns:a16="http://schemas.microsoft.com/office/drawing/2014/main" id="{00000000-0008-0000-44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04210" y="222517"/>
          <a:ext cx="1065362" cy="7980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345284</xdr:colOff>
      <xdr:row>63</xdr:row>
      <xdr:rowOff>103253</xdr:rowOff>
    </xdr:from>
    <xdr:to>
      <xdr:col>1</xdr:col>
      <xdr:colOff>714376</xdr:colOff>
      <xdr:row>64</xdr:row>
      <xdr:rowOff>186596</xdr:rowOff>
    </xdr:to>
    <xdr:sp macro="" textlink="">
      <xdr:nvSpPr>
        <xdr:cNvPr id="5" name="CuadroTexto 4">
          <a:extLst>
            <a:ext uri="{FF2B5EF4-FFF2-40B4-BE49-F238E27FC236}">
              <a16:creationId xmlns:a16="http://schemas.microsoft.com/office/drawing/2014/main" id="{00000000-0008-0000-4400-000005000000}"/>
            </a:ext>
          </a:extLst>
        </xdr:cNvPr>
        <xdr:cNvSpPr txBox="1"/>
      </xdr:nvSpPr>
      <xdr:spPr>
        <a:xfrm>
          <a:off x="345284" y="13179717"/>
          <a:ext cx="1688985" cy="27384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400" b="1"/>
            <a:t>Fuente: </a:t>
          </a:r>
          <a:r>
            <a:rPr lang="es-ES" sz="1400"/>
            <a:t>TSS</a:t>
          </a:r>
        </a:p>
      </xdr:txBody>
    </xdr:sp>
    <xdr:clientData/>
  </xdr:twoCellAnchor>
</xdr:wsDr>
</file>

<file path=xl/drawings/drawing98.xml><?xml version="1.0" encoding="utf-8"?>
<xdr:wsDr xmlns:xdr="http://schemas.openxmlformats.org/drawingml/2006/spreadsheetDrawing" xmlns:a="http://schemas.openxmlformats.org/drawingml/2006/main">
  <xdr:twoCellAnchor>
    <xdr:from>
      <xdr:col>0</xdr:col>
      <xdr:colOff>0</xdr:colOff>
      <xdr:row>21</xdr:row>
      <xdr:rowOff>11203</xdr:rowOff>
    </xdr:from>
    <xdr:to>
      <xdr:col>11</xdr:col>
      <xdr:colOff>862853</xdr:colOff>
      <xdr:row>52</xdr:row>
      <xdr:rowOff>67234</xdr:rowOff>
    </xdr:to>
    <xdr:graphicFrame macro="">
      <xdr:nvGraphicFramePr>
        <xdr:cNvPr id="2" name="1 Gráfico">
          <a:extLst>
            <a:ext uri="{FF2B5EF4-FFF2-40B4-BE49-F238E27FC236}">
              <a16:creationId xmlns:a16="http://schemas.microsoft.com/office/drawing/2014/main" id="{00000000-0008-0000-4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273904</xdr:colOff>
      <xdr:row>50</xdr:row>
      <xdr:rowOff>134471</xdr:rowOff>
    </xdr:from>
    <xdr:to>
      <xdr:col>1</xdr:col>
      <xdr:colOff>750795</xdr:colOff>
      <xdr:row>52</xdr:row>
      <xdr:rowOff>44825</xdr:rowOff>
    </xdr:to>
    <xdr:sp macro="" textlink="">
      <xdr:nvSpPr>
        <xdr:cNvPr id="3" name="2 CuadroTexto">
          <a:extLst>
            <a:ext uri="{FF2B5EF4-FFF2-40B4-BE49-F238E27FC236}">
              <a16:creationId xmlns:a16="http://schemas.microsoft.com/office/drawing/2014/main" id="{00000000-0008-0000-4500-000003000000}"/>
            </a:ext>
          </a:extLst>
        </xdr:cNvPr>
        <xdr:cNvSpPr txBox="1"/>
      </xdr:nvSpPr>
      <xdr:spPr>
        <a:xfrm>
          <a:off x="273904" y="9581030"/>
          <a:ext cx="1485420" cy="29135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400" b="1"/>
            <a:t>Fuentes: </a:t>
          </a:r>
          <a:r>
            <a:rPr lang="es-DO" sz="1400"/>
            <a:t>TSS</a:t>
          </a:r>
        </a:p>
      </xdr:txBody>
    </xdr:sp>
    <xdr:clientData/>
  </xdr:twoCellAnchor>
  <xdr:twoCellAnchor>
    <xdr:from>
      <xdr:col>0</xdr:col>
      <xdr:colOff>0</xdr:colOff>
      <xdr:row>0</xdr:row>
      <xdr:rowOff>0</xdr:rowOff>
    </xdr:from>
    <xdr:to>
      <xdr:col>12</xdr:col>
      <xdr:colOff>0</xdr:colOff>
      <xdr:row>2</xdr:row>
      <xdr:rowOff>163284</xdr:rowOff>
    </xdr:to>
    <xdr:sp macro="" textlink="">
      <xdr:nvSpPr>
        <xdr:cNvPr id="4" name="6 Rectángulo redondeado">
          <a:extLst>
            <a:ext uri="{FF2B5EF4-FFF2-40B4-BE49-F238E27FC236}">
              <a16:creationId xmlns:a16="http://schemas.microsoft.com/office/drawing/2014/main" id="{00000000-0008-0000-4500-000004000000}"/>
            </a:ext>
          </a:extLst>
        </xdr:cNvPr>
        <xdr:cNvSpPr/>
      </xdr:nvSpPr>
      <xdr:spPr>
        <a:xfrm>
          <a:off x="0" y="0"/>
          <a:ext cx="13503088" cy="89166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Aportes del Gobierno a la Seguridad Social</a:t>
          </a:r>
        </a:p>
        <a:p>
          <a:pPr algn="ctr" eaLnBrk="1" fontAlgn="auto" latinLnBrk="0" hangingPunct="1"/>
          <a:r>
            <a:rPr lang="es-DO" sz="2000" b="1">
              <a:solidFill>
                <a:schemeClr val="lt1"/>
              </a:solidFill>
              <a:effectLst/>
              <a:latin typeface="+mn-lt"/>
              <a:ea typeface="+mn-ea"/>
              <a:cs typeface="+mn-cs"/>
            </a:rPr>
            <a:t>Período:  Diciembre 2007 - Abril 2021</a:t>
          </a:r>
          <a:endParaRPr lang="es-DO" sz="3200">
            <a:effectLst/>
          </a:endParaRPr>
        </a:p>
      </xdr:txBody>
    </xdr:sp>
    <xdr:clientData/>
  </xdr:twoCellAnchor>
  <xdr:twoCellAnchor editAs="oneCell">
    <xdr:from>
      <xdr:col>0</xdr:col>
      <xdr:colOff>437029</xdr:colOff>
      <xdr:row>0</xdr:row>
      <xdr:rowOff>145678</xdr:rowOff>
    </xdr:from>
    <xdr:to>
      <xdr:col>1</xdr:col>
      <xdr:colOff>144870</xdr:colOff>
      <xdr:row>1</xdr:row>
      <xdr:rowOff>493060</xdr:rowOff>
    </xdr:to>
    <xdr:pic>
      <xdr:nvPicPr>
        <xdr:cNvPr id="5" name="3 Imagen" descr="logo_2x4.bmp">
          <a:hlinkClick xmlns:r="http://schemas.openxmlformats.org/officeDocument/2006/relationships" r:id="rId2"/>
          <a:extLst>
            <a:ext uri="{FF2B5EF4-FFF2-40B4-BE49-F238E27FC236}">
              <a16:creationId xmlns:a16="http://schemas.microsoft.com/office/drawing/2014/main" id="{00000000-0008-0000-45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37029" y="145678"/>
          <a:ext cx="716370" cy="5490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9.xml><?xml version="1.0" encoding="utf-8"?>
<xdr:wsDr xmlns:xdr="http://schemas.openxmlformats.org/drawingml/2006/spreadsheetDrawing" xmlns:a="http://schemas.openxmlformats.org/drawingml/2006/main">
  <xdr:twoCellAnchor editAs="oneCell">
    <xdr:from>
      <xdr:col>3</xdr:col>
      <xdr:colOff>164595</xdr:colOff>
      <xdr:row>10</xdr:row>
      <xdr:rowOff>48286</xdr:rowOff>
    </xdr:from>
    <xdr:to>
      <xdr:col>8</xdr:col>
      <xdr:colOff>1238</xdr:colOff>
      <xdr:row>35</xdr:row>
      <xdr:rowOff>82880</xdr:rowOff>
    </xdr:to>
    <xdr:pic>
      <xdr:nvPicPr>
        <xdr:cNvPr id="4" name="1 Imagen">
          <a:extLst>
            <a:ext uri="{FF2B5EF4-FFF2-40B4-BE49-F238E27FC236}">
              <a16:creationId xmlns:a16="http://schemas.microsoft.com/office/drawing/2014/main" id="{00000000-0008-0000-46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484738" y="2783322"/>
          <a:ext cx="5987071" cy="6157808"/>
        </a:xfrm>
        <a:prstGeom prst="rect">
          <a:avLst/>
        </a:prstGeom>
        <a:noFill/>
        <a:ln>
          <a:noFill/>
        </a:ln>
      </xdr:spPr>
    </xdr:pic>
    <xdr:clientData/>
  </xdr:twoCellAnchor>
  <xdr:twoCellAnchor>
    <xdr:from>
      <xdr:col>0</xdr:col>
      <xdr:colOff>0</xdr:colOff>
      <xdr:row>0</xdr:row>
      <xdr:rowOff>0</xdr:rowOff>
    </xdr:from>
    <xdr:to>
      <xdr:col>11</xdr:col>
      <xdr:colOff>1809749</xdr:colOff>
      <xdr:row>3</xdr:row>
      <xdr:rowOff>163284</xdr:rowOff>
    </xdr:to>
    <xdr:sp macro="" textlink="">
      <xdr:nvSpPr>
        <xdr:cNvPr id="2" name="3 Rectángulo redondeado">
          <a:extLst>
            <a:ext uri="{FF2B5EF4-FFF2-40B4-BE49-F238E27FC236}">
              <a16:creationId xmlns:a16="http://schemas.microsoft.com/office/drawing/2014/main" id="{00000000-0008-0000-4600-000002000000}"/>
            </a:ext>
          </a:extLst>
        </xdr:cNvPr>
        <xdr:cNvSpPr/>
      </xdr:nvSpPr>
      <xdr:spPr>
        <a:xfrm>
          <a:off x="0" y="0"/>
          <a:ext cx="15512142" cy="118382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Sistema Dominicano de Seguridad Social</a:t>
          </a:r>
          <a:endParaRPr lang="es-DO" sz="3600">
            <a:effectLst/>
          </a:endParaRPr>
        </a:p>
        <a:p>
          <a:pPr algn="ctr" eaLnBrk="1" fontAlgn="auto" latinLnBrk="0" hangingPunct="1"/>
          <a:r>
            <a:rPr lang="es-DO" sz="2400" b="1">
              <a:solidFill>
                <a:schemeClr val="lt1"/>
              </a:solidFill>
              <a:effectLst/>
              <a:latin typeface="+mn-lt"/>
              <a:ea typeface="+mn-ea"/>
              <a:cs typeface="+mn-cs"/>
            </a:rPr>
            <a:t>Ingresos y Egresos Seguro</a:t>
          </a:r>
          <a:r>
            <a:rPr lang="es-DO" sz="2400" b="1" baseline="0">
              <a:solidFill>
                <a:schemeClr val="lt1"/>
              </a:solidFill>
              <a:effectLst/>
              <a:latin typeface="+mn-lt"/>
              <a:ea typeface="+mn-ea"/>
              <a:cs typeface="+mn-cs"/>
            </a:rPr>
            <a:t> Familiar de Salud (SFS)</a:t>
          </a:r>
          <a:endParaRPr lang="es-DO" sz="3600">
            <a:effectLst/>
          </a:endParaRPr>
        </a:p>
      </xdr:txBody>
    </xdr:sp>
    <xdr:clientData/>
  </xdr:twoCellAnchor>
  <xdr:twoCellAnchor>
    <xdr:from>
      <xdr:col>0</xdr:col>
      <xdr:colOff>136071</xdr:colOff>
      <xdr:row>4</xdr:row>
      <xdr:rowOff>27215</xdr:rowOff>
    </xdr:from>
    <xdr:to>
      <xdr:col>11</xdr:col>
      <xdr:colOff>1238250</xdr:colOff>
      <xdr:row>42</xdr:row>
      <xdr:rowOff>217715</xdr:rowOff>
    </xdr:to>
    <xdr:sp macro="" textlink="">
      <xdr:nvSpPr>
        <xdr:cNvPr id="3" name="CuadroTexto 2">
          <a:extLst>
            <a:ext uri="{FF2B5EF4-FFF2-40B4-BE49-F238E27FC236}">
              <a16:creationId xmlns:a16="http://schemas.microsoft.com/office/drawing/2014/main" id="{00000000-0008-0000-4600-000003000000}"/>
            </a:ext>
          </a:extLst>
        </xdr:cNvPr>
        <xdr:cNvSpPr txBox="1"/>
      </xdr:nvSpPr>
      <xdr:spPr>
        <a:xfrm>
          <a:off x="136071" y="1292679"/>
          <a:ext cx="14464393" cy="9729107"/>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s-DO" sz="1800" b="0" baseline="0">
              <a:solidFill>
                <a:sysClr val="windowText" lastClr="000000"/>
              </a:solidFill>
              <a:effectLst/>
              <a:latin typeface="+mn-lt"/>
              <a:ea typeface="+mn-ea"/>
              <a:cs typeface="+mn-cs"/>
            </a:rPr>
            <a:t>Desde que inició el Sistema de la Seguridad Social en noviembre de 2002 para el Régimen Subsidiado y en julio de 2003 para el  Régimen Contributivo (con el seguro de pensiones), hasta marzo 2021, los egresos del SDSS ascienden a  RD$1,142,936,506,748.41,</a:t>
          </a:r>
          <a:r>
            <a:rPr lang="en-US" sz="1800" b="0" baseline="0">
              <a:solidFill>
                <a:sysClr val="windowText" lastClr="000000"/>
              </a:solidFill>
              <a:effectLst/>
              <a:latin typeface="+mn-lt"/>
              <a:ea typeface="+mn-ea"/>
              <a:cs typeface="+mn-cs"/>
            </a:rPr>
            <a:t>  </a:t>
          </a:r>
          <a:r>
            <a:rPr lang="es-DO" sz="1800" b="0" baseline="0">
              <a:solidFill>
                <a:sysClr val="windowText" lastClr="000000"/>
              </a:solidFill>
              <a:effectLst/>
              <a:latin typeface="+mn-lt"/>
              <a:ea typeface="+mn-ea"/>
              <a:cs typeface="+mn-cs"/>
            </a:rPr>
            <a:t>los cuales han sido desembolsado a diferentes entidades, que componen el sistema, como se detalla a continuación: Los fondos pagados al Seguro Familiar de Salud (SFS) del RC en el período comprendido entre septiembre de 2007,  fecha en que inició dicho seguro, abril 2021 asciende a RD$491,183,677,364.94,  de los cuales un 93.2% fue asignado para el cuidado de la salud; 1.24% para cubrir el Fondo Nacional de Atenciones Médicas por Accidentes de Tránsito (FONAMAT); un 4.36% fue asignado a la Cuenta  de Subsidios (Enfermedad Común, Maternidad y  Lactancia); 0.63% pagado como comisión a  SISALRIL y un 0.58% destinado para cubrir los servicios de las Estancias Infantiles los cuales  iniciaron en junio de 2009.  </a:t>
          </a:r>
          <a:br>
            <a:rPr lang="es-DO" sz="1800" b="0" baseline="0">
              <a:solidFill>
                <a:sysClr val="windowText" lastClr="000000"/>
              </a:solidFill>
              <a:effectLst/>
              <a:latin typeface="+mn-lt"/>
              <a:ea typeface="+mn-ea"/>
              <a:cs typeface="+mn-cs"/>
            </a:rPr>
          </a:br>
          <a:endParaRPr lang="es-DO" sz="1800" b="0" baseline="0">
            <a:solidFill>
              <a:sysClr val="windowText" lastClr="000000"/>
            </a:solidFill>
            <a:effectLst/>
            <a:latin typeface="+mn-lt"/>
            <a:ea typeface="+mn-ea"/>
            <a:cs typeface="+mn-cs"/>
          </a:endParaRPr>
        </a:p>
        <a:p>
          <a:pPr eaLnBrk="1" fontAlgn="auto" latinLnBrk="0" hangingPunct="1"/>
          <a:r>
            <a:rPr lang="es-DO" sz="1800" b="0" baseline="0">
              <a:solidFill>
                <a:sysClr val="windowText" lastClr="000000"/>
              </a:solidFill>
              <a:effectLst/>
              <a:latin typeface="+mn-lt"/>
              <a:ea typeface="+mn-ea"/>
              <a:cs typeface="+mn-cs"/>
            </a:rPr>
            <a:t>Los fondos desembolsados para cubrir las cápitas de los afiliados al SFS del RC, a las Administradoras de Riesgos de Salud  ( ARS) pertenecientes al Sistema Dominicano de Seguridad Social (SDSS),  para el mes de abril 2021 fue de RD$19,582,275,967.75,</a:t>
          </a:r>
          <a:r>
            <a:rPr lang="en-US" sz="1800" b="0" baseline="0">
              <a:solidFill>
                <a:sysClr val="windowText" lastClr="000000"/>
              </a:solidFill>
              <a:effectLst/>
              <a:latin typeface="+mn-lt"/>
              <a:ea typeface="+mn-ea"/>
              <a:cs typeface="+mn-cs"/>
            </a:rPr>
            <a:t>  </a:t>
          </a:r>
          <a:r>
            <a:rPr lang="es-DO" sz="1800" b="0" baseline="0">
              <a:solidFill>
                <a:sysClr val="windowText" lastClr="000000"/>
              </a:solidFill>
              <a:effectLst/>
              <a:latin typeface="+mn-lt"/>
              <a:ea typeface="+mn-ea"/>
              <a:cs typeface="+mn-cs"/>
            </a:rPr>
            <a:t>distribuidos de la siguiente manera: el 80.9% del dinero fue pagado a las cuatro ARS que poseen el mayor número de afiliados (Primera ARS Humano 31.0%;  Palic Salud 14.5%;  SENASA Contributivo 27.8%; Universal 7.6%),  el  19.1% de los fondos se distribuye entre las 13 ARS restantes.   El monto total pagado a las ARS  desde 2007 al mes de abril 2021 alcanza la suma de RD$463,810,568,390.38  para cubrir el Plan de Servicios de Salud  (PDSS) y el Fondo de Atenciones Médicas por Accidentes  de Tránsito (FONAMAT).</a:t>
          </a:r>
        </a:p>
        <a:p>
          <a:pPr eaLnBrk="1" fontAlgn="auto" latinLnBrk="0" hangingPunct="1"/>
          <a:endParaRPr lang="es-DO" sz="1800" b="0" baseline="0">
            <a:solidFill>
              <a:sysClr val="windowText" lastClr="000000"/>
            </a:solidFill>
            <a:effectLst/>
            <a:latin typeface="+mn-lt"/>
            <a:ea typeface="+mn-ea"/>
            <a:cs typeface="+mn-cs"/>
          </a:endParaRPr>
        </a:p>
        <a:p>
          <a:pPr eaLnBrk="1" fontAlgn="auto" latinLnBrk="0" hangingPunct="1"/>
          <a:r>
            <a:rPr lang="es-DO" sz="1800" b="0" baseline="0">
              <a:solidFill>
                <a:sysClr val="windowText" lastClr="000000"/>
              </a:solidFill>
              <a:effectLst/>
              <a:latin typeface="+mn-lt"/>
              <a:ea typeface="+mn-ea"/>
              <a:cs typeface="+mn-cs"/>
            </a:rPr>
            <a:t>En cuanto a las inversiones de los fondos acumulados en la Cuenta del Cuidado de la Salud del RC al mes de abril  2021,  RD$1,671,181,567.92,  están invertidos diferentes instrumentos financieros.  Con relación al Seguro Familiar de Salud del Régimen Subsidiado, la Ley 87-01 establece en su artículo 7 debe ser financiado fundamentalmente por el Estado Dominicano.      </a:t>
          </a:r>
        </a:p>
        <a:p>
          <a:pPr eaLnBrk="1" fontAlgn="auto" latinLnBrk="0" hangingPunct="1"/>
          <a:endParaRPr lang="es-DO" sz="1800" b="0" baseline="0">
            <a:solidFill>
              <a:sysClr val="windowText" lastClr="000000"/>
            </a:solidFill>
            <a:effectLst/>
            <a:latin typeface="+mn-lt"/>
            <a:ea typeface="+mn-ea"/>
            <a:cs typeface="+mn-cs"/>
          </a:endParaRPr>
        </a:p>
        <a:p>
          <a:pPr eaLnBrk="1" fontAlgn="auto" latinLnBrk="0" hangingPunct="1"/>
          <a:r>
            <a:rPr lang="es-DO" sz="1800" b="0" baseline="0">
              <a:solidFill>
                <a:sysClr val="windowText" lastClr="000000"/>
              </a:solidFill>
              <a:effectLst/>
              <a:latin typeface="+mn-lt"/>
              <a:ea typeface="+mn-ea"/>
              <a:cs typeface="+mn-cs"/>
            </a:rPr>
            <a:t>Desde el inicio de este seguro en noviembre de 2002 hasta el mes de abril 2021 el gobierno ha transferido al sistema  según  lo presupuestado anualmente la suma de RD$90,309,338,500.02,  para cubrir la afiliación al Seguro Familiar de Salud de los  ciudadanos con menos  ingresos del país, así como las personas que viven con discapacidad, personas VIH positivas y trabajadores por cuenta propia con ingresos inestables e inferiores al salario mínimo nacional; y RD$90,309,338,500.02,  ha sido desembolsado a  la Administradora de Riesgo de Salud  SENASA (ARS  estatal que afilia a las personas que pertenecen al  Régimen Subsidiado).  El gobierno central realizó aportes  extraordinarios  que ascendieron a  RD$720,000,000.00 para el cuidado de la salud de las personas del RS (julio del 2012 aporte de RD$500,000,000.00 y en los  meses abril y  noviembre 2013 un monto  total de RD$220,000,000.00),  dichos  montos extraordinarios fueron transferidos en su totalidad a la Administradora de  Riesgos y Salud SENASA.  El déficit  de esta cuenta ha sido cubierto con los rendimientos obtenidos de los fondos acumulados en años anteriores y los  aportes  extraordinarios de parte del gobierno central.  Para el mes de enero 2019, el gobierno dominicano realizó un aporte  extrarodinario de RD$101,715,324.00,  este aporte la TSS no ha realizao la transferencia a SENASA.</a:t>
          </a:r>
        </a:p>
        <a:p>
          <a:pPr eaLnBrk="1" fontAlgn="auto" latinLnBrk="0" hangingPunct="1"/>
          <a:endParaRPr lang="es-DO" sz="1800" b="0" baseline="0">
            <a:solidFill>
              <a:sysClr val="windowText" lastClr="000000"/>
            </a:solidFill>
            <a:effectLst/>
            <a:latin typeface="+mn-lt"/>
            <a:ea typeface="+mn-ea"/>
            <a:cs typeface="+mn-cs"/>
          </a:endParaRPr>
        </a:p>
        <a:p>
          <a:pPr eaLnBrk="1" fontAlgn="auto" latinLnBrk="0" hangingPunct="1"/>
          <a:r>
            <a:rPr lang="es-DO" sz="1800" b="0" baseline="0">
              <a:solidFill>
                <a:sysClr val="windowText" lastClr="000000"/>
              </a:solidFill>
              <a:effectLst/>
              <a:latin typeface="+mn-lt"/>
              <a:ea typeface="+mn-ea"/>
              <a:cs typeface="+mn-cs"/>
            </a:rPr>
            <a:t>Desde el 2009 hasta abril 2021, el gobierno central ha realizado aportes a los Régimenes Especiales Transitorios de Salud  para  los pensionados de RD$6,193,478,900.45 y se han pagado a las ARS correspondientes RD$5,549,653,567.82.</a:t>
          </a:r>
        </a:p>
        <a:p>
          <a:pPr eaLnBrk="1" fontAlgn="auto" latinLnBrk="0" hangingPunct="1"/>
          <a:endParaRPr lang="es-DO" sz="1800" b="0" baseline="0">
            <a:solidFill>
              <a:sysClr val="windowText" lastClr="000000"/>
            </a:solidFill>
            <a:effectLst/>
            <a:latin typeface="+mn-lt"/>
            <a:ea typeface="+mn-ea"/>
            <a:cs typeface="+mn-cs"/>
          </a:endParaRPr>
        </a:p>
        <a:p>
          <a:pPr eaLnBrk="1" fontAlgn="auto" latinLnBrk="0" hangingPunct="1"/>
          <a:endParaRPr lang="es-DO" sz="1400" b="0" baseline="0">
            <a:solidFill>
              <a:srgbClr val="FF0000"/>
            </a:solidFill>
            <a:effectLst/>
            <a:latin typeface="+mn-lt"/>
            <a:ea typeface="+mn-ea"/>
            <a:cs typeface="+mn-cs"/>
          </a:endParaRPr>
        </a:p>
        <a:p>
          <a:pPr eaLnBrk="1" fontAlgn="auto" latinLnBrk="0" hangingPunct="1"/>
          <a:endParaRPr lang="es-DO" sz="1400" b="0" baseline="0">
            <a:solidFill>
              <a:srgbClr val="FF0000"/>
            </a:solidFill>
            <a:effectLst/>
            <a:latin typeface="+mn-lt"/>
            <a:ea typeface="+mn-ea"/>
            <a:cs typeface="+mn-cs"/>
          </a:endParaRPr>
        </a:p>
      </xdr:txBody>
    </xdr:sp>
    <xdr:clientData/>
  </xdr:twoCellAnchor>
  <xdr:twoCellAnchor editAs="oneCell">
    <xdr:from>
      <xdr:col>0</xdr:col>
      <xdr:colOff>485059</xdr:colOff>
      <xdr:row>0</xdr:row>
      <xdr:rowOff>236577</xdr:rowOff>
    </xdr:from>
    <xdr:to>
      <xdr:col>1</xdr:col>
      <xdr:colOff>244929</xdr:colOff>
      <xdr:row>2</xdr:row>
      <xdr:rowOff>133837</xdr:rowOff>
    </xdr:to>
    <xdr:pic>
      <xdr:nvPicPr>
        <xdr:cNvPr id="6" name="6 Imagen" descr="logo_2x4.bmp">
          <a:hlinkClick xmlns:r="http://schemas.openxmlformats.org/officeDocument/2006/relationships" r:id="rId3"/>
          <a:extLst>
            <a:ext uri="{FF2B5EF4-FFF2-40B4-BE49-F238E27FC236}">
              <a16:creationId xmlns:a16="http://schemas.microsoft.com/office/drawing/2014/main" id="{00000000-0008-0000-4600-000006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85059" y="236577"/>
          <a:ext cx="889263" cy="6456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Documents%20and%20Settings\amadera\Configuraci&#243;n%20local\Archivos%20temporales%20de%20Internet\OLK11B\2005_12_31%20Datos%20Estadisticos%20Control%20de%20Inversiones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rvarch01\sig\02.%20Estadisticas\02.%20Informes%20y%20Metas%20SDSS\2015\02.%20Informe%20%20Enero%202015\Bolet&#237;n%20Diciembre%20201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rvarch01\sig\Users\Gilma.Santana\Desktop\Estadisticas%20CNSS4\Enero%202020.%20Estad&#237;sticas%20del%20SDS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1"/>
      <sheetName val="7.7.3 (T-1)"/>
      <sheetName val="7.7.3 (T-3)"/>
      <sheetName val="7.7.3 (T-4)"/>
      <sheetName val="7.7.3 (T-5)"/>
      <sheetName val="7.7.4"/>
      <sheetName val="7.7.5"/>
      <sheetName val="7.7.6"/>
      <sheetName val="7.7.7"/>
      <sheetName val="31 DIC 05 (2)"/>
      <sheetName val="31 DIC 05"/>
      <sheetName val="30 NOV 05 (2)"/>
      <sheetName val="30 NOV 05"/>
      <sheetName val="31 OCT 05 (2)"/>
      <sheetName val="31 OCT 05"/>
      <sheetName val="30 SEPT 05 (2)"/>
      <sheetName val="30 SEPT 05"/>
      <sheetName val="31 AGOSTO 05 (2)"/>
      <sheetName val="31 AGOSTO 05"/>
      <sheetName val="31 JULIO 05"/>
      <sheetName val="30 JUNIO 05"/>
      <sheetName val="31 MAYO 05"/>
      <sheetName val="30 ABRIL 05"/>
      <sheetName val="31 MARZO 05"/>
      <sheetName val="28 FEBRERO 05"/>
      <sheetName val="31 ENERO 05"/>
      <sheetName val="Moneda"/>
      <sheetName val="Valor Cuota2003-2004"/>
      <sheetName val="8.1-8.2"/>
      <sheetName val="Hoja2"/>
      <sheetName val="Hoja1"/>
    </sheetNames>
    <sheetDataSet>
      <sheetData sheetId="0" refreshError="1"/>
      <sheetData sheetId="1"/>
      <sheetData sheetId="2"/>
      <sheetData sheetId="3"/>
      <sheetData sheetId="4"/>
      <sheetData sheetId="5" refreshError="1"/>
      <sheetData sheetId="6" refreshError="1"/>
      <sheetData sheetId="7">
        <row r="2">
          <cell r="A2" t="str">
            <v>Composición Cartera de Inversiones</v>
          </cell>
        </row>
        <row r="3">
          <cell r="A3" t="str">
            <v>de los Fondos de Pensiones por Emisor</v>
          </cell>
        </row>
        <row r="4">
          <cell r="A4" t="str">
            <v>Al 30 de diciembre del 2005</v>
          </cell>
        </row>
        <row r="6">
          <cell r="A6" t="str">
            <v>Sub-Sector Económico / Emisor</v>
          </cell>
          <cell r="B6" t="str">
            <v>BBVA Crecer</v>
          </cell>
          <cell r="D6" t="str">
            <v>Caribalico</v>
          </cell>
          <cell r="F6" t="str">
            <v>León</v>
          </cell>
          <cell r="H6" t="str">
            <v>Popular</v>
          </cell>
          <cell r="J6" t="str">
            <v>Reservas</v>
          </cell>
          <cell r="L6" t="str">
            <v>Romana</v>
          </cell>
          <cell r="N6" t="str">
            <v>Siembra</v>
          </cell>
          <cell r="Q6" t="str">
            <v>Sub-Total Fondos CCI</v>
          </cell>
          <cell r="T6" t="str">
            <v>Fondo de Reparto -
 Banco Central</v>
          </cell>
          <cell r="V6" t="str">
            <v>Fondo de Reparto -              Banco de Reservas</v>
          </cell>
          <cell r="X6" t="str">
            <v>Fondo de                 Solidaridad Social</v>
          </cell>
          <cell r="AA6" t="str">
            <v>León T-3</v>
          </cell>
          <cell r="AC6" t="str">
            <v>Popular T-3</v>
          </cell>
          <cell r="AE6" t="str">
            <v>Romana T-3</v>
          </cell>
          <cell r="AG6" t="str">
            <v>Siembra T-3</v>
          </cell>
          <cell r="AI6" t="str">
            <v>Fondos Complementarios</v>
          </cell>
          <cell r="AL6" t="str">
            <v>TOTAL CCI + BRRD + FSS</v>
          </cell>
          <cell r="AO6" t="str">
            <v>TOTAL GENERAL</v>
          </cell>
        </row>
        <row r="7">
          <cell r="B7" t="str">
            <v>RD$</v>
          </cell>
          <cell r="C7" t="str">
            <v>%</v>
          </cell>
          <cell r="D7" t="str">
            <v>RD$</v>
          </cell>
          <cell r="E7" t="str">
            <v>%</v>
          </cell>
          <cell r="F7" t="str">
            <v>RD$</v>
          </cell>
          <cell r="G7" t="str">
            <v>%</v>
          </cell>
          <cell r="H7" t="str">
            <v>RD$</v>
          </cell>
          <cell r="I7" t="str">
            <v>%</v>
          </cell>
          <cell r="J7" t="str">
            <v>RD$</v>
          </cell>
          <cell r="K7" t="str">
            <v>%</v>
          </cell>
          <cell r="L7" t="str">
            <v>RD$</v>
          </cell>
          <cell r="M7" t="str">
            <v>%</v>
          </cell>
          <cell r="N7" t="str">
            <v>RD$</v>
          </cell>
          <cell r="O7" t="str">
            <v>%</v>
          </cell>
          <cell r="Q7" t="str">
            <v>RD$</v>
          </cell>
          <cell r="R7" t="str">
            <v>%</v>
          </cell>
          <cell r="T7" t="str">
            <v>RD$</v>
          </cell>
          <cell r="U7" t="str">
            <v>%</v>
          </cell>
          <cell r="V7" t="str">
            <v>RD$</v>
          </cell>
          <cell r="W7" t="str">
            <v>%</v>
          </cell>
          <cell r="AA7" t="str">
            <v>RD$</v>
          </cell>
          <cell r="AB7" t="str">
            <v>%</v>
          </cell>
          <cell r="AC7" t="str">
            <v>RD$</v>
          </cell>
          <cell r="AD7" t="str">
            <v>%</v>
          </cell>
          <cell r="AE7" t="str">
            <v>RD$</v>
          </cell>
          <cell r="AF7" t="str">
            <v>%</v>
          </cell>
          <cell r="AG7" t="str">
            <v>RD$</v>
          </cell>
          <cell r="AH7" t="str">
            <v>%</v>
          </cell>
          <cell r="AI7" t="str">
            <v>RD$</v>
          </cell>
          <cell r="AJ7" t="str">
            <v>%</v>
          </cell>
          <cell r="AL7" t="str">
            <v>RD$</v>
          </cell>
          <cell r="AM7" t="str">
            <v>%</v>
          </cell>
          <cell r="AO7" t="str">
            <v>RD$</v>
          </cell>
          <cell r="AP7" t="str">
            <v>%</v>
          </cell>
        </row>
        <row r="8">
          <cell r="A8" t="str">
            <v>Banco Central de la Republica Dominicana</v>
          </cell>
          <cell r="C8">
            <v>0</v>
          </cell>
          <cell r="E8">
            <v>0</v>
          </cell>
          <cell r="G8">
            <v>0</v>
          </cell>
          <cell r="I8">
            <v>0</v>
          </cell>
          <cell r="K8">
            <v>0</v>
          </cell>
          <cell r="M8">
            <v>0</v>
          </cell>
          <cell r="O8">
            <v>0</v>
          </cell>
          <cell r="Q8">
            <v>0</v>
          </cell>
          <cell r="R8">
            <v>0</v>
          </cell>
          <cell r="T8">
            <v>4826121601.3500004</v>
          </cell>
          <cell r="U8">
            <v>0.7206989332031517</v>
          </cell>
          <cell r="W8">
            <v>0</v>
          </cell>
          <cell r="X8" t="str">
            <v>RD$</v>
          </cell>
          <cell r="Y8" t="str">
            <v>%</v>
          </cell>
          <cell r="AB8">
            <v>0</v>
          </cell>
          <cell r="AD8">
            <v>0</v>
          </cell>
          <cell r="AF8">
            <v>0</v>
          </cell>
          <cell r="AH8">
            <v>0</v>
          </cell>
          <cell r="AJ8">
            <v>0</v>
          </cell>
          <cell r="AL8">
            <v>0</v>
          </cell>
          <cell r="AM8">
            <v>0</v>
          </cell>
          <cell r="AO8">
            <v>4826121601.3500004</v>
          </cell>
          <cell r="AP8">
            <v>0.20978448735781141</v>
          </cell>
        </row>
        <row r="9">
          <cell r="Y9">
            <v>0</v>
          </cell>
        </row>
        <row r="10">
          <cell r="A10" t="str">
            <v>Bancos Múltiples</v>
          </cell>
          <cell r="B10">
            <v>1349063641.55</v>
          </cell>
          <cell r="C10">
            <v>0.45378942057814325</v>
          </cell>
          <cell r="D10">
            <v>68217626.650000006</v>
          </cell>
          <cell r="E10">
            <v>0.26899289512651497</v>
          </cell>
          <cell r="F10">
            <v>124927816.73999999</v>
          </cell>
          <cell r="G10">
            <v>0.34726608836448641</v>
          </cell>
          <cell r="H10">
            <v>2586313391.0999999</v>
          </cell>
          <cell r="I10">
            <v>0.54317025409501396</v>
          </cell>
          <cell r="J10">
            <v>729768409.72000003</v>
          </cell>
          <cell r="K10">
            <v>0.399008177499867</v>
          </cell>
          <cell r="L10">
            <v>150307961.51000002</v>
          </cell>
          <cell r="M10">
            <v>0.69565853700323099</v>
          </cell>
          <cell r="N10">
            <v>1061396233.7900001</v>
          </cell>
          <cell r="O10">
            <v>0.43287825412781256</v>
          </cell>
          <cell r="Q10">
            <v>6069995081.0600004</v>
          </cell>
          <cell r="R10">
            <v>0.47256722210415697</v>
          </cell>
          <cell r="T10">
            <v>1184751820.3899999</v>
          </cell>
          <cell r="U10">
            <v>0.17692247390258872</v>
          </cell>
          <cell r="V10">
            <v>679798648.63999999</v>
          </cell>
          <cell r="W10">
            <v>0.40571293289109112</v>
          </cell>
          <cell r="AA10">
            <v>171479773.22</v>
          </cell>
          <cell r="AB10">
            <v>0.47904811569565098</v>
          </cell>
          <cell r="AC10">
            <v>92416010.239999995</v>
          </cell>
          <cell r="AD10">
            <v>1</v>
          </cell>
          <cell r="AE10">
            <v>138448735</v>
          </cell>
          <cell r="AF10">
            <v>0.78356879658187584</v>
          </cell>
          <cell r="AG10">
            <v>9876761.6699999999</v>
          </cell>
          <cell r="AH10">
            <v>0.11780992520662209</v>
          </cell>
          <cell r="AI10">
            <v>396083729.13</v>
          </cell>
          <cell r="AJ10">
            <v>0.57009805151022253</v>
          </cell>
          <cell r="AL10">
            <v>7156133388.3899994</v>
          </cell>
          <cell r="AM10">
            <v>0.45831724259709561</v>
          </cell>
          <cell r="AO10">
            <v>8736968937.9099998</v>
          </cell>
          <cell r="AP10">
            <v>0.37978333351315963</v>
          </cell>
        </row>
        <row r="11">
          <cell r="A11" t="str">
            <v>Banco BDI</v>
          </cell>
          <cell r="C11">
            <v>0</v>
          </cell>
          <cell r="E11">
            <v>0</v>
          </cell>
          <cell r="F11">
            <v>22993113.699999999</v>
          </cell>
          <cell r="G11">
            <v>6.391473782445678E-2</v>
          </cell>
          <cell r="I11">
            <v>0</v>
          </cell>
          <cell r="J11">
            <v>98959439.329999998</v>
          </cell>
          <cell r="K11">
            <v>5.4107063292342203E-2</v>
          </cell>
          <cell r="M11">
            <v>0</v>
          </cell>
          <cell r="N11">
            <v>24314122.710000001</v>
          </cell>
          <cell r="O11">
            <v>9.9162354776516082E-3</v>
          </cell>
          <cell r="Q11">
            <v>146266675.74000001</v>
          </cell>
          <cell r="R11">
            <v>1.1387296977642816E-2</v>
          </cell>
          <cell r="U11">
            <v>0</v>
          </cell>
          <cell r="V11">
            <v>166201650.94999999</v>
          </cell>
          <cell r="W11">
            <v>9.919136996398295E-2</v>
          </cell>
          <cell r="X11">
            <v>406339658.69</v>
          </cell>
          <cell r="Y11">
            <v>0.371547426089752</v>
          </cell>
          <cell r="AA11">
            <v>173553.86</v>
          </cell>
          <cell r="AB11">
            <v>4.8484231139051892E-4</v>
          </cell>
          <cell r="AD11">
            <v>0</v>
          </cell>
          <cell r="AF11">
            <v>0</v>
          </cell>
          <cell r="AG11">
            <v>242523.48</v>
          </cell>
          <cell r="AH11">
            <v>2.8928179087720873E-3</v>
          </cell>
          <cell r="AI11">
            <v>416077.33999999997</v>
          </cell>
          <cell r="AJ11">
            <v>5.9887559969347426E-4</v>
          </cell>
          <cell r="AL11">
            <v>328233591.52999997</v>
          </cell>
          <cell r="AM11">
            <v>2.1021843282272322E-2</v>
          </cell>
          <cell r="AO11">
            <v>328649668.86999995</v>
          </cell>
          <cell r="AP11">
            <v>1.4285923148915563E-2</v>
          </cell>
        </row>
        <row r="12">
          <cell r="A12" t="str">
            <v>Banco BHD</v>
          </cell>
          <cell r="B12">
            <v>88547317.359999999</v>
          </cell>
          <cell r="C12">
            <v>2.9784981672455899E-2</v>
          </cell>
          <cell r="E12">
            <v>0</v>
          </cell>
          <cell r="G12">
            <v>0</v>
          </cell>
          <cell r="H12">
            <v>310647216.66000003</v>
          </cell>
          <cell r="I12">
            <v>6.5241253510795794E-2</v>
          </cell>
          <cell r="K12">
            <v>0</v>
          </cell>
          <cell r="L12">
            <v>15406625.93</v>
          </cell>
          <cell r="M12">
            <v>7.1305277158634009E-2</v>
          </cell>
          <cell r="O12">
            <v>0</v>
          </cell>
          <cell r="Q12">
            <v>414601159.95000005</v>
          </cell>
          <cell r="R12">
            <v>3.2277936937721234E-2</v>
          </cell>
          <cell r="T12">
            <v>95651245.519999996</v>
          </cell>
          <cell r="U12">
            <v>1.4283881820659781E-2</v>
          </cell>
          <cell r="W12">
            <v>0</v>
          </cell>
          <cell r="X12">
            <v>15765264.84</v>
          </cell>
          <cell r="Y12">
            <v>1.4415387343212875E-2</v>
          </cell>
          <cell r="AA12">
            <v>24795623.800000001</v>
          </cell>
          <cell r="AB12">
            <v>6.9269375832734362E-2</v>
          </cell>
          <cell r="AD12">
            <v>0</v>
          </cell>
          <cell r="AF12">
            <v>0</v>
          </cell>
          <cell r="AH12">
            <v>0</v>
          </cell>
          <cell r="AI12">
            <v>24795623.800000001</v>
          </cell>
          <cell r="AJ12">
            <v>3.5689264099310919E-2</v>
          </cell>
          <cell r="AL12">
            <v>414601159.95000005</v>
          </cell>
          <cell r="AM12">
            <v>2.6553286543557878E-2</v>
          </cell>
          <cell r="AO12">
            <v>535048029.27000004</v>
          </cell>
          <cell r="AP12">
            <v>2.325775970933187E-2</v>
          </cell>
        </row>
        <row r="13">
          <cell r="A13" t="str">
            <v>Banco Caribe Internacional</v>
          </cell>
          <cell r="B13">
            <v>27591707.43</v>
          </cell>
          <cell r="C13">
            <v>9.2811225073382072E-3</v>
          </cell>
          <cell r="E13">
            <v>0</v>
          </cell>
          <cell r="G13">
            <v>0</v>
          </cell>
          <cell r="I13">
            <v>0</v>
          </cell>
          <cell r="K13">
            <v>0</v>
          </cell>
          <cell r="M13">
            <v>0</v>
          </cell>
          <cell r="N13">
            <v>35508834.759999998</v>
          </cell>
          <cell r="O13">
            <v>1.4481870113798589E-2</v>
          </cell>
          <cell r="Q13">
            <v>63100542.189999998</v>
          </cell>
          <cell r="R13">
            <v>4.9125654201991774E-3</v>
          </cell>
          <cell r="U13">
            <v>0</v>
          </cell>
          <cell r="W13">
            <v>0</v>
          </cell>
          <cell r="Y13">
            <v>0</v>
          </cell>
          <cell r="AB13">
            <v>0</v>
          </cell>
          <cell r="AD13">
            <v>0</v>
          </cell>
          <cell r="AF13">
            <v>0</v>
          </cell>
          <cell r="AH13">
            <v>0</v>
          </cell>
          <cell r="AI13">
            <v>0</v>
          </cell>
          <cell r="AJ13">
            <v>0</v>
          </cell>
          <cell r="AL13">
            <v>63100542.189999998</v>
          </cell>
          <cell r="AM13">
            <v>4.0412978536456525E-3</v>
          </cell>
          <cell r="AO13">
            <v>63100542.189999998</v>
          </cell>
          <cell r="AP13">
            <v>2.7428888015640137E-3</v>
          </cell>
        </row>
        <row r="14">
          <cell r="A14" t="str">
            <v>Banco de Reservas</v>
          </cell>
          <cell r="B14">
            <v>526002453.79000002</v>
          </cell>
          <cell r="C14">
            <v>0.17693334945547787</v>
          </cell>
          <cell r="E14">
            <v>0</v>
          </cell>
          <cell r="F14">
            <v>35739799.43</v>
          </cell>
          <cell r="G14">
            <v>9.9347132374991043E-2</v>
          </cell>
          <cell r="H14">
            <v>949865283.0999999</v>
          </cell>
          <cell r="I14">
            <v>0.19948803147866875</v>
          </cell>
          <cell r="J14">
            <v>53377278.579999998</v>
          </cell>
          <cell r="K14">
            <v>2.9184560968157233E-2</v>
          </cell>
          <cell r="L14">
            <v>35137773.100000001</v>
          </cell>
          <cell r="M14">
            <v>0.16262539643764135</v>
          </cell>
          <cell r="N14">
            <v>220416452.03999999</v>
          </cell>
          <cell r="O14">
            <v>8.9894316469752739E-2</v>
          </cell>
          <cell r="Q14">
            <v>1820539040.0399997</v>
          </cell>
          <cell r="R14">
            <v>0.14173439440969576</v>
          </cell>
          <cell r="T14">
            <v>651636421.36000001</v>
          </cell>
          <cell r="U14">
            <v>9.731078337916349E-2</v>
          </cell>
          <cell r="V14">
            <v>63893223.670000002</v>
          </cell>
          <cell r="W14">
            <v>3.8132331123167364E-2</v>
          </cell>
          <cell r="Y14">
            <v>0</v>
          </cell>
          <cell r="AA14">
            <v>44137065.109999999</v>
          </cell>
          <cell r="AB14">
            <v>0.12330187681176454</v>
          </cell>
          <cell r="AD14">
            <v>0</v>
          </cell>
          <cell r="AE14">
            <v>37090455</v>
          </cell>
          <cell r="AF14">
            <v>0.2099183007271552</v>
          </cell>
          <cell r="AG14">
            <v>4168114.35</v>
          </cell>
          <cell r="AH14">
            <v>4.9717230832618461E-2</v>
          </cell>
          <cell r="AI14">
            <v>85395634.459999993</v>
          </cell>
          <cell r="AJ14">
            <v>0.12291311465901318</v>
          </cell>
          <cell r="AL14">
            <v>1909646113.5299997</v>
          </cell>
          <cell r="AM14">
            <v>0.12230400044097546</v>
          </cell>
          <cell r="AO14">
            <v>2646678169.3499999</v>
          </cell>
          <cell r="AP14">
            <v>0.11504725094429587</v>
          </cell>
        </row>
        <row r="15">
          <cell r="A15" t="str">
            <v>Banco Dominicano del Progreso</v>
          </cell>
          <cell r="B15">
            <v>112835111.51000001</v>
          </cell>
          <cell r="C15">
            <v>3.7954754909978308E-2</v>
          </cell>
          <cell r="D15">
            <v>50475886.539999999</v>
          </cell>
          <cell r="E15">
            <v>0.19903440681298004</v>
          </cell>
          <cell r="F15">
            <v>9177341.5399999991</v>
          </cell>
          <cell r="G15">
            <v>2.5510567472842811E-2</v>
          </cell>
          <cell r="H15">
            <v>461886666.67000002</v>
          </cell>
          <cell r="I15">
            <v>9.7004136838783631E-2</v>
          </cell>
          <cell r="J15">
            <v>297949911.81</v>
          </cell>
          <cell r="K15">
            <v>0.16290709451669494</v>
          </cell>
          <cell r="L15">
            <v>40727323.68</v>
          </cell>
          <cell r="M15">
            <v>0.18849507453004008</v>
          </cell>
          <cell r="N15">
            <v>222013575.11000001</v>
          </cell>
          <cell r="O15">
            <v>9.0545684756316344E-2</v>
          </cell>
          <cell r="Q15">
            <v>1195065816.8599999</v>
          </cell>
          <cell r="R15">
            <v>9.3039438379008299E-2</v>
          </cell>
          <cell r="U15">
            <v>0</v>
          </cell>
          <cell r="V15">
            <v>296672223.81</v>
          </cell>
          <cell r="W15">
            <v>0.17705795424877074</v>
          </cell>
          <cell r="X15">
            <v>25213849.82</v>
          </cell>
          <cell r="Y15">
            <v>2.3054951201752105E-2</v>
          </cell>
          <cell r="AB15">
            <v>0</v>
          </cell>
          <cell r="AD15">
            <v>0</v>
          </cell>
          <cell r="AE15">
            <v>12261785</v>
          </cell>
          <cell r="AF15">
            <v>6.9397182403982932E-2</v>
          </cell>
          <cell r="AG15">
            <v>414938.34</v>
          </cell>
          <cell r="AH15">
            <v>4.9493808227894526E-3</v>
          </cell>
          <cell r="AI15">
            <v>12676723.34</v>
          </cell>
          <cell r="AJ15">
            <v>1.8246079664878557E-2</v>
          </cell>
          <cell r="AL15">
            <v>1673904116.9699998</v>
          </cell>
          <cell r="AM15">
            <v>0.10720581599363088</v>
          </cell>
          <cell r="AO15">
            <v>1686580840.3099997</v>
          </cell>
          <cell r="AP15">
            <v>7.3313216325292599E-2</v>
          </cell>
        </row>
        <row r="16">
          <cell r="A16" t="str">
            <v>Banco León</v>
          </cell>
          <cell r="B16">
            <v>317670638.44999999</v>
          </cell>
          <cell r="C16">
            <v>0.10685602259007401</v>
          </cell>
          <cell r="D16">
            <v>17741740.109999999</v>
          </cell>
          <cell r="E16">
            <v>6.9958488313534933E-2</v>
          </cell>
          <cell r="F16">
            <v>17931734.280000001</v>
          </cell>
          <cell r="G16">
            <v>4.98454498245718E-2</v>
          </cell>
          <cell r="H16">
            <v>306332202.77999997</v>
          </cell>
          <cell r="I16">
            <v>6.4335026448874941E-2</v>
          </cell>
          <cell r="K16">
            <v>0</v>
          </cell>
          <cell r="L16">
            <v>11843328.359999999</v>
          </cell>
          <cell r="M16">
            <v>5.4813546783537073E-2</v>
          </cell>
          <cell r="O16">
            <v>0</v>
          </cell>
          <cell r="Q16">
            <v>671519643.98000002</v>
          </cell>
          <cell r="R16">
            <v>5.2279807233152564E-2</v>
          </cell>
          <cell r="T16">
            <v>107809878</v>
          </cell>
          <cell r="U16">
            <v>1.609956616957756E-2</v>
          </cell>
          <cell r="W16">
            <v>0</v>
          </cell>
          <cell r="X16">
            <v>182166076.30000001</v>
          </cell>
          <cell r="Y16">
            <v>0.16656837530537616</v>
          </cell>
          <cell r="AA16">
            <v>17109058.23</v>
          </cell>
          <cell r="AB16">
            <v>4.779608669002338E-2</v>
          </cell>
          <cell r="AD16">
            <v>0</v>
          </cell>
          <cell r="AF16">
            <v>0</v>
          </cell>
          <cell r="AG16">
            <v>185486.82</v>
          </cell>
          <cell r="AH16">
            <v>2.2124851364378599E-3</v>
          </cell>
          <cell r="AI16">
            <v>17294545.050000001</v>
          </cell>
          <cell r="AJ16">
            <v>2.4892682303353883E-2</v>
          </cell>
          <cell r="AL16">
            <v>671519643.98000002</v>
          </cell>
          <cell r="AM16">
            <v>4.3007727060819838E-2</v>
          </cell>
          <cell r="AO16">
            <v>796624067.02999997</v>
          </cell>
          <cell r="AP16">
            <v>3.4628089659414177E-2</v>
          </cell>
        </row>
        <row r="17">
          <cell r="A17" t="str">
            <v>Banco Popular</v>
          </cell>
          <cell r="B17">
            <v>39268526.75</v>
          </cell>
          <cell r="C17">
            <v>1.3208896490877205E-2</v>
          </cell>
          <cell r="E17">
            <v>0</v>
          </cell>
          <cell r="F17">
            <v>10351067.300000001</v>
          </cell>
          <cell r="G17">
            <v>2.8773212767734362E-2</v>
          </cell>
          <cell r="H17">
            <v>6775004.3300000001</v>
          </cell>
          <cell r="I17">
            <v>1.4228673277122714E-3</v>
          </cell>
          <cell r="J17">
            <v>49604356.619999997</v>
          </cell>
          <cell r="K17">
            <v>2.7121678147994554E-2</v>
          </cell>
          <cell r="L17">
            <v>36677209.200000003</v>
          </cell>
          <cell r="M17">
            <v>0.1697502476722495</v>
          </cell>
          <cell r="N17">
            <v>72351006.769999996</v>
          </cell>
          <cell r="O17">
            <v>2.9507526499461579E-2</v>
          </cell>
          <cell r="Q17">
            <v>215027170.96999997</v>
          </cell>
          <cell r="R17">
            <v>1.6740506624012549E-2</v>
          </cell>
          <cell r="T17">
            <v>182080479.34999999</v>
          </cell>
          <cell r="U17">
            <v>2.7190613512091399E-2</v>
          </cell>
          <cell r="V17">
            <v>6224489.5999999996</v>
          </cell>
          <cell r="W17">
            <v>3.7148587106171837E-3</v>
          </cell>
          <cell r="Y17">
            <v>0</v>
          </cell>
          <cell r="AB17">
            <v>0</v>
          </cell>
          <cell r="AC17">
            <v>92416010.239999995</v>
          </cell>
          <cell r="AD17">
            <v>1</v>
          </cell>
          <cell r="AF17">
            <v>0</v>
          </cell>
          <cell r="AH17">
            <v>0</v>
          </cell>
          <cell r="AI17">
            <v>92416010.239999995</v>
          </cell>
          <cell r="AJ17">
            <v>0.1330178027809884</v>
          </cell>
          <cell r="AL17">
            <v>222791432.07999995</v>
          </cell>
          <cell r="AM17">
            <v>1.4268760695660593E-2</v>
          </cell>
          <cell r="AO17">
            <v>497287921.66999996</v>
          </cell>
          <cell r="AP17">
            <v>2.1616382746673914E-2</v>
          </cell>
        </row>
        <row r="18">
          <cell r="A18" t="str">
            <v>Banco Santa Cruz</v>
          </cell>
          <cell r="B18">
            <v>71375007.049999997</v>
          </cell>
          <cell r="C18">
            <v>2.4008669491505194E-2</v>
          </cell>
          <cell r="E18">
            <v>0</v>
          </cell>
          <cell r="F18">
            <v>10051530.039999999</v>
          </cell>
          <cell r="G18">
            <v>2.7940578889115466E-2</v>
          </cell>
          <cell r="H18">
            <v>74494820.760000005</v>
          </cell>
          <cell r="I18">
            <v>1.5645192442731007E-2</v>
          </cell>
          <cell r="J18">
            <v>84432034.739999995</v>
          </cell>
          <cell r="K18">
            <v>4.6164059522854371E-2</v>
          </cell>
          <cell r="M18">
            <v>0</v>
          </cell>
          <cell r="N18">
            <v>236181626.75</v>
          </cell>
          <cell r="O18">
            <v>9.6323961768301034E-2</v>
          </cell>
          <cell r="Q18">
            <v>476535019.34000003</v>
          </cell>
          <cell r="R18">
            <v>3.7099672622062305E-2</v>
          </cell>
          <cell r="U18">
            <v>0</v>
          </cell>
          <cell r="V18">
            <v>19868311.469999999</v>
          </cell>
          <cell r="W18">
            <v>1.185767423076501E-2</v>
          </cell>
          <cell r="X18">
            <v>1539771.51</v>
          </cell>
          <cell r="Y18">
            <v>1.4079308506366821E-3</v>
          </cell>
          <cell r="AA18">
            <v>26543974.949999999</v>
          </cell>
          <cell r="AB18">
            <v>7.4153592252284295E-2</v>
          </cell>
          <cell r="AD18">
            <v>0</v>
          </cell>
          <cell r="AF18">
            <v>0</v>
          </cell>
          <cell r="AH18">
            <v>0</v>
          </cell>
          <cell r="AI18">
            <v>26543974.949999999</v>
          </cell>
          <cell r="AJ18">
            <v>3.820573097402951E-2</v>
          </cell>
          <cell r="AL18">
            <v>549547903.01000011</v>
          </cell>
          <cell r="AM18">
            <v>3.5196001235972628E-2</v>
          </cell>
          <cell r="AO18">
            <v>576091877.96000016</v>
          </cell>
          <cell r="AP18">
            <v>2.5041876121610976E-2</v>
          </cell>
        </row>
        <row r="19">
          <cell r="A19" t="str">
            <v>Banco Vimenca</v>
          </cell>
          <cell r="C19">
            <v>0</v>
          </cell>
          <cell r="E19">
            <v>0</v>
          </cell>
          <cell r="G19">
            <v>0</v>
          </cell>
          <cell r="I19">
            <v>0</v>
          </cell>
          <cell r="K19">
            <v>0</v>
          </cell>
          <cell r="M19">
            <v>0</v>
          </cell>
          <cell r="N19">
            <v>14725029.130000001</v>
          </cell>
          <cell r="O19">
            <v>6.0054338793110165E-3</v>
          </cell>
          <cell r="Q19">
            <v>14725029.130000001</v>
          </cell>
          <cell r="R19">
            <v>1.1463874382830177E-3</v>
          </cell>
          <cell r="U19">
            <v>0</v>
          </cell>
          <cell r="W19">
            <v>0</v>
          </cell>
          <cell r="X19">
            <v>53144572.200000003</v>
          </cell>
          <cell r="Y19">
            <v>4.8594146766794362E-2</v>
          </cell>
          <cell r="AB19">
            <v>0</v>
          </cell>
          <cell r="AD19">
            <v>0</v>
          </cell>
          <cell r="AF19">
            <v>0</v>
          </cell>
          <cell r="AH19">
            <v>0</v>
          </cell>
          <cell r="AI19">
            <v>0</v>
          </cell>
          <cell r="AJ19">
            <v>0</v>
          </cell>
          <cell r="AL19">
            <v>14725029.130000001</v>
          </cell>
          <cell r="AM19">
            <v>9.4307000467215346E-4</v>
          </cell>
          <cell r="AO19">
            <v>14725029.130000001</v>
          </cell>
          <cell r="AP19">
            <v>6.4007560159731324E-4</v>
          </cell>
        </row>
        <row r="20">
          <cell r="A20" t="str">
            <v>Citibank N A</v>
          </cell>
          <cell r="C20">
            <v>0</v>
          </cell>
          <cell r="E20">
            <v>0</v>
          </cell>
          <cell r="G20">
            <v>0</v>
          </cell>
          <cell r="I20">
            <v>0</v>
          </cell>
          <cell r="K20">
            <v>0</v>
          </cell>
          <cell r="M20">
            <v>0</v>
          </cell>
          <cell r="O20">
            <v>0</v>
          </cell>
          <cell r="R20">
            <v>0</v>
          </cell>
          <cell r="U20">
            <v>0</v>
          </cell>
          <cell r="W20">
            <v>0</v>
          </cell>
          <cell r="Y20">
            <v>0</v>
          </cell>
          <cell r="AB20">
            <v>0</v>
          </cell>
          <cell r="AD20">
            <v>0</v>
          </cell>
          <cell r="AE20">
            <v>16137551</v>
          </cell>
          <cell r="AF20">
            <v>9.1332589039897299E-2</v>
          </cell>
          <cell r="AH20">
            <v>0</v>
          </cell>
          <cell r="AJ20">
            <v>0</v>
          </cell>
          <cell r="AL20">
            <v>0</v>
          </cell>
          <cell r="AM20">
            <v>0</v>
          </cell>
          <cell r="AO20">
            <v>0</v>
          </cell>
          <cell r="AP20">
            <v>0</v>
          </cell>
        </row>
        <row r="21">
          <cell r="A21" t="str">
            <v>Republic Bank</v>
          </cell>
          <cell r="B21">
            <v>165772879.21000001</v>
          </cell>
          <cell r="C21">
            <v>5.5761623460436539E-2</v>
          </cell>
          <cell r="E21">
            <v>0</v>
          </cell>
          <cell r="F21">
            <v>18683230.449999999</v>
          </cell>
          <cell r="G21">
            <v>5.193440921077417E-2</v>
          </cell>
          <cell r="H21">
            <v>90709393.390000001</v>
          </cell>
          <cell r="I21">
            <v>1.9050531318439833E-2</v>
          </cell>
          <cell r="J21">
            <v>122566784.17</v>
          </cell>
          <cell r="K21">
            <v>6.7014615215332959E-2</v>
          </cell>
          <cell r="M21">
            <v>0</v>
          </cell>
          <cell r="N21">
            <v>210065125.44</v>
          </cell>
          <cell r="O21">
            <v>8.5672646895408516E-2</v>
          </cell>
          <cell r="Q21">
            <v>607797412.66000009</v>
          </cell>
          <cell r="R21">
            <v>4.7318841459863627E-2</v>
          </cell>
          <cell r="T21">
            <v>108940940.31</v>
          </cell>
          <cell r="U21">
            <v>1.6268471030983302E-2</v>
          </cell>
          <cell r="V21">
            <v>126938749.14</v>
          </cell>
          <cell r="W21">
            <v>7.5758744613787871E-2</v>
          </cell>
          <cell r="Y21">
            <v>0</v>
          </cell>
          <cell r="AA21">
            <v>28051822.170000002</v>
          </cell>
          <cell r="AB21">
            <v>7.8365933777667651E-2</v>
          </cell>
          <cell r="AD21">
            <v>0</v>
          </cell>
          <cell r="AF21">
            <v>0</v>
          </cell>
          <cell r="AG21">
            <v>4031729.26</v>
          </cell>
          <cell r="AH21">
            <v>4.8090430694167977E-2</v>
          </cell>
          <cell r="AI21">
            <v>32083551.43</v>
          </cell>
          <cell r="AJ21">
            <v>4.6179049555877455E-2</v>
          </cell>
          <cell r="AL21">
            <v>852856731.82000005</v>
          </cell>
          <cell r="AM21">
            <v>5.4621528756334956E-2</v>
          </cell>
          <cell r="AO21">
            <v>993881223.56000006</v>
          </cell>
          <cell r="AP21">
            <v>4.3202571381700264E-2</v>
          </cell>
        </row>
        <row r="22">
          <cell r="A22" t="str">
            <v>The Bank of Nova Scotia</v>
          </cell>
          <cell r="C22">
            <v>0</v>
          </cell>
          <cell r="E22">
            <v>0</v>
          </cell>
          <cell r="G22">
            <v>0</v>
          </cell>
          <cell r="H22">
            <v>385602803.41000003</v>
          </cell>
          <cell r="I22">
            <v>8.0983214729007713E-2</v>
          </cell>
          <cell r="J22">
            <v>22878604.469999999</v>
          </cell>
          <cell r="K22">
            <v>1.2509105836490729E-2</v>
          </cell>
          <cell r="L22">
            <v>10515701.24</v>
          </cell>
          <cell r="M22">
            <v>4.8668994421129E-2</v>
          </cell>
          <cell r="N22">
            <v>25820461.079999998</v>
          </cell>
          <cell r="O22">
            <v>1.0530578267811109E-2</v>
          </cell>
          <cell r="Q22">
            <v>444817570.19999999</v>
          </cell>
          <cell r="R22">
            <v>3.4630374602515598E-2</v>
          </cell>
          <cell r="T22">
            <v>38632855.850000001</v>
          </cell>
          <cell r="U22">
            <v>5.7691579901131742E-3</v>
          </cell>
          <cell r="W22">
            <v>0</v>
          </cell>
          <cell r="X22">
            <v>118120570.02</v>
          </cell>
          <cell r="Y22">
            <v>0.10800667082478255</v>
          </cell>
          <cell r="AA22">
            <v>30668675.100000001</v>
          </cell>
          <cell r="AB22">
            <v>8.5676408019786224E-2</v>
          </cell>
          <cell r="AD22">
            <v>0</v>
          </cell>
          <cell r="AE22">
            <v>72958944</v>
          </cell>
          <cell r="AF22">
            <v>0.41292072441084032</v>
          </cell>
          <cell r="AG22">
            <v>833969.42</v>
          </cell>
          <cell r="AH22">
            <v>9.9475798118362421E-3</v>
          </cell>
          <cell r="AI22">
            <v>104461588.52</v>
          </cell>
          <cell r="AJ22">
            <v>0.15035545187307711</v>
          </cell>
          <cell r="AL22">
            <v>455207124.19999999</v>
          </cell>
          <cell r="AM22">
            <v>2.9153910729553274E-2</v>
          </cell>
          <cell r="AO22">
            <v>598301568.56999993</v>
          </cell>
          <cell r="AP22">
            <v>2.6007299072763113E-2</v>
          </cell>
        </row>
        <row r="23">
          <cell r="X23">
            <v>10389554</v>
          </cell>
          <cell r="Y23">
            <v>9.4999637971972511E-3</v>
          </cell>
        </row>
        <row r="24">
          <cell r="A24" t="str">
            <v>Asociaciones de Ahorros y Préstamos</v>
          </cell>
          <cell r="B24">
            <v>900674342.55999994</v>
          </cell>
          <cell r="C24">
            <v>0.30296308895428364</v>
          </cell>
          <cell r="D24">
            <v>162287991.72</v>
          </cell>
          <cell r="E24">
            <v>0.6399272282075309</v>
          </cell>
          <cell r="F24">
            <v>203305182.5</v>
          </cell>
          <cell r="G24">
            <v>0.56513430966249867</v>
          </cell>
          <cell r="H24">
            <v>1474207712.3000002</v>
          </cell>
          <cell r="I24">
            <v>0.30960895165850355</v>
          </cell>
          <cell r="J24">
            <v>684175996.34000003</v>
          </cell>
          <cell r="K24">
            <v>0.37408006944767791</v>
          </cell>
          <cell r="L24">
            <v>31639794.689999998</v>
          </cell>
          <cell r="M24">
            <v>0.14643597760231505</v>
          </cell>
          <cell r="N24">
            <v>1166598783.3099999</v>
          </cell>
          <cell r="O24">
            <v>0.47578390473804694</v>
          </cell>
          <cell r="Q24">
            <v>4622889803.4199991</v>
          </cell>
          <cell r="R24">
            <v>0.35990575994244811</v>
          </cell>
          <cell r="T24">
            <v>685572734.90999997</v>
          </cell>
          <cell r="U24">
            <v>0.10237859289425966</v>
          </cell>
          <cell r="V24">
            <v>736197200.15999997</v>
          </cell>
          <cell r="W24">
            <v>0.43937234335588882</v>
          </cell>
          <cell r="AA24">
            <v>144486240.28</v>
          </cell>
          <cell r="AB24">
            <v>0.40363863241924491</v>
          </cell>
          <cell r="AC24">
            <v>0</v>
          </cell>
          <cell r="AD24">
            <v>0</v>
          </cell>
          <cell r="AE24">
            <v>34256592.219999999</v>
          </cell>
          <cell r="AF24">
            <v>0.19387968218576679</v>
          </cell>
          <cell r="AG24">
            <v>38759922.740000002</v>
          </cell>
          <cell r="AH24">
            <v>0.46232801312637628</v>
          </cell>
          <cell r="AI24">
            <v>217502755.23999998</v>
          </cell>
          <cell r="AJ24">
            <v>0.31305980993662846</v>
          </cell>
          <cell r="AL24">
            <v>5815946299.3499994</v>
          </cell>
          <cell r="AM24">
            <v>0.3724844586233424</v>
          </cell>
          <cell r="AO24">
            <v>6719021789.5</v>
          </cell>
          <cell r="AP24">
            <v>0.29206610568244545</v>
          </cell>
        </row>
        <row r="25">
          <cell r="A25" t="str">
            <v>Asociación Central de Ahorros y Préstamos</v>
          </cell>
          <cell r="B25">
            <v>66070912.090000004</v>
          </cell>
          <cell r="C25">
            <v>2.2224511869538301E-2</v>
          </cell>
          <cell r="E25">
            <v>0</v>
          </cell>
          <cell r="F25">
            <v>28899620.02</v>
          </cell>
          <cell r="G25">
            <v>8.0333253725645801E-2</v>
          </cell>
          <cell r="I25">
            <v>0</v>
          </cell>
          <cell r="J25">
            <v>124638528.48999999</v>
          </cell>
          <cell r="K25">
            <v>6.8147362144850052E-2</v>
          </cell>
          <cell r="M25">
            <v>0</v>
          </cell>
          <cell r="N25">
            <v>29177591.760000002</v>
          </cell>
          <cell r="O25">
            <v>1.1899745428361672E-2</v>
          </cell>
          <cell r="Q25">
            <v>248786652.35999998</v>
          </cell>
          <cell r="R25">
            <v>1.9368782945014658E-2</v>
          </cell>
          <cell r="U25">
            <v>0</v>
          </cell>
          <cell r="V25">
            <v>166607120.80000001</v>
          </cell>
          <cell r="W25">
            <v>9.9433359797842624E-2</v>
          </cell>
          <cell r="X25">
            <v>456859295.76999998</v>
          </cell>
          <cell r="Y25">
            <v>0.41774139392586351</v>
          </cell>
          <cell r="AA25">
            <v>10733818.23</v>
          </cell>
          <cell r="AB25">
            <v>2.9986133645652648E-2</v>
          </cell>
          <cell r="AD25">
            <v>0</v>
          </cell>
          <cell r="AF25">
            <v>0</v>
          </cell>
          <cell r="AH25">
            <v>0</v>
          </cell>
          <cell r="AI25">
            <v>10733818.23</v>
          </cell>
          <cell r="AJ25">
            <v>1.54495840352469E-2</v>
          </cell>
          <cell r="AL25">
            <v>556322958.56999993</v>
          </cell>
          <cell r="AM25">
            <v>3.5629912206349305E-2</v>
          </cell>
          <cell r="AO25">
            <v>567056776.79999995</v>
          </cell>
          <cell r="AP25">
            <v>2.464913341397874E-2</v>
          </cell>
        </row>
        <row r="26">
          <cell r="A26" t="str">
            <v>Asociación Cibao de Ahorros y Préstamos</v>
          </cell>
          <cell r="C26">
            <v>0</v>
          </cell>
          <cell r="E26">
            <v>0</v>
          </cell>
          <cell r="F26">
            <v>35101310.329999998</v>
          </cell>
          <cell r="G26">
            <v>9.7572302573219846E-2</v>
          </cell>
          <cell r="I26">
            <v>0</v>
          </cell>
          <cell r="K26">
            <v>0</v>
          </cell>
          <cell r="M26">
            <v>0</v>
          </cell>
          <cell r="N26">
            <v>183638351.47</v>
          </cell>
          <cell r="O26">
            <v>7.4894790884448462E-2</v>
          </cell>
          <cell r="Q26">
            <v>218739661.80000001</v>
          </cell>
          <cell r="R26">
            <v>1.702953510841684E-2</v>
          </cell>
          <cell r="U26">
            <v>0</v>
          </cell>
          <cell r="W26">
            <v>0</v>
          </cell>
          <cell r="X26">
            <v>140929185.41</v>
          </cell>
          <cell r="Y26">
            <v>0.128862332239045</v>
          </cell>
          <cell r="AB26">
            <v>0</v>
          </cell>
          <cell r="AD26">
            <v>0</v>
          </cell>
          <cell r="AF26">
            <v>0</v>
          </cell>
          <cell r="AG26">
            <v>4112919.05</v>
          </cell>
          <cell r="AH26">
            <v>4.9058861785959355E-2</v>
          </cell>
          <cell r="AI26">
            <v>4112919.05</v>
          </cell>
          <cell r="AJ26">
            <v>5.9198774500900829E-3</v>
          </cell>
          <cell r="AL26">
            <v>218739661.80000001</v>
          </cell>
          <cell r="AM26">
            <v>1.4009263550822685E-2</v>
          </cell>
          <cell r="AO26">
            <v>222852580.85000002</v>
          </cell>
          <cell r="AP26">
            <v>9.6870775939223996E-3</v>
          </cell>
        </row>
        <row r="27">
          <cell r="A27" t="str">
            <v>Asociación Dominicana de Ahorros y Préstamos</v>
          </cell>
          <cell r="B27">
            <v>272607687.82999998</v>
          </cell>
          <cell r="C27">
            <v>9.1698034766833594E-2</v>
          </cell>
          <cell r="D27">
            <v>32022115.510000002</v>
          </cell>
          <cell r="E27">
            <v>0.12626826792589066</v>
          </cell>
          <cell r="F27">
            <v>55542439.439999998</v>
          </cell>
          <cell r="G27">
            <v>0.15439320229771092</v>
          </cell>
          <cell r="H27">
            <v>471926715.06999999</v>
          </cell>
          <cell r="I27">
            <v>9.9112719526141091E-2</v>
          </cell>
          <cell r="J27">
            <v>190667837.84999999</v>
          </cell>
          <cell r="K27">
            <v>0.10424954749351034</v>
          </cell>
          <cell r="M27">
            <v>0</v>
          </cell>
          <cell r="N27">
            <v>132435618.09999999</v>
          </cell>
          <cell r="O27">
            <v>5.4012344610230002E-2</v>
          </cell>
          <cell r="Q27">
            <v>1155202413.8</v>
          </cell>
          <cell r="R27">
            <v>8.9935953549759834E-2</v>
          </cell>
          <cell r="T27">
            <v>200401530.33000001</v>
          </cell>
          <cell r="U27">
            <v>2.9926549940372249E-2</v>
          </cell>
          <cell r="V27">
            <v>211785714.43000001</v>
          </cell>
          <cell r="W27">
            <v>0.12639654921016641</v>
          </cell>
          <cell r="Y27">
            <v>0</v>
          </cell>
          <cell r="AA27">
            <v>66000001.780000001</v>
          </cell>
          <cell r="AB27">
            <v>0.18437845989016646</v>
          </cell>
          <cell r="AD27">
            <v>0</v>
          </cell>
          <cell r="AF27">
            <v>0</v>
          </cell>
          <cell r="AH27">
            <v>0</v>
          </cell>
          <cell r="AI27">
            <v>66000001.780000001</v>
          </cell>
          <cell r="AJ27">
            <v>9.4996258738262146E-2</v>
          </cell>
          <cell r="AL27">
            <v>1535908761.8800001</v>
          </cell>
          <cell r="AM27">
            <v>9.8367851802149409E-2</v>
          </cell>
          <cell r="AO27">
            <v>1802310293.9900002</v>
          </cell>
          <cell r="AP27">
            <v>7.8343807370836752E-2</v>
          </cell>
        </row>
        <row r="28">
          <cell r="A28" t="str">
            <v>Asociación Duarte de Ahorros y Préstamos</v>
          </cell>
          <cell r="C28">
            <v>0</v>
          </cell>
          <cell r="E28">
            <v>0</v>
          </cell>
          <cell r="G28">
            <v>0</v>
          </cell>
          <cell r="I28">
            <v>0</v>
          </cell>
          <cell r="K28">
            <v>0</v>
          </cell>
          <cell r="M28">
            <v>0</v>
          </cell>
          <cell r="N28">
            <v>125893850.69</v>
          </cell>
          <cell r="O28">
            <v>5.1344359963968952E-2</v>
          </cell>
          <cell r="Q28">
            <v>125893850.69</v>
          </cell>
          <cell r="R28">
            <v>9.8012117812424186E-3</v>
          </cell>
          <cell r="U28">
            <v>0</v>
          </cell>
          <cell r="W28">
            <v>0</v>
          </cell>
          <cell r="X28">
            <v>168920633.65000001</v>
          </cell>
          <cell r="Y28">
            <v>0.15445705410209329</v>
          </cell>
          <cell r="AB28">
            <v>0</v>
          </cell>
          <cell r="AD28">
            <v>0</v>
          </cell>
          <cell r="AF28">
            <v>0</v>
          </cell>
          <cell r="AH28">
            <v>0</v>
          </cell>
          <cell r="AI28">
            <v>0</v>
          </cell>
          <cell r="AJ28">
            <v>0</v>
          </cell>
          <cell r="AL28">
            <v>125893850.69</v>
          </cell>
          <cell r="AM28">
            <v>8.0629188105662969E-3</v>
          </cell>
          <cell r="AO28">
            <v>125893850.69</v>
          </cell>
          <cell r="AP28">
            <v>5.4724226014352248E-3</v>
          </cell>
        </row>
        <row r="29">
          <cell r="A29" t="str">
            <v>Asociación La Nacional de Ahorros y Préstamos</v>
          </cell>
          <cell r="B29">
            <v>171243830.03</v>
          </cell>
          <cell r="C29">
            <v>5.7601906992032478E-2</v>
          </cell>
          <cell r="D29">
            <v>45345250.289999999</v>
          </cell>
          <cell r="E29">
            <v>0.17880349632104275</v>
          </cell>
          <cell r="F29">
            <v>20259688.050000001</v>
          </cell>
          <cell r="G29">
            <v>5.6316541857531467E-2</v>
          </cell>
          <cell r="H29">
            <v>264224275.03999999</v>
          </cell>
          <cell r="I29">
            <v>5.5491638061119439E-2</v>
          </cell>
          <cell r="J29">
            <v>316052329.61000001</v>
          </cell>
          <cell r="K29">
            <v>0.17280477251770693</v>
          </cell>
          <cell r="M29">
            <v>0</v>
          </cell>
          <cell r="N29">
            <v>361224890.32999998</v>
          </cell>
          <cell r="O29">
            <v>0.147321419556213</v>
          </cell>
          <cell r="Q29">
            <v>1178350263.3499999</v>
          </cell>
          <cell r="R29">
            <v>9.1738082680582492E-2</v>
          </cell>
          <cell r="T29">
            <v>305733611.81999999</v>
          </cell>
          <cell r="U29">
            <v>4.5656099469475603E-2</v>
          </cell>
          <cell r="V29">
            <v>200777764.53</v>
          </cell>
          <cell r="W29">
            <v>0.11982685736393815</v>
          </cell>
          <cell r="Y29">
            <v>0</v>
          </cell>
          <cell r="AB29">
            <v>0</v>
          </cell>
          <cell r="AD29">
            <v>0</v>
          </cell>
          <cell r="AF29">
            <v>0</v>
          </cell>
          <cell r="AG29">
            <v>17987866.219999999</v>
          </cell>
          <cell r="AH29">
            <v>0.21455910801631439</v>
          </cell>
          <cell r="AI29">
            <v>17987866.219999999</v>
          </cell>
          <cell r="AJ29">
            <v>2.5890605265137697E-2</v>
          </cell>
          <cell r="AL29">
            <v>1505704981.3899999</v>
          </cell>
          <cell r="AM29">
            <v>9.6433439370340435E-2</v>
          </cell>
          <cell r="AO29">
            <v>1829426459.4299998</v>
          </cell>
          <cell r="AP29">
            <v>7.9522507647337995E-2</v>
          </cell>
        </row>
        <row r="30">
          <cell r="A30" t="str">
            <v>Asociación La Previsora de Ahorros y Préstamos</v>
          </cell>
          <cell r="C30">
            <v>0</v>
          </cell>
          <cell r="E30">
            <v>0</v>
          </cell>
          <cell r="G30">
            <v>0</v>
          </cell>
          <cell r="H30">
            <v>49138074.950000003</v>
          </cell>
          <cell r="I30">
            <v>1.0319840104520171E-2</v>
          </cell>
          <cell r="K30">
            <v>0</v>
          </cell>
          <cell r="M30">
            <v>0</v>
          </cell>
          <cell r="O30">
            <v>0</v>
          </cell>
          <cell r="Q30">
            <v>49138074.950000003</v>
          </cell>
          <cell r="R30">
            <v>3.8255456995547163E-3</v>
          </cell>
          <cell r="U30">
            <v>0</v>
          </cell>
          <cell r="W30">
            <v>0</v>
          </cell>
          <cell r="X30">
            <v>126576953.51000001</v>
          </cell>
          <cell r="Y30">
            <v>0.11573898897917269</v>
          </cell>
          <cell r="AB30">
            <v>0</v>
          </cell>
          <cell r="AD30">
            <v>0</v>
          </cell>
          <cell r="AF30">
            <v>0</v>
          </cell>
          <cell r="AH30">
            <v>0</v>
          </cell>
          <cell r="AI30">
            <v>0</v>
          </cell>
          <cell r="AJ30">
            <v>0</v>
          </cell>
          <cell r="AL30">
            <v>49138074.950000003</v>
          </cell>
          <cell r="AM30">
            <v>3.1470664107730107E-3</v>
          </cell>
          <cell r="AO30">
            <v>49138074.950000003</v>
          </cell>
          <cell r="AP30">
            <v>2.1359606563274157E-3</v>
          </cell>
        </row>
        <row r="31">
          <cell r="A31" t="str">
            <v>Asociación La Vega Real de Ahorros y Préstamos</v>
          </cell>
          <cell r="C31">
            <v>0</v>
          </cell>
          <cell r="E31">
            <v>0</v>
          </cell>
          <cell r="G31">
            <v>0</v>
          </cell>
          <cell r="H31">
            <v>63053282.990000002</v>
          </cell>
          <cell r="I31">
            <v>1.3242272905155018E-2</v>
          </cell>
          <cell r="K31">
            <v>0</v>
          </cell>
          <cell r="M31">
            <v>0</v>
          </cell>
          <cell r="N31">
            <v>94766271.060000002</v>
          </cell>
          <cell r="O31">
            <v>3.8649334396236613E-2</v>
          </cell>
          <cell r="Q31">
            <v>157819554.05000001</v>
          </cell>
          <cell r="R31">
            <v>1.2286723012978363E-2</v>
          </cell>
          <cell r="U31">
            <v>0</v>
          </cell>
          <cell r="W31">
            <v>0</v>
          </cell>
          <cell r="Y31">
            <v>0</v>
          </cell>
          <cell r="AB31">
            <v>0</v>
          </cell>
          <cell r="AD31">
            <v>0</v>
          </cell>
          <cell r="AF31">
            <v>0</v>
          </cell>
          <cell r="AH31">
            <v>0</v>
          </cell>
          <cell r="AI31">
            <v>0</v>
          </cell>
          <cell r="AJ31">
            <v>0</v>
          </cell>
          <cell r="AL31">
            <v>157819554.05000001</v>
          </cell>
          <cell r="AM31">
            <v>1.0107612437388142E-2</v>
          </cell>
          <cell r="AO31">
            <v>157819554.05000001</v>
          </cell>
          <cell r="AP31">
            <v>6.8601864967837546E-3</v>
          </cell>
        </row>
        <row r="32">
          <cell r="A32" t="str">
            <v>Asociación Mocana de Ahorros y Préstamos</v>
          </cell>
          <cell r="C32">
            <v>0</v>
          </cell>
          <cell r="D32">
            <v>34239623.939999998</v>
          </cell>
          <cell r="E32">
            <v>0.1350122545147755</v>
          </cell>
          <cell r="G32">
            <v>0</v>
          </cell>
          <cell r="I32">
            <v>0</v>
          </cell>
          <cell r="K32">
            <v>0</v>
          </cell>
          <cell r="M32">
            <v>0</v>
          </cell>
          <cell r="O32">
            <v>0</v>
          </cell>
          <cell r="Q32">
            <v>34239623.939999998</v>
          </cell>
          <cell r="R32">
            <v>2.6656568506462767E-3</v>
          </cell>
          <cell r="U32">
            <v>0</v>
          </cell>
          <cell r="W32">
            <v>0</v>
          </cell>
          <cell r="Y32">
            <v>0</v>
          </cell>
          <cell r="AB32">
            <v>0</v>
          </cell>
          <cell r="AD32">
            <v>0</v>
          </cell>
          <cell r="AF32">
            <v>0</v>
          </cell>
          <cell r="AH32">
            <v>0</v>
          </cell>
          <cell r="AI32">
            <v>0</v>
          </cell>
          <cell r="AJ32">
            <v>0</v>
          </cell>
          <cell r="AL32">
            <v>34239623.939999998</v>
          </cell>
          <cell r="AM32">
            <v>2.1928895368554407E-3</v>
          </cell>
          <cell r="AO32">
            <v>34239623.939999998</v>
          </cell>
          <cell r="AP32">
            <v>1.488346657814813E-3</v>
          </cell>
        </row>
        <row r="33">
          <cell r="A33" t="str">
            <v>Asociación Norestana de Ahorros y Préstamos</v>
          </cell>
          <cell r="C33">
            <v>0</v>
          </cell>
          <cell r="D33">
            <v>50681001.980000004</v>
          </cell>
          <cell r="E33">
            <v>0.19984320944582201</v>
          </cell>
          <cell r="G33">
            <v>0</v>
          </cell>
          <cell r="I33">
            <v>0</v>
          </cell>
          <cell r="K33">
            <v>0</v>
          </cell>
          <cell r="M33">
            <v>0</v>
          </cell>
          <cell r="N33">
            <v>59165823.450000003</v>
          </cell>
          <cell r="O33">
            <v>2.4130101034575288E-2</v>
          </cell>
          <cell r="Q33">
            <v>109846825.43000001</v>
          </cell>
          <cell r="R33">
            <v>8.55190300110595E-3</v>
          </cell>
          <cell r="U33">
            <v>0</v>
          </cell>
          <cell r="W33">
            <v>0</v>
          </cell>
          <cell r="Y33">
            <v>0</v>
          </cell>
          <cell r="AB33">
            <v>0</v>
          </cell>
          <cell r="AD33">
            <v>0</v>
          </cell>
          <cell r="AF33">
            <v>0</v>
          </cell>
          <cell r="AH33">
            <v>0</v>
          </cell>
          <cell r="AI33">
            <v>0</v>
          </cell>
          <cell r="AJ33">
            <v>0</v>
          </cell>
          <cell r="AL33">
            <v>109846825.43000001</v>
          </cell>
          <cell r="AM33">
            <v>7.0351810687040266E-3</v>
          </cell>
          <cell r="AO33">
            <v>109846825.43000001</v>
          </cell>
          <cell r="AP33">
            <v>4.7748817506524212E-3</v>
          </cell>
        </row>
        <row r="34">
          <cell r="A34" t="str">
            <v>Asociación Norteña de Ahorros y Préstamos</v>
          </cell>
          <cell r="B34">
            <v>26277167.309999999</v>
          </cell>
          <cell r="C34">
            <v>8.8389458886753928E-3</v>
          </cell>
          <cell r="E34">
            <v>0</v>
          </cell>
          <cell r="G34">
            <v>0</v>
          </cell>
          <cell r="I34">
            <v>0</v>
          </cell>
          <cell r="J34">
            <v>18917120.09</v>
          </cell>
          <cell r="K34">
            <v>1.0343124627103404E-2</v>
          </cell>
          <cell r="M34">
            <v>0</v>
          </cell>
          <cell r="N34">
            <v>59183592.090000004</v>
          </cell>
          <cell r="O34">
            <v>2.4137347770164276E-2</v>
          </cell>
          <cell r="Q34">
            <v>104377879.49000001</v>
          </cell>
          <cell r="R34">
            <v>8.1261292473894502E-3</v>
          </cell>
          <cell r="U34">
            <v>0</v>
          </cell>
          <cell r="V34">
            <v>130531538.62</v>
          </cell>
          <cell r="W34">
            <v>7.7902969466407401E-2</v>
          </cell>
          <cell r="Y34">
            <v>0</v>
          </cell>
          <cell r="AB34">
            <v>0</v>
          </cell>
          <cell r="AD34">
            <v>0</v>
          </cell>
          <cell r="AF34">
            <v>0</v>
          </cell>
          <cell r="AH34">
            <v>0</v>
          </cell>
          <cell r="AI34">
            <v>0</v>
          </cell>
          <cell r="AJ34">
            <v>0</v>
          </cell>
          <cell r="AL34">
            <v>241009748.55000001</v>
          </cell>
          <cell r="AM34">
            <v>1.5435559596144788E-2</v>
          </cell>
          <cell r="AO34">
            <v>241009748.55000001</v>
          </cell>
          <cell r="AP34">
            <v>1.047634326778126E-2</v>
          </cell>
        </row>
        <row r="35">
          <cell r="A35" t="str">
            <v>Asociación Popular de Ahorros y Préstamos</v>
          </cell>
          <cell r="B35">
            <v>364474745.30000001</v>
          </cell>
          <cell r="C35">
            <v>0.12259968943720388</v>
          </cell>
          <cell r="E35">
            <v>0</v>
          </cell>
          <cell r="F35">
            <v>63502124.660000004</v>
          </cell>
          <cell r="G35">
            <v>0.17651900920839061</v>
          </cell>
          <cell r="H35">
            <v>625865364.25</v>
          </cell>
          <cell r="I35">
            <v>0.13144248106156781</v>
          </cell>
          <cell r="J35">
            <v>33900180.299999997</v>
          </cell>
          <cell r="K35">
            <v>1.8535262664507179E-2</v>
          </cell>
          <cell r="M35">
            <v>0</v>
          </cell>
          <cell r="N35">
            <v>121112794.36</v>
          </cell>
          <cell r="O35">
            <v>4.9394461093848596E-2</v>
          </cell>
          <cell r="Q35">
            <v>1208855208.8699999</v>
          </cell>
          <cell r="R35">
            <v>9.4112983676763795E-2</v>
          </cell>
          <cell r="T35">
            <v>179437592.75999999</v>
          </cell>
          <cell r="U35">
            <v>2.6795943484411798E-2</v>
          </cell>
          <cell r="V35">
            <v>26495061.780000001</v>
          </cell>
          <cell r="W35">
            <v>1.5812607517534199E-2</v>
          </cell>
          <cell r="X35">
            <v>6100330.4400000004</v>
          </cell>
          <cell r="Y35">
            <v>5.5779986639407598E-3</v>
          </cell>
          <cell r="AA35">
            <v>67752420.269999996</v>
          </cell>
          <cell r="AB35">
            <v>0.18927403888342584</v>
          </cell>
          <cell r="AD35">
            <v>0</v>
          </cell>
          <cell r="AF35">
            <v>0</v>
          </cell>
          <cell r="AG35">
            <v>16659137.470000001</v>
          </cell>
          <cell r="AH35">
            <v>0.19871004332410255</v>
          </cell>
          <cell r="AI35">
            <v>84411557.739999995</v>
          </cell>
          <cell r="AJ35">
            <v>0.12149669641370718</v>
          </cell>
          <cell r="AL35">
            <v>1249682463.4099998</v>
          </cell>
          <cell r="AM35">
            <v>8.0036381334260678E-2</v>
          </cell>
          <cell r="AO35">
            <v>1513531613.9099998</v>
          </cell>
          <cell r="AP35">
            <v>6.5791018120043301E-2</v>
          </cell>
        </row>
        <row r="36">
          <cell r="A36" t="str">
            <v>Asociación Romana de Ahorros y Préstamos</v>
          </cell>
          <cell r="C36">
            <v>0</v>
          </cell>
          <cell r="E36">
            <v>0</v>
          </cell>
          <cell r="G36">
            <v>0</v>
          </cell>
          <cell r="I36">
            <v>0</v>
          </cell>
          <cell r="K36">
            <v>0</v>
          </cell>
          <cell r="L36">
            <v>31639794.689999998</v>
          </cell>
          <cell r="M36">
            <v>0.14643597760231505</v>
          </cell>
          <cell r="O36">
            <v>0</v>
          </cell>
          <cell r="Q36">
            <v>31639794.689999998</v>
          </cell>
          <cell r="R36">
            <v>2.4632523889933874E-3</v>
          </cell>
          <cell r="U36">
            <v>0</v>
          </cell>
          <cell r="W36">
            <v>0</v>
          </cell>
          <cell r="X36">
            <v>14332192.76</v>
          </cell>
          <cell r="Y36">
            <v>1.3105019941611789E-2</v>
          </cell>
          <cell r="AB36">
            <v>0</v>
          </cell>
          <cell r="AD36">
            <v>0</v>
          </cell>
          <cell r="AE36">
            <v>34256592.219999999</v>
          </cell>
          <cell r="AF36">
            <v>0.19387968218576679</v>
          </cell>
          <cell r="AH36">
            <v>0</v>
          </cell>
          <cell r="AI36">
            <v>34256592.219999999</v>
          </cell>
          <cell r="AJ36">
            <v>4.9306788034184472E-2</v>
          </cell>
          <cell r="AL36">
            <v>31639794.689999998</v>
          </cell>
          <cell r="AM36">
            <v>2.0263824989882567E-3</v>
          </cell>
          <cell r="AO36">
            <v>65896386.909999996</v>
          </cell>
          <cell r="AP36">
            <v>2.8644201055314017E-3</v>
          </cell>
        </row>
        <row r="37">
          <cell r="Y37">
            <v>0</v>
          </cell>
        </row>
        <row r="38">
          <cell r="A38" t="str">
            <v>Bancos de Ahorro y Credito</v>
          </cell>
          <cell r="B38">
            <v>319615553.38</v>
          </cell>
          <cell r="C38">
            <v>0.10751024066546773</v>
          </cell>
          <cell r="D38">
            <v>11163724.99</v>
          </cell>
          <cell r="E38">
            <v>4.4020333936028611E-2</v>
          </cell>
          <cell r="F38">
            <v>10536202.880000001</v>
          </cell>
          <cell r="G38">
            <v>2.9287840417215289E-2</v>
          </cell>
          <cell r="H38">
            <v>401251055.31999999</v>
          </cell>
          <cell r="I38">
            <v>8.4269616522133967E-2</v>
          </cell>
          <cell r="J38">
            <v>415011617.57999998</v>
          </cell>
          <cell r="K38">
            <v>0.22691175305245517</v>
          </cell>
          <cell r="L38">
            <v>34117962.129999995</v>
          </cell>
          <cell r="M38">
            <v>0.15790548539445384</v>
          </cell>
          <cell r="N38">
            <v>201038488.28999996</v>
          </cell>
          <cell r="O38">
            <v>8.199123668709761E-2</v>
          </cell>
          <cell r="Q38">
            <v>1392734604.5699999</v>
          </cell>
          <cell r="R38">
            <v>0.10842854309118188</v>
          </cell>
          <cell r="T38">
            <v>0</v>
          </cell>
          <cell r="U38">
            <v>0</v>
          </cell>
          <cell r="V38">
            <v>254763821.25999999</v>
          </cell>
          <cell r="W38">
            <v>0.15204645864583505</v>
          </cell>
          <cell r="AA38">
            <v>30238738.809999999</v>
          </cell>
          <cell r="AB38">
            <v>8.4475332430950192E-2</v>
          </cell>
          <cell r="AC38">
            <v>0</v>
          </cell>
          <cell r="AD38">
            <v>0</v>
          </cell>
          <cell r="AE38">
            <v>3984627.26</v>
          </cell>
          <cell r="AF38">
            <v>2.2551521232357499E-2</v>
          </cell>
          <cell r="AG38">
            <v>0</v>
          </cell>
          <cell r="AH38">
            <v>0</v>
          </cell>
          <cell r="AI38">
            <v>34223366.07</v>
          </cell>
          <cell r="AJ38">
            <v>4.9258964399985221E-2</v>
          </cell>
          <cell r="AL38">
            <v>1877940902.2</v>
          </cell>
          <cell r="AM38">
            <v>0.12027342830878203</v>
          </cell>
          <cell r="AO38">
            <v>1912164268.27</v>
          </cell>
          <cell r="AP38">
            <v>8.311899987160204E-2</v>
          </cell>
        </row>
        <row r="39">
          <cell r="A39" t="str">
            <v>Banco de Ahorro y Credito ADEMI</v>
          </cell>
          <cell r="B39">
            <v>272261761.90999997</v>
          </cell>
          <cell r="C39">
            <v>9.1581674412907363E-2</v>
          </cell>
          <cell r="E39">
            <v>0</v>
          </cell>
          <cell r="G39">
            <v>0</v>
          </cell>
          <cell r="H39">
            <v>313996944.24000001</v>
          </cell>
          <cell r="I39">
            <v>6.5944753862701655E-2</v>
          </cell>
          <cell r="J39">
            <v>281528350.94</v>
          </cell>
          <cell r="K39">
            <v>0.15392844185487878</v>
          </cell>
          <cell r="M39">
            <v>0</v>
          </cell>
          <cell r="N39">
            <v>142504412.00999999</v>
          </cell>
          <cell r="O39">
            <v>5.8118786474424422E-2</v>
          </cell>
          <cell r="Q39">
            <v>1010291469.0999999</v>
          </cell>
          <cell r="R39">
            <v>7.8654204277335465E-2</v>
          </cell>
          <cell r="U39">
            <v>0</v>
          </cell>
          <cell r="V39">
            <v>90435373.950000003</v>
          </cell>
          <cell r="W39">
            <v>5.3973041687800379E-2</v>
          </cell>
          <cell r="X39">
            <v>230442476.36999997</v>
          </cell>
          <cell r="Y39">
            <v>0.21071117998438457</v>
          </cell>
          <cell r="AB39">
            <v>0</v>
          </cell>
          <cell r="AD39">
            <v>0</v>
          </cell>
          <cell r="AF39">
            <v>0</v>
          </cell>
          <cell r="AH39">
            <v>0</v>
          </cell>
          <cell r="AI39">
            <v>0</v>
          </cell>
          <cell r="AJ39">
            <v>0</v>
          </cell>
          <cell r="AL39">
            <v>1264120392.4400001</v>
          </cell>
          <cell r="AM39">
            <v>8.0961063905518757E-2</v>
          </cell>
          <cell r="AO39">
            <v>1264120392.4400001</v>
          </cell>
          <cell r="AP39">
            <v>5.4949475042733897E-2</v>
          </cell>
        </row>
        <row r="40">
          <cell r="A40" t="str">
            <v>Banco de Desarrollo Altas Cumbres</v>
          </cell>
          <cell r="B40">
            <v>1205426.8600000001</v>
          </cell>
          <cell r="C40">
            <v>4.0547379641797047E-4</v>
          </cell>
          <cell r="D40">
            <v>11163724.99</v>
          </cell>
          <cell r="E40">
            <v>4.4020333936028611E-2</v>
          </cell>
          <cell r="G40">
            <v>0</v>
          </cell>
          <cell r="I40">
            <v>0</v>
          </cell>
          <cell r="K40">
            <v>0</v>
          </cell>
          <cell r="M40">
            <v>0</v>
          </cell>
          <cell r="N40">
            <v>22917271.140000001</v>
          </cell>
          <cell r="O40">
            <v>9.3465456204168892E-3</v>
          </cell>
          <cell r="Q40">
            <v>35286422.990000002</v>
          </cell>
          <cell r="R40">
            <v>2.7471532789882557E-3</v>
          </cell>
          <cell r="U40">
            <v>0</v>
          </cell>
          <cell r="W40">
            <v>0</v>
          </cell>
          <cell r="X40">
            <v>163393549.38999999</v>
          </cell>
          <cell r="Y40">
            <v>0.14940321826139608</v>
          </cell>
          <cell r="AB40">
            <v>0</v>
          </cell>
          <cell r="AD40">
            <v>0</v>
          </cell>
          <cell r="AF40">
            <v>0</v>
          </cell>
          <cell r="AH40">
            <v>0</v>
          </cell>
          <cell r="AI40">
            <v>0</v>
          </cell>
          <cell r="AJ40">
            <v>0</v>
          </cell>
          <cell r="AL40">
            <v>35286422.990000002</v>
          </cell>
          <cell r="AM40">
            <v>2.2599321740046623E-3</v>
          </cell>
          <cell r="AO40">
            <v>35286422.990000002</v>
          </cell>
          <cell r="AP40">
            <v>1.5338494901531996E-3</v>
          </cell>
        </row>
        <row r="41">
          <cell r="A41" t="str">
            <v>Banco Lopez de Haro de Ahorro y Crédito</v>
          </cell>
          <cell r="B41">
            <v>22687763.23</v>
          </cell>
          <cell r="C41">
            <v>7.6315650450166144E-3</v>
          </cell>
          <cell r="E41">
            <v>0</v>
          </cell>
          <cell r="G41">
            <v>0</v>
          </cell>
          <cell r="I41">
            <v>0</v>
          </cell>
          <cell r="J41">
            <v>133483266.64</v>
          </cell>
          <cell r="K41">
            <v>7.2983311197576395E-2</v>
          </cell>
          <cell r="L41">
            <v>34117962.129999995</v>
          </cell>
          <cell r="M41">
            <v>0.15790548539445384</v>
          </cell>
          <cell r="O41">
            <v>0</v>
          </cell>
          <cell r="Q41">
            <v>190288992</v>
          </cell>
          <cell r="R41">
            <v>1.4814565604349173E-2</v>
          </cell>
          <cell r="U41">
            <v>0</v>
          </cell>
          <cell r="V41">
            <v>164328447.31</v>
          </cell>
          <cell r="W41">
            <v>9.8073416958034676E-2</v>
          </cell>
          <cell r="Y41">
            <v>0</v>
          </cell>
          <cell r="AB41">
            <v>0</v>
          </cell>
          <cell r="AD41">
            <v>0</v>
          </cell>
          <cell r="AE41">
            <v>3984627.26</v>
          </cell>
          <cell r="AF41">
            <v>2.2551521232357499E-2</v>
          </cell>
          <cell r="AH41">
            <v>0</v>
          </cell>
          <cell r="AI41">
            <v>3984627.26</v>
          </cell>
          <cell r="AJ41">
            <v>5.7352223023908605E-3</v>
          </cell>
          <cell r="AL41">
            <v>421666366.29000002</v>
          </cell>
          <cell r="AM41">
            <v>2.7005780329291632E-2</v>
          </cell>
          <cell r="AO41">
            <v>425650993.55000001</v>
          </cell>
          <cell r="AP41">
            <v>1.8502429663241712E-2</v>
          </cell>
        </row>
        <row r="42">
          <cell r="A42" t="str">
            <v>Banco de Ahorro y Crédito Pyme BHD</v>
          </cell>
          <cell r="B42">
            <v>13091196.550000001</v>
          </cell>
          <cell r="C42">
            <v>4.4035331722924584E-3</v>
          </cell>
          <cell r="E42">
            <v>0</v>
          </cell>
          <cell r="F42">
            <v>10536202.880000001</v>
          </cell>
          <cell r="G42">
            <v>2.9287840417215289E-2</v>
          </cell>
          <cell r="I42">
            <v>0</v>
          </cell>
          <cell r="K42">
            <v>0</v>
          </cell>
          <cell r="M42">
            <v>0</v>
          </cell>
          <cell r="N42">
            <v>28037901.010000002</v>
          </cell>
          <cell r="O42">
            <v>1.1434935655724749E-2</v>
          </cell>
          <cell r="Q42">
            <v>51665300.439999998</v>
          </cell>
          <cell r="R42">
            <v>4.022297741935541E-3</v>
          </cell>
          <cell r="U42">
            <v>0</v>
          </cell>
          <cell r="W42">
            <v>0</v>
          </cell>
          <cell r="X42">
            <v>67048926.979999997</v>
          </cell>
          <cell r="Y42">
            <v>6.130796172298849E-2</v>
          </cell>
          <cell r="AB42">
            <v>0</v>
          </cell>
          <cell r="AD42">
            <v>0</v>
          </cell>
          <cell r="AF42">
            <v>0</v>
          </cell>
          <cell r="AH42">
            <v>0</v>
          </cell>
          <cell r="AI42">
            <v>0</v>
          </cell>
          <cell r="AJ42">
            <v>0</v>
          </cell>
          <cell r="AL42">
            <v>51665300.439999998</v>
          </cell>
          <cell r="AM42">
            <v>3.3089235136432634E-3</v>
          </cell>
          <cell r="AO42">
            <v>51665300.439999998</v>
          </cell>
          <cell r="AP42">
            <v>2.2458154730209982E-3</v>
          </cell>
        </row>
        <row r="43">
          <cell r="A43" t="str">
            <v>Motor Credito Banco de Ahorro y Crédito</v>
          </cell>
          <cell r="B43">
            <v>10369404.83</v>
          </cell>
          <cell r="C43">
            <v>3.4879942388333206E-3</v>
          </cell>
          <cell r="E43">
            <v>0</v>
          </cell>
          <cell r="G43">
            <v>0</v>
          </cell>
          <cell r="H43">
            <v>25023048.710000001</v>
          </cell>
          <cell r="I43">
            <v>5.2552702131205432E-3</v>
          </cell>
          <cell r="K43">
            <v>0</v>
          </cell>
          <cell r="M43">
            <v>0</v>
          </cell>
          <cell r="N43">
            <v>7578904.1299999999</v>
          </cell>
          <cell r="O43">
            <v>3.0909689365315493E-3</v>
          </cell>
          <cell r="Q43">
            <v>42971357.670000002</v>
          </cell>
          <cell r="R43">
            <v>3.3454483657686727E-3</v>
          </cell>
          <cell r="U43">
            <v>0</v>
          </cell>
          <cell r="W43">
            <v>0</v>
          </cell>
          <cell r="Y43">
            <v>0</v>
          </cell>
          <cell r="AA43">
            <v>30238738.809999999</v>
          </cell>
          <cell r="AB43">
            <v>8.4475332430950192E-2</v>
          </cell>
          <cell r="AD43">
            <v>0</v>
          </cell>
          <cell r="AF43">
            <v>0</v>
          </cell>
          <cell r="AH43">
            <v>0</v>
          </cell>
          <cell r="AI43">
            <v>30238738.809999999</v>
          </cell>
          <cell r="AJ43">
            <v>4.352374209759436E-2</v>
          </cell>
          <cell r="AL43">
            <v>42971357.670000002</v>
          </cell>
          <cell r="AM43">
            <v>2.7521166933416911E-3</v>
          </cell>
          <cell r="AO43">
            <v>73210096.480000004</v>
          </cell>
          <cell r="AP43">
            <v>3.1823364241747578E-3</v>
          </cell>
        </row>
        <row r="44">
          <cell r="A44" t="str">
            <v>Banco de Ahorro y Crédito Popular</v>
          </cell>
          <cell r="C44">
            <v>0</v>
          </cell>
          <cell r="E44">
            <v>0</v>
          </cell>
          <cell r="G44">
            <v>0</v>
          </cell>
          <cell r="H44">
            <v>62231062.369999997</v>
          </cell>
          <cell r="I44">
            <v>1.3069592446311777E-2</v>
          </cell>
          <cell r="K44">
            <v>0</v>
          </cell>
          <cell r="M44">
            <v>0</v>
          </cell>
          <cell r="O44">
            <v>0</v>
          </cell>
          <cell r="Q44">
            <v>62231062.369999997</v>
          </cell>
          <cell r="R44">
            <v>4.84487382280479E-3</v>
          </cell>
          <cell r="U44">
            <v>0</v>
          </cell>
          <cell r="W44">
            <v>0</v>
          </cell>
          <cell r="Y44">
            <v>0</v>
          </cell>
          <cell r="AB44">
            <v>0</v>
          </cell>
          <cell r="AD44">
            <v>0</v>
          </cell>
          <cell r="AF44">
            <v>0</v>
          </cell>
          <cell r="AH44">
            <v>0</v>
          </cell>
          <cell r="AI44">
            <v>0</v>
          </cell>
          <cell r="AJ44">
            <v>0</v>
          </cell>
          <cell r="AL44">
            <v>62231062.369999997</v>
          </cell>
          <cell r="AM44">
            <v>3.9856116929820277E-3</v>
          </cell>
          <cell r="AO44">
            <v>62231062.369999997</v>
          </cell>
          <cell r="AP44">
            <v>2.7050937782774807E-3</v>
          </cell>
        </row>
        <row r="45">
          <cell r="Y45">
            <v>0</v>
          </cell>
        </row>
        <row r="46">
          <cell r="A46" t="str">
            <v>Financieras</v>
          </cell>
          <cell r="B46">
            <v>35380949.920000002</v>
          </cell>
          <cell r="C46">
            <v>1.1901218199946606E-2</v>
          </cell>
          <cell r="D46">
            <v>0</v>
          </cell>
          <cell r="E46">
            <v>0</v>
          </cell>
          <cell r="F46">
            <v>20977461.68</v>
          </cell>
          <cell r="G46">
            <v>5.8311761555799591E-2</v>
          </cell>
          <cell r="H46">
            <v>0</v>
          </cell>
          <cell r="I46">
            <v>0</v>
          </cell>
          <cell r="J46">
            <v>0</v>
          </cell>
          <cell r="K46">
            <v>0</v>
          </cell>
          <cell r="L46">
            <v>0</v>
          </cell>
          <cell r="M46">
            <v>0</v>
          </cell>
          <cell r="N46">
            <v>22917415.379999999</v>
          </cell>
          <cell r="O46">
            <v>9.3466044470429752E-3</v>
          </cell>
          <cell r="Q46">
            <v>79275826.980000004</v>
          </cell>
          <cell r="R46">
            <v>6.1718595873073113E-3</v>
          </cell>
          <cell r="T46">
            <v>0</v>
          </cell>
          <cell r="U46">
            <v>0</v>
          </cell>
          <cell r="V46">
            <v>0</v>
          </cell>
          <cell r="W46">
            <v>0</v>
          </cell>
          <cell r="AA46">
            <v>7254641.75</v>
          </cell>
          <cell r="AB46">
            <v>2.0266661164321895E-2</v>
          </cell>
          <cell r="AC46">
            <v>0</v>
          </cell>
          <cell r="AD46">
            <v>0</v>
          </cell>
          <cell r="AE46">
            <v>0</v>
          </cell>
          <cell r="AF46">
            <v>0</v>
          </cell>
          <cell r="AG46">
            <v>0</v>
          </cell>
          <cell r="AH46">
            <v>0</v>
          </cell>
          <cell r="AI46">
            <v>7254641.75</v>
          </cell>
          <cell r="AJ46">
            <v>1.0441875850755452E-2</v>
          </cell>
          <cell r="AL46">
            <v>79275826.980000004</v>
          </cell>
          <cell r="AM46">
            <v>5.0772500251357686E-3</v>
          </cell>
          <cell r="AO46">
            <v>86530468.730000004</v>
          </cell>
          <cell r="AP46">
            <v>3.7613536339980232E-3</v>
          </cell>
        </row>
        <row r="47">
          <cell r="A47" t="str">
            <v>Promerica</v>
          </cell>
          <cell r="B47">
            <v>35380949.920000002</v>
          </cell>
          <cell r="C47">
            <v>1.1901218199946606E-2</v>
          </cell>
          <cell r="F47">
            <v>20977461.68</v>
          </cell>
          <cell r="G47">
            <v>5.8311761555799591E-2</v>
          </cell>
          <cell r="N47">
            <v>22917415.379999999</v>
          </cell>
          <cell r="O47">
            <v>9.3466044470429752E-3</v>
          </cell>
          <cell r="Q47">
            <v>79275826.980000004</v>
          </cell>
          <cell r="R47">
            <v>6.1718595873073113E-3</v>
          </cell>
          <cell r="U47">
            <v>0</v>
          </cell>
          <cell r="X47">
            <v>0</v>
          </cell>
          <cell r="Y47">
            <v>0</v>
          </cell>
          <cell r="AA47">
            <v>7254641.75</v>
          </cell>
          <cell r="AB47">
            <v>2.0266661164321895E-2</v>
          </cell>
          <cell r="AF47">
            <v>0</v>
          </cell>
          <cell r="AI47">
            <v>7254641.75</v>
          </cell>
          <cell r="AJ47">
            <v>1.0441875850755452E-2</v>
          </cell>
          <cell r="AL47">
            <v>79275826.980000004</v>
          </cell>
          <cell r="AM47">
            <v>5.0772500251357686E-3</v>
          </cell>
          <cell r="AO47">
            <v>86530468.730000004</v>
          </cell>
          <cell r="AP47">
            <v>3.7613536339980232E-3</v>
          </cell>
        </row>
        <row r="49">
          <cell r="A49" t="str">
            <v>Banco Nacional de la Vivienda</v>
          </cell>
          <cell r="B49">
            <v>131256138.84</v>
          </cell>
          <cell r="C49">
            <v>4.4151102555172052E-2</v>
          </cell>
          <cell r="D49">
            <v>11934479.960000001</v>
          </cell>
          <cell r="E49">
            <v>4.7059542729925435E-2</v>
          </cell>
          <cell r="G49">
            <v>0</v>
          </cell>
          <cell r="H49">
            <v>131256138</v>
          </cell>
          <cell r="I49">
            <v>2.7566044422276129E-2</v>
          </cell>
          <cell r="K49">
            <v>0</v>
          </cell>
          <cell r="M49">
            <v>0</v>
          </cell>
          <cell r="O49">
            <v>0</v>
          </cell>
          <cell r="Q49">
            <v>274446756.80000001</v>
          </cell>
          <cell r="R49">
            <v>2.1366498612355164E-2</v>
          </cell>
          <cell r="U49">
            <v>0</v>
          </cell>
          <cell r="V49">
            <v>4805966.45</v>
          </cell>
          <cell r="W49">
            <v>2.8682651071850851E-3</v>
          </cell>
          <cell r="AB49">
            <v>0</v>
          </cell>
          <cell r="AD49">
            <v>0</v>
          </cell>
          <cell r="AF49">
            <v>0</v>
          </cell>
          <cell r="AH49">
            <v>0</v>
          </cell>
          <cell r="AI49">
            <v>0</v>
          </cell>
          <cell r="AJ49">
            <v>0</v>
          </cell>
          <cell r="AL49">
            <v>279252723.25</v>
          </cell>
          <cell r="AM49">
            <v>1.7884845231548215E-2</v>
          </cell>
          <cell r="AO49">
            <v>279252723.25</v>
          </cell>
          <cell r="AP49">
            <v>1.2138709761040164E-2</v>
          </cell>
        </row>
        <row r="50">
          <cell r="Y50">
            <v>0</v>
          </cell>
        </row>
        <row r="51">
          <cell r="A51" t="str">
            <v>Empresas Privadas</v>
          </cell>
          <cell r="B51">
            <v>236894109.20999998</v>
          </cell>
          <cell r="C51">
            <v>7.9684929046986722E-2</v>
          </cell>
          <cell r="D51">
            <v>0</v>
          </cell>
          <cell r="E51">
            <v>0</v>
          </cell>
          <cell r="F51">
            <v>0</v>
          </cell>
          <cell r="G51">
            <v>0</v>
          </cell>
          <cell r="H51">
            <v>168486848.12</v>
          </cell>
          <cell r="I51">
            <v>3.5385133302072408E-2</v>
          </cell>
          <cell r="J51">
            <v>0</v>
          </cell>
          <cell r="K51">
            <v>0</v>
          </cell>
          <cell r="L51">
            <v>0</v>
          </cell>
          <cell r="M51">
            <v>0</v>
          </cell>
          <cell r="N51">
            <v>0</v>
          </cell>
          <cell r="O51">
            <v>0</v>
          </cell>
          <cell r="Q51">
            <v>405380957.32999998</v>
          </cell>
          <cell r="R51">
            <v>3.1560116662550597E-2</v>
          </cell>
          <cell r="T51">
            <v>0</v>
          </cell>
          <cell r="U51">
            <v>0</v>
          </cell>
          <cell r="V51">
            <v>0</v>
          </cell>
          <cell r="W51">
            <v>0</v>
          </cell>
          <cell r="AA51">
            <v>4500000</v>
          </cell>
          <cell r="AB51">
            <v>1.2571258289831959E-2</v>
          </cell>
          <cell r="AC51">
            <v>0</v>
          </cell>
          <cell r="AD51">
            <v>0</v>
          </cell>
          <cell r="AE51">
            <v>0</v>
          </cell>
          <cell r="AF51">
            <v>0</v>
          </cell>
          <cell r="AG51">
            <v>35199729.649999999</v>
          </cell>
          <cell r="AH51">
            <v>0.41986206166700157</v>
          </cell>
          <cell r="AI51">
            <v>39699729.649999999</v>
          </cell>
          <cell r="AJ51">
            <v>5.7141298302408272E-2</v>
          </cell>
          <cell r="AL51">
            <v>405380957.32999998</v>
          </cell>
          <cell r="AM51">
            <v>2.5962775214095967E-2</v>
          </cell>
          <cell r="AO51">
            <v>445080686.97999996</v>
          </cell>
          <cell r="AP51">
            <v>1.9347010179943117E-2</v>
          </cell>
        </row>
        <row r="52">
          <cell r="A52" t="str">
            <v>Leasing Popular</v>
          </cell>
          <cell r="B52">
            <v>236894109.20999998</v>
          </cell>
          <cell r="C52">
            <v>7.9684929046986722E-2</v>
          </cell>
          <cell r="E52">
            <v>0</v>
          </cell>
          <cell r="G52">
            <v>0</v>
          </cell>
          <cell r="H52">
            <v>168486848.12</v>
          </cell>
          <cell r="I52">
            <v>3.5385133302072408E-2</v>
          </cell>
          <cell r="K52">
            <v>0</v>
          </cell>
          <cell r="M52">
            <v>0</v>
          </cell>
          <cell r="O52">
            <v>0</v>
          </cell>
          <cell r="Q52">
            <v>405380957.32999998</v>
          </cell>
          <cell r="R52">
            <v>3.1560116662550597E-2</v>
          </cell>
          <cell r="U52">
            <v>0</v>
          </cell>
          <cell r="W52">
            <v>0</v>
          </cell>
          <cell r="X52">
            <v>0</v>
          </cell>
          <cell r="Y52">
            <v>0</v>
          </cell>
          <cell r="AB52">
            <v>0</v>
          </cell>
          <cell r="AD52">
            <v>0</v>
          </cell>
          <cell r="AF52">
            <v>0</v>
          </cell>
          <cell r="AH52">
            <v>0</v>
          </cell>
          <cell r="AI52">
            <v>0</v>
          </cell>
          <cell r="AJ52">
            <v>0</v>
          </cell>
          <cell r="AL52">
            <v>405380957.32999998</v>
          </cell>
          <cell r="AM52">
            <v>2.5962775214095967E-2</v>
          </cell>
          <cell r="AO52">
            <v>405380957.32999998</v>
          </cell>
          <cell r="AP52">
            <v>1.7621320667573749E-2</v>
          </cell>
        </row>
        <row r="53">
          <cell r="A53" t="str">
            <v>Inmobiliaria BHD</v>
          </cell>
          <cell r="C53">
            <v>0</v>
          </cell>
          <cell r="E53">
            <v>0</v>
          </cell>
          <cell r="G53">
            <v>0</v>
          </cell>
          <cell r="I53">
            <v>0</v>
          </cell>
          <cell r="K53">
            <v>0</v>
          </cell>
          <cell r="M53">
            <v>0</v>
          </cell>
          <cell r="O53">
            <v>0</v>
          </cell>
          <cell r="R53">
            <v>0</v>
          </cell>
          <cell r="U53">
            <v>0</v>
          </cell>
          <cell r="W53">
            <v>0</v>
          </cell>
          <cell r="Y53">
            <v>0</v>
          </cell>
          <cell r="AB53">
            <v>0</v>
          </cell>
          <cell r="AD53">
            <v>0</v>
          </cell>
          <cell r="AF53">
            <v>0</v>
          </cell>
          <cell r="AG53">
            <v>30094384.469999999</v>
          </cell>
          <cell r="AH53">
            <v>0.35896554984403395</v>
          </cell>
          <cell r="AI53">
            <v>30094384.469999999</v>
          </cell>
          <cell r="AJ53">
            <v>4.3315967523915692E-2</v>
          </cell>
          <cell r="AL53">
            <v>0</v>
          </cell>
          <cell r="AM53">
            <v>0</v>
          </cell>
          <cell r="AO53">
            <v>30094384.469999999</v>
          </cell>
          <cell r="AP53">
            <v>1.3081591264964844E-3</v>
          </cell>
        </row>
        <row r="54">
          <cell r="A54" t="str">
            <v>Promotora BHD</v>
          </cell>
          <cell r="C54">
            <v>0</v>
          </cell>
          <cell r="E54">
            <v>0</v>
          </cell>
          <cell r="G54">
            <v>0</v>
          </cell>
          <cell r="I54">
            <v>0</v>
          </cell>
          <cell r="K54">
            <v>0</v>
          </cell>
          <cell r="M54">
            <v>0</v>
          </cell>
          <cell r="O54">
            <v>0</v>
          </cell>
          <cell r="R54">
            <v>0</v>
          </cell>
          <cell r="U54">
            <v>0</v>
          </cell>
          <cell r="W54">
            <v>0</v>
          </cell>
          <cell r="Y54">
            <v>0</v>
          </cell>
          <cell r="AA54">
            <v>4500000</v>
          </cell>
          <cell r="AB54">
            <v>1.2571258289831959E-2</v>
          </cell>
          <cell r="AD54">
            <v>0</v>
          </cell>
          <cell r="AF54">
            <v>0</v>
          </cell>
          <cell r="AG54">
            <v>5105345.18</v>
          </cell>
          <cell r="AH54">
            <v>6.0896511822967632E-2</v>
          </cell>
          <cell r="AI54">
            <v>9605345.1799999997</v>
          </cell>
          <cell r="AJ54">
            <v>1.3825330778492581E-2</v>
          </cell>
          <cell r="AL54">
            <v>0</v>
          </cell>
          <cell r="AM54">
            <v>0</v>
          </cell>
          <cell r="AO54">
            <v>9605345.1799999997</v>
          </cell>
          <cell r="AP54">
            <v>4.1753038587288366E-4</v>
          </cell>
        </row>
        <row r="55">
          <cell r="A55" t="str">
            <v>Rizek</v>
          </cell>
          <cell r="C55">
            <v>0</v>
          </cell>
          <cell r="E55">
            <v>0</v>
          </cell>
          <cell r="G55">
            <v>0</v>
          </cell>
          <cell r="I55">
            <v>0</v>
          </cell>
          <cell r="K55">
            <v>0</v>
          </cell>
          <cell r="M55">
            <v>0</v>
          </cell>
          <cell r="O55">
            <v>0</v>
          </cell>
          <cell r="R55">
            <v>0</v>
          </cell>
          <cell r="U55">
            <v>0</v>
          </cell>
          <cell r="W55">
            <v>0</v>
          </cell>
          <cell r="Y55">
            <v>0</v>
          </cell>
          <cell r="AB55">
            <v>0</v>
          </cell>
          <cell r="AD55">
            <v>0</v>
          </cell>
          <cell r="AF55">
            <v>0</v>
          </cell>
          <cell r="AH55">
            <v>0</v>
          </cell>
          <cell r="AI55">
            <v>0</v>
          </cell>
          <cell r="AJ55">
            <v>0</v>
          </cell>
          <cell r="AL55">
            <v>0</v>
          </cell>
          <cell r="AM55">
            <v>0</v>
          </cell>
          <cell r="AO55">
            <v>0</v>
          </cell>
          <cell r="AP55">
            <v>0</v>
          </cell>
        </row>
        <row r="56">
          <cell r="Y56">
            <v>0</v>
          </cell>
          <cell r="AL56" t="str">
            <v>TOTAL VERT</v>
          </cell>
          <cell r="AO56" t="str">
            <v>TOTAL VERT</v>
          </cell>
        </row>
        <row r="57">
          <cell r="A57" t="str">
            <v>TOTAL</v>
          </cell>
          <cell r="B57">
            <v>2972884735.46</v>
          </cell>
          <cell r="C57">
            <v>1</v>
          </cell>
          <cell r="D57">
            <v>253603823.32000002</v>
          </cell>
          <cell r="E57">
            <v>0.99999999999999978</v>
          </cell>
          <cell r="F57">
            <v>359746663.80000001</v>
          </cell>
          <cell r="G57">
            <v>1</v>
          </cell>
          <cell r="H57">
            <v>4761515144.8400002</v>
          </cell>
          <cell r="I57">
            <v>1</v>
          </cell>
          <cell r="J57">
            <v>1828956023.6399999</v>
          </cell>
          <cell r="K57">
            <v>1</v>
          </cell>
          <cell r="L57">
            <v>216065718.33000001</v>
          </cell>
          <cell r="M57">
            <v>0.99999999999999989</v>
          </cell>
          <cell r="N57">
            <v>2451950920.77</v>
          </cell>
          <cell r="O57">
            <v>1</v>
          </cell>
          <cell r="Q57">
            <v>12844723030.159998</v>
          </cell>
          <cell r="R57">
            <v>1</v>
          </cell>
          <cell r="T57">
            <v>6696446156.6499996</v>
          </cell>
          <cell r="U57">
            <v>1</v>
          </cell>
          <cell r="V57">
            <v>1675565636.51</v>
          </cell>
          <cell r="W57">
            <v>1.0000000000000002</v>
          </cell>
          <cell r="AA57">
            <v>357959394.06</v>
          </cell>
          <cell r="AB57">
            <v>0.99999999999999989</v>
          </cell>
          <cell r="AC57">
            <v>92416010.239999995</v>
          </cell>
          <cell r="AD57">
            <v>1</v>
          </cell>
          <cell r="AE57">
            <v>176689954.47999999</v>
          </cell>
          <cell r="AF57">
            <v>1.0000000000000002</v>
          </cell>
          <cell r="AG57">
            <v>83836414.060000002</v>
          </cell>
          <cell r="AH57">
            <v>0.99999999999999989</v>
          </cell>
          <cell r="AI57">
            <v>694764221.84000003</v>
          </cell>
          <cell r="AJ57">
            <v>0.99999999999999978</v>
          </cell>
          <cell r="AL57">
            <v>15613930097.499998</v>
          </cell>
          <cell r="AM57">
            <v>1.0000000000000002</v>
          </cell>
          <cell r="AO57">
            <v>23005140475.990002</v>
          </cell>
          <cell r="AP57">
            <v>0.99999999999999978</v>
          </cell>
        </row>
        <row r="58">
          <cell r="X58">
            <v>1093641430.8299999</v>
          </cell>
          <cell r="Y58">
            <v>1</v>
          </cell>
          <cell r="AL58" t="str">
            <v>TOTAL HORIZ</v>
          </cell>
          <cell r="AO58" t="str">
            <v>TOTAL HORIZ</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ent."/>
      <sheetName val="Contenido."/>
      <sheetName val="Contenido"/>
      <sheetName val="HOME2"/>
      <sheetName val=" SDSS Definiciones (1)"/>
      <sheetName val=" SDSS Definiciones (2)"/>
      <sheetName val=" SDSS Definiciones (3)"/>
      <sheetName val=" SDSS Definiciones (4)"/>
      <sheetName val="SDSS"/>
      <sheetName val="I.1.1 Cobertura SDSS "/>
      <sheetName val="I.1.2 Cobertura SDSS"/>
      <sheetName val="I.1.3 Cobertura SDSS "/>
      <sheetName val="I.1.4 Afil. SDSS Anual"/>
      <sheetName val="Hoja3"/>
      <sheetName val="I.1.6 Proy. afil.Vs pobl."/>
      <sheetName val="Afil. mensual (Mod.)"/>
      <sheetName val="I.2.1 Empl x sector "/>
      <sheetName val="I.2.2 Empr x No. de empl"/>
      <sheetName val="I.2.3 Salario prom."/>
      <sheetName val="II.1 Pob. econ.  (2)"/>
      <sheetName val="II.2 Ocup. formal "/>
      <sheetName val="III.1 Ingr y egr SDSS"/>
      <sheetName val="Recaudo x sector"/>
      <sheetName val="Rec. x origen"/>
      <sheetName val="Aport.Gob.SS"/>
      <sheetName val="RC"/>
      <sheetName val="IV.1.1.1 Afil. SFS RC Anual "/>
      <sheetName val="Ind. Depend SFS RC Anual"/>
      <sheetName val="Afil. anual SFS( Mod)"/>
      <sheetName val="IV.1.1.2 Afil. SFS RC Mensual "/>
      <sheetName val="IV.1.1.3 Ind. Dep SFS RC Mens"/>
      <sheetName val="IV.1.1.4 Tit. Vs pob ocup."/>
      <sheetName val="IV.1.1.5.Afil. SFS x ARS"/>
      <sheetName val="IV.1.1.6. Afil. SFS.Región.stat"/>
      <sheetName val="IV.1.1.7. Afil. SFS.Región.Edad"/>
      <sheetName val="IV.1.1.8 Afil. SFS.Prov.Edad"/>
      <sheetName val="IV.1.1.9 Afil. SFS.Prov.Sector"/>
      <sheetName val="IV.1.1.10 Afil. SFS.Prov.EPriv"/>
      <sheetName val="IV.1.1.11 Afil.SFS.Prov EPub D "/>
      <sheetName val="IV.1.1.12 Afil. SFS.Prov.EPub.C"/>
      <sheetName val="IV.1.1.13 Afil.SFS.Art.124 Ley"/>
      <sheetName val="IV.1.1.14 Comparativo afil.edad"/>
      <sheetName val="IV.1.1.15 Comp. afil. región"/>
      <sheetName val="IV.1.2.1 Rec. disp. salud"/>
      <sheetName val="Dep y Tit por mes"/>
      <sheetName val="IV.1.2.2 Disp. SFS"/>
      <sheetName val="IV.1.2.3 Dip. SFS mensual"/>
      <sheetName val="IV.1.2.4 Disp. x ARS 2"/>
      <sheetName val="IV.1.2.5 Disp. x ARS"/>
      <sheetName val="Total Afil.Mas 50"/>
      <sheetName val="Total Afiliados &lt;50"/>
      <sheetName val="IV.1.3.1 Por cuentas"/>
      <sheetName val="IV.1.3.2 Por entidad"/>
      <sheetName val="Afil. anual SFS RS (Mod)"/>
      <sheetName val="G1.RC"/>
      <sheetName val="G2.RC"/>
      <sheetName val="G4.RC"/>
      <sheetName val="G5.RC"/>
      <sheetName val="G6.RC"/>
      <sheetName val="G7.RC"/>
      <sheetName val="IV.1.2.6 Gast.Salud"/>
      <sheetName val="RS"/>
      <sheetName val="IV.2.1.1 fil anual SFS RS "/>
      <sheetName val="IV.2.1.2 Afil. RS mensual"/>
      <sheetName val="IV.2.1.3 Afil. SFS RS Vs pob."/>
      <sheetName val="IV.2.1.4 Afil. SFS Rs Vs pob 3"/>
      <sheetName val="IV.2.1.5 Afil. SFS RS Vs pob 4"/>
      <sheetName val="IV.2.1.6 Ind. depend."/>
      <sheetName val="IV.2.2.1 Aport. Disp. RS"/>
      <sheetName val="IV.2.2.2 Saldos RS mensual"/>
      <sheetName val="G1.RS"/>
      <sheetName val="G2.RS"/>
      <sheetName val="G3.RS"/>
      <sheetName val="G4.RS"/>
      <sheetName val="G5.RS"/>
      <sheetName val="G6.RS"/>
      <sheetName val="G7.RS"/>
      <sheetName val="G8.RS"/>
      <sheetName val="G9.RS"/>
      <sheetName val="G10.RS"/>
      <sheetName val="RET"/>
      <sheetName val="IV.3.1 Afil. SFSP Anual."/>
      <sheetName val="IV.3.2 Afil. SFSP Mensual"/>
      <sheetName val="IV.3.3 Disp.SFS Pens.x ARS"/>
      <sheetName val="EI"/>
      <sheetName val="IV.4.1.1 Afil. a EI"/>
      <sheetName val="IV.4.1.2 Afil. a EI (2)"/>
      <sheetName val="IV.4.1.3 Evol. afil. EI"/>
      <sheetName val="Rec. y dip. EI"/>
      <sheetName val="IV.4.1.2 Afil. a EI (3)"/>
      <sheetName val="IV.4.1.4 EI Estancias"/>
      <sheetName val="Subsidios"/>
      <sheetName val="IV.4.2.1 Benef. subsid"/>
      <sheetName val="IV.4.2.2 Monto subsid"/>
      <sheetName val="SVDS"/>
      <sheetName val="V.1.1 Afil. SVDS"/>
      <sheetName val="V.1.2 Afil. cotiz."/>
      <sheetName val="V.1.3 Afil. SVDS mensual"/>
      <sheetName val="%Cotiz. x AFP"/>
      <sheetName val="V.1.4 Afil. SVDS x sexo"/>
      <sheetName val="V.1.5 Cotiz. x rango de edad"/>
      <sheetName val="V.1.5 Cotiz. x rango de edad (2"/>
      <sheetName val="V.1.6 Cotiz x sal. min. cot."/>
      <sheetName val="V.1.7 Cotiz.x AFP y fondos"/>
      <sheetName val="V.1.8 Cotiz. x sexo "/>
      <sheetName val="V1.8Cot.Afil X Sexo"/>
      <sheetName val="V.2.1 Disp. SVDS"/>
      <sheetName val="V.2.2 Disp. anual  x cuentas"/>
      <sheetName val="V.3.1 Traspasos anual"/>
      <sheetName val="V.3.2 Trasp. recibidos"/>
      <sheetName val="V.3.3 Trasp. cedidos"/>
      <sheetName val="V.3.4 Trasp. netos"/>
      <sheetName val="V.4.1 Pensiones por año"/>
      <sheetName val="V.4.2 PEA_Pensiones_Género"/>
      <sheetName val="V.4.3 Pensiones Sob.Disc"/>
      <sheetName val="V.4.4. Pens.Disc. AFP"/>
      <sheetName val="Hoja1"/>
      <sheetName val="V.5.1 Patrim. fp anual"/>
      <sheetName val="V.5.2 Cartera de inv fp"/>
      <sheetName val="V.5.4 Comp. Cartera"/>
      <sheetName val="3.9.2.f"/>
      <sheetName val="V.5.3 Rent. nom. de los FP"/>
      <sheetName val="23.Rentab.Real"/>
      <sheetName val="SRL"/>
      <sheetName val="VI.1.1 Afil. SRL"/>
      <sheetName val="VI.1.2 Afil. SRL x sexoy edad"/>
      <sheetName val="VI.1.3 Afil. ARL x riesgo"/>
      <sheetName val="VI.2.1 Disp. anual ARL"/>
      <sheetName val="VI.2.2 Disp. mensual a ARL"/>
      <sheetName val="VI.3.1 NA. Reportes ARL"/>
      <sheetName val="VI.3.2 ID. Accidentabilidad"/>
      <sheetName val="VI.3.3 NA.Cant. accid x región"/>
      <sheetName val="VI.3.4 NA.Cant. accid x Prov.)"/>
      <sheetName val="VI.3.5 NA.Cant. accid x Proced."/>
      <sheetName val="VI.3.6 Accid x activ. econ."/>
      <sheetName val=" VI.3.7 Accid x ocupación"/>
      <sheetName val=" VI.3.8 NA.Cant. accid x sector"/>
      <sheetName val="VI.3.10 Accid x sexo"/>
      <sheetName val="VI.3.14 Accid x Escolaridad"/>
      <sheetName val="VI.3.9 Accid x sector "/>
      <sheetName val="VI.3.11 Accid x sexo "/>
      <sheetName val="VI.3.12 Accid x rango de edad"/>
      <sheetName val="VI.3.13 Accid x edad"/>
      <sheetName val="VI.3.16 EC. Accid. Lab"/>
      <sheetName val="VI.3.15 EC. Accid. Lab."/>
      <sheetName val="VI.3.17 EC. Accid. Lab x tipo"/>
      <sheetName val="VI.3.18 EC. Accid. Lab x Lesión"/>
      <sheetName val="VI.3.19 Accid.Lab suceso"/>
      <sheetName val="VI.3.20 EC. x mecanismo causal"/>
      <sheetName val="VI.3.21 EC. x Agente daño"/>
      <sheetName val="VI.3.22 EC. x  lugar de accid."/>
      <sheetName val="VI.3.23 Exped. Calif. x antig."/>
      <sheetName val="VI.3.24 EC. Accid incapac."/>
      <sheetName val="VI.3.25 EC. Enferm. Prof (R)"/>
      <sheetName val="VI.3.26 EC. Accid Lab.(R)"/>
      <sheetName val="VI.3.27. Accid. Aprobxtipo"/>
      <sheetName val="VI.3.28. Accid. Aprob xLesión "/>
      <sheetName val="VI.3.29 Accid.Aprob Según suc."/>
      <sheetName val="VI.3.30 Pagos de ARLSS"/>
      <sheetName val="VI.4.1 Prest. econ. SRL"/>
      <sheetName val="VI.4.2 Gastos med. ARL"/>
      <sheetName val="VI.4.3 Gastos prevenc. riesgos"/>
      <sheetName val="VI.4.4 Pensión sobrev. ARL"/>
      <sheetName val="VI.4.5 Pensión discap ARL"/>
      <sheetName val="VI.4.6 Discap. temporal ARL"/>
      <sheetName val="VI.4.7 Indemniz.ARL"/>
      <sheetName val="VI.4.8 Remuneración SRL"/>
      <sheetName val="VI.4.9 Beneficios SRL"/>
      <sheetName val="CMNR"/>
      <sheetName val="VII.1 CMR"/>
      <sheetName val="VII.1 CMR "/>
      <sheetName val="VII.1 CMR (2)"/>
      <sheetName val="Status"/>
      <sheetName val="Apelaciones1"/>
      <sheetName val="Apelaciones2"/>
      <sheetName val="Por Entidad Receptora Origen"/>
      <sheetName val="VIII.1 Sol.Pensiones"/>
      <sheetName val="VIII.2 Sol.Ent.Sal."/>
      <sheetName val="VIII.3 Sol.Realiz.Entid."/>
      <sheetName val="Hoja2"/>
      <sheetName val="Hoja4"/>
      <sheetName val="Hoja5"/>
      <sheetName val="Hoja6"/>
    </sheetNames>
    <sheetDataSet>
      <sheetData sheetId="0"/>
      <sheetData sheetId="1"/>
      <sheetData sheetId="2"/>
      <sheetData sheetId="3"/>
      <sheetData sheetId="4"/>
      <sheetData sheetId="5"/>
      <sheetData sheetId="6"/>
      <sheetData sheetId="7"/>
      <sheetData sheetId="8"/>
      <sheetData sheetId="9">
        <row r="4">
          <cell r="E4">
            <v>8742318</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row r="14">
          <cell r="B14">
            <v>2881130</v>
          </cell>
        </row>
      </sheetData>
      <sheetData sheetId="97"/>
      <sheetData sheetId="98"/>
      <sheetData sheetId="99">
        <row r="15">
          <cell r="D15">
            <v>3069900</v>
          </cell>
        </row>
      </sheetData>
      <sheetData sheetId="100"/>
      <sheetData sheetId="101"/>
      <sheetData sheetId="102"/>
      <sheetData sheetId="103">
        <row r="5">
          <cell r="J5">
            <v>1508392</v>
          </cell>
        </row>
      </sheetData>
      <sheetData sheetId="104"/>
      <sheetData sheetId="105"/>
      <sheetData sheetId="106"/>
      <sheetData sheetId="107"/>
      <sheetData sheetId="108"/>
      <sheetData sheetId="109">
        <row r="15">
          <cell r="A15" t="str">
            <v>2014</v>
          </cell>
        </row>
      </sheetData>
      <sheetData sheetId="110">
        <row r="15">
          <cell r="A15" t="str">
            <v>2014</v>
          </cell>
        </row>
      </sheetData>
      <sheetData sheetId="111"/>
      <sheetData sheetId="112"/>
      <sheetData sheetId="113"/>
      <sheetData sheetId="114"/>
      <sheetData sheetId="115"/>
      <sheetData sheetId="116"/>
      <sheetData sheetId="117"/>
      <sheetData sheetId="118"/>
      <sheetData sheetId="119"/>
      <sheetData sheetId="120"/>
      <sheetData sheetId="121">
        <row r="45">
          <cell r="B45">
            <v>0.132289709655253</v>
          </cell>
        </row>
      </sheetData>
      <sheetData sheetId="122"/>
      <sheetData sheetId="123"/>
      <sheetData sheetId="124">
        <row r="10">
          <cell r="D10">
            <v>1651202</v>
          </cell>
        </row>
      </sheetData>
      <sheetData sheetId="125"/>
      <sheetData sheetId="126"/>
      <sheetData sheetId="127"/>
      <sheetData sheetId="128"/>
      <sheetData sheetId="129">
        <row r="12">
          <cell r="D12">
            <v>26688</v>
          </cell>
        </row>
      </sheetData>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losario"/>
      <sheetName val="Diccionario_RC "/>
      <sheetName val="Diccionario_RS"/>
      <sheetName val="Hoja8"/>
      <sheetName val="R_Contributivo"/>
      <sheetName val="RS_Subsidiado."/>
      <sheetName val="TSS RCS"/>
      <sheetName val="Rec.xsector (2)"/>
      <sheetName val="Rec.xsector"/>
      <sheetName val="Pensionados SIGOB"/>
      <sheetName val="Efectivo Recibido X Rubros"/>
      <sheetName val="Dispersión por AFP's"/>
      <sheetName val="Hoja9"/>
      <sheetName val="Pagos x ARS"/>
      <sheetName val="Aportes"/>
      <sheetName val="Ind. Pobrez."/>
      <sheetName val="Cuidado salud"/>
      <sheetName val="CSP"/>
      <sheetName val="Cuidado S.Personas REC &amp; Pagos"/>
      <sheetName val="RCIF"/>
      <sheetName val="Hoja1"/>
      <sheetName val="Certif. Finan.R.C m"/>
      <sheetName val="Certif. Finan.R.C j"/>
      <sheetName val="Cert. Finan. R.S. "/>
      <sheetName val="Cert. Finan R.C.S."/>
      <sheetName val="FSS SIPEN"/>
      <sheetName val="Definiciones riesgos"/>
      <sheetName val="Cartera Inv."/>
      <sheetName val="Rentab. Nominal"/>
      <sheetName val="Hoja2"/>
      <sheetName val="Hoja3"/>
      <sheetName val="Proy. Geo. "/>
      <sheetName val="Pob. Total"/>
      <sheetName val="Pob.Hombres"/>
      <sheetName val="Pob. Mujeres"/>
      <sheetName val="Pob. SFS-RC, H y M"/>
      <sheetName val="Pob. SFS-RC Mujeres"/>
      <sheetName val="Pob. SFS-RC Hombres"/>
      <sheetName val="Pob. Fuera SFS-RC H y M"/>
      <sheetName val="Pob.SFS-RC Hombres"/>
      <sheetName val="Pob. Fuera SFS- Mujeres"/>
      <sheetName val="RS (Senasa)"/>
      <sheetName val="Proyección DM.2008"/>
      <sheetName val="Proy. Provincias"/>
      <sheetName val="Proy. Provincias (2)"/>
      <sheetName val="Proy. Geo."/>
      <sheetName val="Aportes Dep. Adic."/>
      <sheetName val="Hoja5"/>
      <sheetName val="Proyección Pobl."/>
      <sheetName val="Hoja1 (2)"/>
      <sheetName val="Resumen EEp"/>
      <sheetName val="Resumen"/>
      <sheetName val="Hoja1 (4)"/>
      <sheetName val="Hoja11"/>
      <sheetName val="Hoja10"/>
      <sheetName val="Hoja7"/>
      <sheetName val="Resolucione Importantes"/>
      <sheetName val="Hoja6"/>
      <sheetName val="Hoja4"/>
    </sheetNames>
    <sheetDataSet>
      <sheetData sheetId="0"/>
      <sheetData sheetId="1"/>
      <sheetData sheetId="2"/>
      <sheetData sheetId="3"/>
      <sheetData sheetId="4">
        <row r="228">
          <cell r="DK228">
            <v>194685949.21000001</v>
          </cell>
        </row>
      </sheetData>
      <sheetData sheetId="5"/>
      <sheetData sheetId="6"/>
      <sheetData sheetId="7"/>
      <sheetData sheetId="8">
        <row r="282">
          <cell r="E282">
            <v>10888419013.67</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2" Type="http://schemas.openxmlformats.org/officeDocument/2006/relationships/drawing" Target="../drawings/drawing138.xml"/><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2" Type="http://schemas.openxmlformats.org/officeDocument/2006/relationships/drawing" Target="../drawings/drawing139.xml"/><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2" Type="http://schemas.openxmlformats.org/officeDocument/2006/relationships/drawing" Target="../drawings/drawing141.xml"/><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2" Type="http://schemas.openxmlformats.org/officeDocument/2006/relationships/drawing" Target="../drawings/drawing142.xml"/><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2" Type="http://schemas.openxmlformats.org/officeDocument/2006/relationships/drawing" Target="../drawings/drawing143.xml"/><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2" Type="http://schemas.openxmlformats.org/officeDocument/2006/relationships/drawing" Target="../drawings/drawing144.xml"/><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2" Type="http://schemas.openxmlformats.org/officeDocument/2006/relationships/drawing" Target="../drawings/drawing145.xml"/><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2" Type="http://schemas.openxmlformats.org/officeDocument/2006/relationships/drawing" Target="../drawings/drawing146.xml"/><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2" Type="http://schemas.openxmlformats.org/officeDocument/2006/relationships/drawing" Target="../drawings/drawing147.xml"/><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2" Type="http://schemas.openxmlformats.org/officeDocument/2006/relationships/drawing" Target="../drawings/drawing148.xml"/><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2" Type="http://schemas.openxmlformats.org/officeDocument/2006/relationships/drawing" Target="../drawings/drawing150.xml"/><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2" Type="http://schemas.openxmlformats.org/officeDocument/2006/relationships/drawing" Target="../drawings/drawing152.xml"/><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2" Type="http://schemas.openxmlformats.org/officeDocument/2006/relationships/drawing" Target="../drawings/drawing154.xml"/><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2" Type="http://schemas.openxmlformats.org/officeDocument/2006/relationships/drawing" Target="../drawings/drawing156.xml"/><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2" Type="http://schemas.openxmlformats.org/officeDocument/2006/relationships/drawing" Target="../drawings/drawing158.xml"/><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2" Type="http://schemas.openxmlformats.org/officeDocument/2006/relationships/drawing" Target="../drawings/drawing160.xml"/><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2" Type="http://schemas.openxmlformats.org/officeDocument/2006/relationships/drawing" Target="../drawings/drawing162.xml"/><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2" Type="http://schemas.openxmlformats.org/officeDocument/2006/relationships/drawing" Target="../drawings/drawing164.xml"/><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2" Type="http://schemas.openxmlformats.org/officeDocument/2006/relationships/drawing" Target="../drawings/drawing166.xml"/><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2" Type="http://schemas.openxmlformats.org/officeDocument/2006/relationships/drawing" Target="../drawings/drawing168.xml"/><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2" Type="http://schemas.openxmlformats.org/officeDocument/2006/relationships/drawing" Target="../drawings/drawing170.xml"/><Relationship Id="rId1" Type="http://schemas.openxmlformats.org/officeDocument/2006/relationships/printerSettings" Target="../printerSettings/printerSettings120.bin"/></Relationships>
</file>

<file path=xl/worksheets/_rels/sheet121.xml.rels><?xml version="1.0" encoding="UTF-8" standalone="yes"?>
<Relationships xmlns="http://schemas.openxmlformats.org/package/2006/relationships"><Relationship Id="rId2" Type="http://schemas.openxmlformats.org/officeDocument/2006/relationships/drawing" Target="../drawings/drawing172.xml"/><Relationship Id="rId1" Type="http://schemas.openxmlformats.org/officeDocument/2006/relationships/printerSettings" Target="../printerSettings/printerSettings121.bin"/></Relationships>
</file>

<file path=xl/worksheets/_rels/sheet122.xml.rels><?xml version="1.0" encoding="UTF-8" standalone="yes"?>
<Relationships xmlns="http://schemas.openxmlformats.org/package/2006/relationships"><Relationship Id="rId2" Type="http://schemas.openxmlformats.org/officeDocument/2006/relationships/drawing" Target="../drawings/drawing174.xml"/><Relationship Id="rId1" Type="http://schemas.openxmlformats.org/officeDocument/2006/relationships/printerSettings" Target="../printerSettings/printerSettings122.bin"/></Relationships>
</file>

<file path=xl/worksheets/_rels/sheet123.xml.rels><?xml version="1.0" encoding="UTF-8" standalone="yes"?>
<Relationships xmlns="http://schemas.openxmlformats.org/package/2006/relationships"><Relationship Id="rId2" Type="http://schemas.openxmlformats.org/officeDocument/2006/relationships/drawing" Target="../drawings/drawing176.xml"/><Relationship Id="rId1" Type="http://schemas.openxmlformats.org/officeDocument/2006/relationships/printerSettings" Target="../printerSettings/printerSettings123.bin"/></Relationships>
</file>

<file path=xl/worksheets/_rels/sheet124.xml.rels><?xml version="1.0" encoding="UTF-8" standalone="yes"?>
<Relationships xmlns="http://schemas.openxmlformats.org/package/2006/relationships"><Relationship Id="rId2" Type="http://schemas.openxmlformats.org/officeDocument/2006/relationships/drawing" Target="../drawings/drawing178.xml"/><Relationship Id="rId1" Type="http://schemas.openxmlformats.org/officeDocument/2006/relationships/printerSettings" Target="../printerSettings/printerSettings124.bin"/></Relationships>
</file>

<file path=xl/worksheets/_rels/sheet125.xml.rels><?xml version="1.0" encoding="UTF-8" standalone="yes"?>
<Relationships xmlns="http://schemas.openxmlformats.org/package/2006/relationships"><Relationship Id="rId2" Type="http://schemas.openxmlformats.org/officeDocument/2006/relationships/drawing" Target="../drawings/drawing180.xml"/><Relationship Id="rId1" Type="http://schemas.openxmlformats.org/officeDocument/2006/relationships/printerSettings" Target="../printerSettings/printerSettings125.bin"/></Relationships>
</file>

<file path=xl/worksheets/_rels/sheet126.xml.rels><?xml version="1.0" encoding="UTF-8" standalone="yes"?>
<Relationships xmlns="http://schemas.openxmlformats.org/package/2006/relationships"><Relationship Id="rId2" Type="http://schemas.openxmlformats.org/officeDocument/2006/relationships/drawing" Target="../drawings/drawing182.xml"/><Relationship Id="rId1" Type="http://schemas.openxmlformats.org/officeDocument/2006/relationships/printerSettings" Target="../printerSettings/printerSettings126.bin"/></Relationships>
</file>

<file path=xl/worksheets/_rels/sheet127.xml.rels><?xml version="1.0" encoding="UTF-8" standalone="yes"?>
<Relationships xmlns="http://schemas.openxmlformats.org/package/2006/relationships"><Relationship Id="rId2" Type="http://schemas.openxmlformats.org/officeDocument/2006/relationships/drawing" Target="../drawings/drawing184.xml"/><Relationship Id="rId1" Type="http://schemas.openxmlformats.org/officeDocument/2006/relationships/printerSettings" Target="../printerSettings/printerSettings127.bin"/></Relationships>
</file>

<file path=xl/worksheets/_rels/sheet128.xml.rels><?xml version="1.0" encoding="UTF-8" standalone="yes"?>
<Relationships xmlns="http://schemas.openxmlformats.org/package/2006/relationships"><Relationship Id="rId2" Type="http://schemas.openxmlformats.org/officeDocument/2006/relationships/drawing" Target="../drawings/drawing185.xml"/><Relationship Id="rId1" Type="http://schemas.openxmlformats.org/officeDocument/2006/relationships/printerSettings" Target="../printerSettings/printerSettings128.bin"/></Relationships>
</file>

<file path=xl/worksheets/_rels/sheet129.xml.rels><?xml version="1.0" encoding="UTF-8" standalone="yes"?>
<Relationships xmlns="http://schemas.openxmlformats.org/package/2006/relationships"><Relationship Id="rId2" Type="http://schemas.openxmlformats.org/officeDocument/2006/relationships/drawing" Target="../drawings/drawing187.xml"/><Relationship Id="rId1" Type="http://schemas.openxmlformats.org/officeDocument/2006/relationships/printerSettings" Target="../printerSettings/printerSettings129.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2" Type="http://schemas.openxmlformats.org/officeDocument/2006/relationships/drawing" Target="../drawings/drawing188.xml"/><Relationship Id="rId1" Type="http://schemas.openxmlformats.org/officeDocument/2006/relationships/printerSettings" Target="../printerSettings/printerSettings130.bin"/></Relationships>
</file>

<file path=xl/worksheets/_rels/sheet131.xml.rels><?xml version="1.0" encoding="UTF-8" standalone="yes"?>
<Relationships xmlns="http://schemas.openxmlformats.org/package/2006/relationships"><Relationship Id="rId2" Type="http://schemas.openxmlformats.org/officeDocument/2006/relationships/drawing" Target="../drawings/drawing189.xml"/><Relationship Id="rId1" Type="http://schemas.openxmlformats.org/officeDocument/2006/relationships/printerSettings" Target="../printerSettings/printerSettings131.bin"/></Relationships>
</file>

<file path=xl/worksheets/_rels/sheet132.xml.rels><?xml version="1.0" encoding="UTF-8" standalone="yes"?>
<Relationships xmlns="http://schemas.openxmlformats.org/package/2006/relationships"><Relationship Id="rId2" Type="http://schemas.openxmlformats.org/officeDocument/2006/relationships/drawing" Target="../drawings/drawing190.xml"/><Relationship Id="rId1" Type="http://schemas.openxmlformats.org/officeDocument/2006/relationships/printerSettings" Target="../printerSettings/printerSettings132.bin"/></Relationships>
</file>

<file path=xl/worksheets/_rels/sheet133.xml.rels><?xml version="1.0" encoding="UTF-8" standalone="yes"?>
<Relationships xmlns="http://schemas.openxmlformats.org/package/2006/relationships"><Relationship Id="rId2" Type="http://schemas.openxmlformats.org/officeDocument/2006/relationships/drawing" Target="../drawings/drawing191.xml"/><Relationship Id="rId1" Type="http://schemas.openxmlformats.org/officeDocument/2006/relationships/printerSettings" Target="../printerSettings/printerSettings133.bin"/></Relationships>
</file>

<file path=xl/worksheets/_rels/sheet134.xml.rels><?xml version="1.0" encoding="UTF-8" standalone="yes"?>
<Relationships xmlns="http://schemas.openxmlformats.org/package/2006/relationships"><Relationship Id="rId2" Type="http://schemas.openxmlformats.org/officeDocument/2006/relationships/drawing" Target="../drawings/drawing193.xml"/><Relationship Id="rId1" Type="http://schemas.openxmlformats.org/officeDocument/2006/relationships/printerSettings" Target="../printerSettings/printerSettings134.bin"/></Relationships>
</file>

<file path=xl/worksheets/_rels/sheet135.xml.rels><?xml version="1.0" encoding="UTF-8" standalone="yes"?>
<Relationships xmlns="http://schemas.openxmlformats.org/package/2006/relationships"><Relationship Id="rId2" Type="http://schemas.openxmlformats.org/officeDocument/2006/relationships/drawing" Target="../drawings/drawing194.xml"/><Relationship Id="rId1" Type="http://schemas.openxmlformats.org/officeDocument/2006/relationships/printerSettings" Target="../printerSettings/printerSettings135.bin"/></Relationships>
</file>

<file path=xl/worksheets/_rels/sheet136.xml.rels><?xml version="1.0" encoding="UTF-8" standalone="yes"?>
<Relationships xmlns="http://schemas.openxmlformats.org/package/2006/relationships"><Relationship Id="rId2" Type="http://schemas.openxmlformats.org/officeDocument/2006/relationships/drawing" Target="../drawings/drawing196.xml"/><Relationship Id="rId1" Type="http://schemas.openxmlformats.org/officeDocument/2006/relationships/printerSettings" Target="../printerSettings/printerSettings136.bin"/></Relationships>
</file>

<file path=xl/worksheets/_rels/sheet137.xml.rels><?xml version="1.0" encoding="UTF-8" standalone="yes"?>
<Relationships xmlns="http://schemas.openxmlformats.org/package/2006/relationships"><Relationship Id="rId2" Type="http://schemas.openxmlformats.org/officeDocument/2006/relationships/drawing" Target="../drawings/drawing197.xml"/><Relationship Id="rId1" Type="http://schemas.openxmlformats.org/officeDocument/2006/relationships/printerSettings" Target="../printerSettings/printerSettings137.bin"/></Relationships>
</file>

<file path=xl/worksheets/_rels/sheet138.xml.rels><?xml version="1.0" encoding="UTF-8" standalone="yes"?>
<Relationships xmlns="http://schemas.openxmlformats.org/package/2006/relationships"><Relationship Id="rId2" Type="http://schemas.openxmlformats.org/officeDocument/2006/relationships/drawing" Target="../drawings/drawing198.xml"/><Relationship Id="rId1" Type="http://schemas.openxmlformats.org/officeDocument/2006/relationships/printerSettings" Target="../printerSettings/printerSettings138.bin"/></Relationships>
</file>

<file path=xl/worksheets/_rels/sheet139.xml.rels><?xml version="1.0" encoding="UTF-8" standalone="yes"?>
<Relationships xmlns="http://schemas.openxmlformats.org/package/2006/relationships"><Relationship Id="rId2" Type="http://schemas.openxmlformats.org/officeDocument/2006/relationships/drawing" Target="../drawings/drawing199.xml"/><Relationship Id="rId1" Type="http://schemas.openxmlformats.org/officeDocument/2006/relationships/printerSettings" Target="../printerSettings/printerSettings139.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40.xml.rels><?xml version="1.0" encoding="UTF-8" standalone="yes"?>
<Relationships xmlns="http://schemas.openxmlformats.org/package/2006/relationships"><Relationship Id="rId2" Type="http://schemas.openxmlformats.org/officeDocument/2006/relationships/drawing" Target="../drawings/drawing200.xml"/><Relationship Id="rId1" Type="http://schemas.openxmlformats.org/officeDocument/2006/relationships/printerSettings" Target="../printerSettings/printerSettings140.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85.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87.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89.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90.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91.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92.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93.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95.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97.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98.x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99.x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100.x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101.x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103.x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105.x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107.x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108.xml"/><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109.x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111.xml"/><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113.xml"/><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115.xml"/><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116.xml"/><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117.xml"/><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19.xml"/><Relationship Id="rId1" Type="http://schemas.openxmlformats.org/officeDocument/2006/relationships/printerSettings" Target="../printerSettings/printerSettings87.bin"/><Relationship Id="rId4" Type="http://schemas.openxmlformats.org/officeDocument/2006/relationships/comments" Target="../comments1.xml"/></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121.xml"/><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122.xml"/><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124.xml"/><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125.xml"/><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127.xml"/><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129.xml"/><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2" Type="http://schemas.openxmlformats.org/officeDocument/2006/relationships/drawing" Target="../drawings/drawing130.xml"/><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2" Type="http://schemas.openxmlformats.org/officeDocument/2006/relationships/drawing" Target="../drawings/drawing132.xml"/><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2" Type="http://schemas.openxmlformats.org/officeDocument/2006/relationships/drawing" Target="../drawings/drawing134.xml"/><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2" Type="http://schemas.openxmlformats.org/officeDocument/2006/relationships/drawing" Target="../drawings/drawing135.xml"/><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2" Type="http://schemas.openxmlformats.org/officeDocument/2006/relationships/drawing" Target="../drawings/drawing136.xml"/><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2" Type="http://schemas.openxmlformats.org/officeDocument/2006/relationships/drawing" Target="../drawings/drawing137.xml"/><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V70"/>
  <sheetViews>
    <sheetView view="pageBreakPreview" zoomScale="40" zoomScaleNormal="100" zoomScaleSheetLayoutView="40" workbookViewId="0">
      <selection sqref="A1:XFD1048576"/>
    </sheetView>
  </sheetViews>
  <sheetFormatPr baseColWidth="10" defaultColWidth="26.7109375" defaultRowHeight="31.5"/>
  <cols>
    <col min="1" max="1" width="74.7109375" style="1810" customWidth="1"/>
    <col min="2" max="2" width="55.5703125" style="1810" customWidth="1"/>
    <col min="3" max="3" width="45.5703125" style="1809" customWidth="1"/>
    <col min="4" max="4" width="50.5703125" style="1810" customWidth="1"/>
    <col min="5" max="5" width="49.85546875" style="1810" customWidth="1"/>
    <col min="6" max="7" width="43.42578125" style="1811" customWidth="1"/>
    <col min="8" max="8" width="40.85546875" style="1811" customWidth="1"/>
    <col min="9" max="9" width="38.28515625" style="1810" customWidth="1"/>
    <col min="10" max="10" width="53.85546875" style="1811" customWidth="1"/>
    <col min="11" max="11" width="62" style="1811" bestFit="1" customWidth="1"/>
    <col min="12" max="12" width="44.42578125" style="1811" customWidth="1"/>
    <col min="13" max="13" width="38" style="1811" customWidth="1"/>
    <col min="14" max="14" width="33" style="1811" customWidth="1"/>
    <col min="15" max="15" width="37.5703125" style="1618" customWidth="1"/>
    <col min="16" max="16" width="36.28515625" style="1618" customWidth="1"/>
    <col min="17" max="16384" width="26.7109375" style="1617"/>
  </cols>
  <sheetData>
    <row r="1" spans="1:16" ht="96.75" customHeight="1">
      <c r="A1" s="2695" t="s">
        <v>1028</v>
      </c>
      <c r="B1" s="2696"/>
      <c r="C1" s="2696"/>
      <c r="D1" s="2696"/>
      <c r="E1" s="2696"/>
      <c r="F1" s="2696"/>
      <c r="G1" s="2696"/>
      <c r="H1" s="2696"/>
      <c r="I1" s="2696"/>
      <c r="J1" s="2696"/>
      <c r="K1" s="2696"/>
      <c r="L1" s="2696"/>
      <c r="M1" s="2696"/>
      <c r="N1" s="2696"/>
      <c r="O1" s="2696"/>
      <c r="P1" s="2696"/>
    </row>
    <row r="2" spans="1:16" ht="35.25" customHeight="1">
      <c r="A2" s="1892"/>
      <c r="B2" s="1893"/>
    </row>
    <row r="3" spans="1:16" ht="35.25" customHeight="1">
      <c r="A3" s="1892"/>
      <c r="B3" s="1893"/>
      <c r="C3" s="2404" t="s">
        <v>936</v>
      </c>
      <c r="D3" s="2404" t="s">
        <v>386</v>
      </c>
    </row>
    <row r="4" spans="1:16" s="1873" customFormat="1" ht="41.25" customHeight="1">
      <c r="A4" s="2320" t="s">
        <v>808</v>
      </c>
      <c r="B4" s="1988">
        <v>10521029</v>
      </c>
      <c r="C4" s="2179">
        <f>+(B29+B32+B38)/B4</f>
        <v>0.94571823725607063</v>
      </c>
      <c r="D4" s="2179">
        <f>+(C29+C38+B32)/B4</f>
        <v>0.9358725272974725</v>
      </c>
      <c r="E4" s="1809"/>
      <c r="G4" s="2414" t="s">
        <v>1026</v>
      </c>
      <c r="H4" s="1989" t="s">
        <v>14</v>
      </c>
      <c r="I4" s="1810"/>
      <c r="J4" s="1811"/>
      <c r="K4" s="1811"/>
      <c r="L4" s="1811"/>
      <c r="M4" s="1809"/>
      <c r="N4" s="1809"/>
    </row>
    <row r="5" spans="1:16" s="1875" customFormat="1" ht="47.25" customHeight="1">
      <c r="A5" s="1811"/>
      <c r="B5" s="1811"/>
      <c r="C5" s="1809"/>
      <c r="D5" s="1811"/>
      <c r="E5" s="1811"/>
      <c r="G5" s="2056" t="s">
        <v>1027</v>
      </c>
      <c r="H5" s="1989" t="s">
        <v>2</v>
      </c>
      <c r="I5" s="1810"/>
      <c r="J5" s="1811"/>
      <c r="K5" s="1811"/>
      <c r="L5" s="1811"/>
      <c r="M5" s="1811"/>
      <c r="N5" s="1811"/>
      <c r="O5" s="1874"/>
      <c r="P5" s="1874"/>
    </row>
    <row r="6" spans="1:16" s="1875" customFormat="1" ht="33.75">
      <c r="A6" s="2704" t="s">
        <v>467</v>
      </c>
      <c r="B6" s="2319" t="s">
        <v>784</v>
      </c>
      <c r="C6" s="2319" t="s">
        <v>785</v>
      </c>
      <c r="D6" s="2319" t="s">
        <v>1</v>
      </c>
      <c r="E6" s="1811"/>
      <c r="F6" s="1811"/>
      <c r="G6" s="1810"/>
      <c r="H6" s="1811"/>
      <c r="I6" s="1810"/>
      <c r="J6" s="1811"/>
      <c r="K6" s="1811"/>
      <c r="L6" s="1811"/>
      <c r="M6" s="1811"/>
      <c r="N6" s="1811"/>
      <c r="O6" s="1874"/>
      <c r="P6" s="1874"/>
    </row>
    <row r="7" spans="1:16" s="1875" customFormat="1" ht="33.75">
      <c r="A7" s="2705"/>
      <c r="B7" s="1989">
        <v>11802</v>
      </c>
      <c r="C7" s="1989">
        <v>4523</v>
      </c>
      <c r="D7" s="1990">
        <f>+B7+C7</f>
        <v>16325</v>
      </c>
      <c r="E7" s="1811"/>
      <c r="F7" s="1811"/>
      <c r="G7" s="1811"/>
      <c r="H7" s="1811"/>
      <c r="I7" s="1810"/>
      <c r="J7" s="1811"/>
      <c r="K7" s="1811"/>
      <c r="L7" s="1811"/>
      <c r="M7" s="1811"/>
      <c r="N7" s="1811"/>
      <c r="O7" s="1874"/>
      <c r="P7" s="1874"/>
    </row>
    <row r="8" spans="1:16" s="1875" customFormat="1" ht="33.75">
      <c r="A8" s="1811"/>
      <c r="B8" s="1811"/>
      <c r="C8" s="1809"/>
      <c r="D8" s="1811"/>
      <c r="E8" s="1811"/>
      <c r="F8" s="1811"/>
      <c r="G8" s="1811"/>
      <c r="H8" s="1811"/>
      <c r="I8" s="1810"/>
      <c r="J8" s="1811"/>
      <c r="K8" s="1811"/>
      <c r="L8" s="1811"/>
      <c r="M8" s="1811"/>
      <c r="N8" s="1811"/>
      <c r="O8" s="1874"/>
      <c r="P8" s="1874"/>
    </row>
    <row r="9" spans="1:16" s="1875" customFormat="1" ht="33.75">
      <c r="A9" s="2706" t="s">
        <v>809</v>
      </c>
      <c r="B9" s="2706"/>
      <c r="C9" s="2706" t="s">
        <v>713</v>
      </c>
      <c r="D9" s="2706"/>
      <c r="E9" s="2706" t="s">
        <v>934</v>
      </c>
      <c r="F9" s="2706"/>
      <c r="G9" s="2697" t="s">
        <v>908</v>
      </c>
      <c r="H9" s="2699"/>
      <c r="I9" s="1810"/>
      <c r="J9" s="1811"/>
      <c r="K9" s="1811"/>
      <c r="L9" s="1811"/>
      <c r="M9" s="1811"/>
      <c r="N9" s="1811"/>
      <c r="O9" s="1874"/>
      <c r="P9" s="1874"/>
    </row>
    <row r="10" spans="1:16" s="1874" customFormat="1" ht="33.75">
      <c r="A10" s="1991" t="s">
        <v>810</v>
      </c>
      <c r="B10" s="1992">
        <v>96637</v>
      </c>
      <c r="C10" s="1991" t="s">
        <v>810</v>
      </c>
      <c r="D10" s="1992">
        <v>1540371</v>
      </c>
      <c r="E10" s="1991" t="s">
        <v>932</v>
      </c>
      <c r="F10" s="1993">
        <v>1190648</v>
      </c>
      <c r="G10" s="1992" t="s">
        <v>786</v>
      </c>
      <c r="H10" s="1993">
        <v>21626</v>
      </c>
      <c r="I10" s="1810"/>
      <c r="J10" s="1811"/>
      <c r="K10" s="1811"/>
      <c r="L10" s="1811"/>
      <c r="M10" s="1811"/>
      <c r="N10" s="1811"/>
    </row>
    <row r="11" spans="1:16" s="1874" customFormat="1" ht="33.75">
      <c r="A11" s="1991" t="s">
        <v>811</v>
      </c>
      <c r="B11" s="1992">
        <v>601</v>
      </c>
      <c r="C11" s="1991" t="s">
        <v>811</v>
      </c>
      <c r="D11" s="1992">
        <v>300586</v>
      </c>
      <c r="E11" s="1991" t="s">
        <v>933</v>
      </c>
      <c r="F11" s="1993">
        <v>983423</v>
      </c>
      <c r="G11" s="1992" t="s">
        <v>812</v>
      </c>
      <c r="H11" s="1993">
        <v>27741</v>
      </c>
      <c r="I11" s="1810"/>
      <c r="J11" s="1811"/>
      <c r="K11" s="1811"/>
      <c r="L11" s="1811"/>
      <c r="M11" s="1811"/>
      <c r="N11" s="1811"/>
    </row>
    <row r="12" spans="1:16" s="1874" customFormat="1" ht="33.75">
      <c r="A12" s="1991" t="s">
        <v>813</v>
      </c>
      <c r="B12" s="1992">
        <v>74</v>
      </c>
      <c r="C12" s="1991" t="s">
        <v>813</v>
      </c>
      <c r="D12" s="1992">
        <v>333114</v>
      </c>
      <c r="E12" s="2057"/>
      <c r="F12" s="2057"/>
      <c r="G12" s="1992" t="s">
        <v>814</v>
      </c>
      <c r="H12" s="1993">
        <v>32249</v>
      </c>
      <c r="I12" s="1810"/>
      <c r="J12" s="1811"/>
      <c r="K12" s="1811"/>
      <c r="L12" s="1811"/>
      <c r="M12" s="1811"/>
      <c r="N12" s="1811"/>
    </row>
    <row r="13" spans="1:16" s="1875" customFormat="1" ht="39.75" customHeight="1">
      <c r="A13" s="1994" t="s">
        <v>815</v>
      </c>
      <c r="B13" s="1995">
        <f>SUM(B10:B12)</f>
        <v>97312</v>
      </c>
      <c r="C13" s="1994" t="s">
        <v>816</v>
      </c>
      <c r="D13" s="1995">
        <f>+D12+D11+D10</f>
        <v>2174071</v>
      </c>
      <c r="E13" s="1994" t="s">
        <v>816</v>
      </c>
      <c r="F13" s="1995">
        <f>+F12+F11+F10</f>
        <v>2174071</v>
      </c>
      <c r="G13" s="1995" t="s">
        <v>1</v>
      </c>
      <c r="H13" s="1995">
        <v>24142</v>
      </c>
      <c r="I13" s="1810"/>
      <c r="J13" s="1811"/>
      <c r="K13" s="1811"/>
      <c r="L13" s="1811"/>
      <c r="M13" s="1811"/>
      <c r="N13" s="1811"/>
      <c r="O13" s="1874"/>
      <c r="P13" s="1874"/>
    </row>
    <row r="14" spans="1:16" s="1875" customFormat="1" ht="33.75">
      <c r="A14" s="1811"/>
      <c r="B14" s="1811"/>
      <c r="C14" s="1809"/>
      <c r="D14" s="1811"/>
      <c r="E14" s="1810"/>
      <c r="F14" s="1811"/>
      <c r="G14" s="1811"/>
      <c r="H14" s="1811"/>
      <c r="I14" s="1810"/>
      <c r="J14" s="1811"/>
      <c r="K14" s="1811"/>
      <c r="L14" s="1811"/>
      <c r="M14" s="1811"/>
      <c r="N14" s="1811"/>
      <c r="O14" s="1874"/>
      <c r="P14" s="1874"/>
    </row>
    <row r="15" spans="1:16" s="1876" customFormat="1" ht="33.75">
      <c r="A15" s="2694" t="s">
        <v>817</v>
      </c>
      <c r="B15" s="2694"/>
      <c r="C15" s="2694" t="s">
        <v>818</v>
      </c>
      <c r="D15" s="2694"/>
      <c r="E15" s="1809"/>
      <c r="F15" s="1809"/>
      <c r="G15" s="1996"/>
      <c r="H15" s="1809"/>
      <c r="I15" s="1997"/>
      <c r="J15" s="1811"/>
      <c r="K15" s="1811"/>
      <c r="L15" s="1811"/>
      <c r="M15" s="1811"/>
      <c r="N15" s="1811"/>
      <c r="O15" s="1874"/>
      <c r="P15" s="1873"/>
    </row>
    <row r="16" spans="1:16" s="1875" customFormat="1" ht="33.75">
      <c r="A16" s="1991" t="s">
        <v>819</v>
      </c>
      <c r="B16" s="1989">
        <v>55125</v>
      </c>
      <c r="C16" s="1991" t="s">
        <v>819</v>
      </c>
      <c r="D16" s="1989">
        <v>463374</v>
      </c>
      <c r="E16" s="1811"/>
      <c r="F16" s="1811"/>
      <c r="G16" s="2146"/>
      <c r="H16" s="2147"/>
      <c r="I16" s="2148"/>
      <c r="J16" s="1811"/>
      <c r="K16" s="1998" t="s">
        <v>133</v>
      </c>
      <c r="L16" s="1998" t="s">
        <v>12</v>
      </c>
      <c r="M16" s="1811"/>
      <c r="N16" s="1811"/>
      <c r="O16" s="1874"/>
      <c r="P16" s="1878"/>
    </row>
    <row r="17" spans="1:18" s="1875" customFormat="1" ht="33.75">
      <c r="A17" s="1991" t="s">
        <v>684</v>
      </c>
      <c r="B17" s="1989">
        <v>26032</v>
      </c>
      <c r="C17" s="1991" t="s">
        <v>684</v>
      </c>
      <c r="D17" s="1989">
        <v>871155</v>
      </c>
      <c r="E17" s="1811"/>
      <c r="F17" s="1811"/>
      <c r="G17" s="2146"/>
      <c r="H17" s="2147"/>
      <c r="I17" s="2148"/>
      <c r="J17" s="1811"/>
      <c r="K17" s="2463" t="s">
        <v>929</v>
      </c>
      <c r="L17" s="2410">
        <v>24264</v>
      </c>
      <c r="M17" s="1811"/>
      <c r="N17" s="1811"/>
      <c r="O17" s="1874"/>
      <c r="P17" s="1874"/>
    </row>
    <row r="18" spans="1:18" s="1875" customFormat="1" ht="33.75">
      <c r="A18" s="1991" t="s">
        <v>820</v>
      </c>
      <c r="B18" s="1989">
        <v>10801</v>
      </c>
      <c r="C18" s="1991" t="s">
        <v>820</v>
      </c>
      <c r="D18" s="1989">
        <v>703316</v>
      </c>
      <c r="E18" s="1811"/>
      <c r="F18" s="1811"/>
      <c r="G18" s="2146"/>
      <c r="H18" s="2147"/>
      <c r="I18" s="2148"/>
      <c r="J18" s="1811"/>
      <c r="K18" s="2463" t="s">
        <v>18</v>
      </c>
      <c r="L18" s="2410">
        <v>195440</v>
      </c>
      <c r="M18" s="1811"/>
      <c r="N18" s="1811"/>
      <c r="O18" s="1874"/>
      <c r="P18" s="1874"/>
    </row>
    <row r="19" spans="1:18" s="1875" customFormat="1" ht="33.75">
      <c r="A19" s="1991" t="s">
        <v>821</v>
      </c>
      <c r="B19" s="1989">
        <v>5354</v>
      </c>
      <c r="C19" s="1991" t="s">
        <v>821</v>
      </c>
      <c r="D19" s="1989">
        <v>136226</v>
      </c>
      <c r="E19" s="1811"/>
      <c r="F19" s="1811"/>
      <c r="G19" s="2146"/>
      <c r="H19" s="2147"/>
      <c r="I19" s="2148"/>
      <c r="J19" s="1811"/>
      <c r="K19" s="2463" t="s">
        <v>19</v>
      </c>
      <c r="L19" s="2410">
        <v>270771</v>
      </c>
      <c r="M19" s="1811"/>
      <c r="N19" s="1811"/>
      <c r="O19" s="1874"/>
      <c r="P19" s="1874"/>
    </row>
    <row r="20" spans="1:18" s="1875" customFormat="1" ht="33.75">
      <c r="A20" s="1995" t="s">
        <v>1</v>
      </c>
      <c r="B20" s="1995">
        <f>SUM(B16:B19)</f>
        <v>97312</v>
      </c>
      <c r="C20" s="1995" t="s">
        <v>1</v>
      </c>
      <c r="D20" s="1995">
        <f>SUM(D16:D19)</f>
        <v>2174071</v>
      </c>
      <c r="E20" s="1811"/>
      <c r="F20" s="1811"/>
      <c r="G20" s="2146"/>
      <c r="H20" s="2147"/>
      <c r="I20" s="2148"/>
      <c r="J20" s="1811"/>
      <c r="K20" s="2463" t="s">
        <v>20</v>
      </c>
      <c r="L20" s="2410">
        <v>260067</v>
      </c>
      <c r="M20" s="1811"/>
      <c r="N20" s="1811"/>
      <c r="O20" s="1874"/>
      <c r="P20" s="1874"/>
    </row>
    <row r="21" spans="1:18" s="1875" customFormat="1" ht="33.75">
      <c r="A21" s="1811"/>
      <c r="B21" s="1811"/>
      <c r="C21" s="1809"/>
      <c r="D21" s="1811"/>
      <c r="E21" s="1811"/>
      <c r="F21" s="1811"/>
      <c r="G21" s="2146"/>
      <c r="H21" s="2147"/>
      <c r="I21" s="2148"/>
      <c r="J21" s="1811"/>
      <c r="K21" s="2463" t="s">
        <v>21</v>
      </c>
      <c r="L21" s="2410">
        <v>225494</v>
      </c>
      <c r="M21" s="1811"/>
      <c r="N21" s="1811"/>
      <c r="O21" s="1874"/>
      <c r="P21" s="1874"/>
    </row>
    <row r="22" spans="1:18" s="1875" customFormat="1" ht="33.75">
      <c r="A22" s="1811"/>
      <c r="B22" s="1811"/>
      <c r="C22" s="1809"/>
      <c r="D22" s="1811"/>
      <c r="E22" s="1811"/>
      <c r="F22" s="1811"/>
      <c r="G22" s="2146"/>
      <c r="H22" s="2147"/>
      <c r="I22" s="2148"/>
      <c r="J22" s="1811"/>
      <c r="K22" s="2463" t="s">
        <v>22</v>
      </c>
      <c r="L22" s="2410">
        <v>204785</v>
      </c>
      <c r="M22" s="1811"/>
      <c r="N22" s="1811"/>
      <c r="O22" s="1874"/>
      <c r="P22" s="1874"/>
    </row>
    <row r="23" spans="1:18" s="1875" customFormat="1" ht="39.75" customHeight="1">
      <c r="A23" s="2706" t="s">
        <v>822</v>
      </c>
      <c r="B23" s="2706"/>
      <c r="C23" s="2706"/>
      <c r="D23" s="2706"/>
      <c r="E23" s="2706"/>
      <c r="F23" s="1811"/>
      <c r="G23" s="2146"/>
      <c r="H23" s="2147"/>
      <c r="I23" s="2148"/>
      <c r="J23" s="1811"/>
      <c r="K23" s="2463" t="s">
        <v>23</v>
      </c>
      <c r="L23" s="2410">
        <v>165287</v>
      </c>
      <c r="M23" s="1811"/>
      <c r="N23" s="1811"/>
      <c r="O23" s="1874"/>
      <c r="P23" s="1874"/>
    </row>
    <row r="24" spans="1:18" s="1875" customFormat="1" ht="39.75" customHeight="1">
      <c r="A24" s="2000"/>
      <c r="B24" s="2001" t="s">
        <v>823</v>
      </c>
      <c r="C24" s="1998" t="s">
        <v>824</v>
      </c>
      <c r="D24" s="1998" t="s">
        <v>825</v>
      </c>
      <c r="E24" s="1998" t="s">
        <v>926</v>
      </c>
      <c r="F24" s="1811"/>
      <c r="G24" s="2146"/>
      <c r="H24" s="2147"/>
      <c r="I24" s="2148"/>
      <c r="J24" s="1811"/>
      <c r="K24" s="2463" t="s">
        <v>24</v>
      </c>
      <c r="L24" s="2410">
        <v>138866</v>
      </c>
      <c r="M24" s="1811"/>
      <c r="N24" s="1811"/>
      <c r="O24" s="1874"/>
      <c r="P24" s="1874"/>
    </row>
    <row r="25" spans="1:18" s="1874" customFormat="1" ht="33.75">
      <c r="A25" s="2002" t="s">
        <v>480</v>
      </c>
      <c r="B25" s="1989">
        <v>1821778</v>
      </c>
      <c r="C25" s="2003">
        <f>+D25+E25</f>
        <v>1791179</v>
      </c>
      <c r="D25" s="2004">
        <v>1025922</v>
      </c>
      <c r="E25" s="2004">
        <v>765257</v>
      </c>
      <c r="F25" s="2284"/>
      <c r="G25" s="2146"/>
      <c r="H25" s="2147"/>
      <c r="I25" s="2148"/>
      <c r="J25" s="1811"/>
      <c r="K25" s="2463" t="s">
        <v>25</v>
      </c>
      <c r="L25" s="2410">
        <v>106800</v>
      </c>
      <c r="M25" s="1811"/>
      <c r="N25" s="1811"/>
    </row>
    <row r="26" spans="1:18" s="1874" customFormat="1" ht="33.75">
      <c r="A26" s="2002" t="s">
        <v>827</v>
      </c>
      <c r="B26" s="1989">
        <v>2064769</v>
      </c>
      <c r="C26" s="2003">
        <f>+D26+E26</f>
        <v>2009542</v>
      </c>
      <c r="D26" s="2004">
        <v>915655</v>
      </c>
      <c r="E26" s="2004">
        <v>1093887</v>
      </c>
      <c r="F26" s="2284"/>
      <c r="G26" s="2146"/>
      <c r="H26" s="2147"/>
      <c r="I26" s="2148"/>
      <c r="J26" s="1811"/>
      <c r="K26" s="2463" t="s">
        <v>930</v>
      </c>
      <c r="L26" s="2410">
        <v>149040</v>
      </c>
      <c r="M26" s="1811"/>
      <c r="N26" s="1811"/>
    </row>
    <row r="27" spans="1:18" s="1874" customFormat="1" ht="33.75">
      <c r="A27" s="2002" t="s">
        <v>828</v>
      </c>
      <c r="B27" s="1989">
        <v>218825</v>
      </c>
      <c r="C27" s="2003">
        <f>+D27+E27</f>
        <v>217653</v>
      </c>
      <c r="D27" s="2004">
        <v>68882</v>
      </c>
      <c r="E27" s="2004">
        <v>148771</v>
      </c>
      <c r="F27" s="2284"/>
      <c r="G27" s="2146"/>
      <c r="H27" s="2147"/>
      <c r="I27" s="2148"/>
      <c r="J27" s="1811"/>
      <c r="K27" s="1998" t="s">
        <v>62</v>
      </c>
      <c r="L27" s="2005">
        <f>SUM(L17:L26)</f>
        <v>1740814</v>
      </c>
      <c r="M27" s="1811"/>
      <c r="N27" s="1811"/>
    </row>
    <row r="28" spans="1:18" s="1875" customFormat="1" ht="33.75">
      <c r="A28" s="2002" t="s">
        <v>940</v>
      </c>
      <c r="B28" s="2059"/>
      <c r="C28" s="2058">
        <f>+D28+E28</f>
        <v>0</v>
      </c>
      <c r="D28" s="2059"/>
      <c r="E28" s="2059"/>
      <c r="F28" s="1811"/>
      <c r="G28" s="2149"/>
      <c r="H28" s="2149"/>
      <c r="I28" s="2149"/>
      <c r="J28" s="1811"/>
      <c r="K28" s="1811"/>
      <c r="L28" s="1811"/>
      <c r="M28" s="1811"/>
      <c r="N28" s="1811"/>
      <c r="O28" s="1874"/>
      <c r="P28" s="1874"/>
      <c r="Q28" s="1874"/>
      <c r="R28" s="1874"/>
    </row>
    <row r="29" spans="1:18" s="1875" customFormat="1" ht="33.75">
      <c r="A29" s="2000" t="s">
        <v>1</v>
      </c>
      <c r="B29" s="2006">
        <f>SUM(B25:B28)</f>
        <v>4105372</v>
      </c>
      <c r="C29" s="2007">
        <f>+C27+C26+C25</f>
        <v>4018374</v>
      </c>
      <c r="D29" s="2006">
        <f>+D27+D26+D25</f>
        <v>2010459</v>
      </c>
      <c r="E29" s="2006">
        <f>+E27+E26+E25</f>
        <v>2007915</v>
      </c>
      <c r="F29" s="1811"/>
      <c r="G29" s="2149"/>
      <c r="H29" s="2149"/>
      <c r="I29" s="2149"/>
      <c r="J29" s="1811"/>
      <c r="K29" s="1999"/>
      <c r="L29" s="1999"/>
      <c r="M29" s="1999"/>
      <c r="N29" s="1999"/>
      <c r="O29" s="1874"/>
      <c r="P29" s="1874"/>
    </row>
    <row r="30" spans="1:18" s="1875" customFormat="1" ht="33.75">
      <c r="A30" s="1810"/>
      <c r="B30" s="1810"/>
      <c r="C30" s="1809"/>
      <c r="D30" s="1810"/>
      <c r="E30" s="1810"/>
      <c r="F30" s="1811"/>
      <c r="G30" s="2144"/>
      <c r="H30" s="2144"/>
      <c r="I30" s="2145"/>
      <c r="J30" s="1811"/>
      <c r="K30" s="1998" t="s">
        <v>931</v>
      </c>
      <c r="L30" s="1998" t="s">
        <v>12</v>
      </c>
      <c r="M30" s="1999"/>
      <c r="N30" s="1999"/>
    </row>
    <row r="31" spans="1:18" s="1875" customFormat="1" ht="33.75">
      <c r="A31" s="2708" t="s">
        <v>826</v>
      </c>
      <c r="B31" s="2708"/>
      <c r="C31" s="1809"/>
      <c r="D31" s="1810"/>
      <c r="E31" s="1810"/>
      <c r="F31" s="1811"/>
      <c r="G31" s="2145"/>
      <c r="H31" s="2145"/>
      <c r="I31" s="2145"/>
      <c r="J31" s="1811"/>
      <c r="K31" s="1992" t="s">
        <v>34</v>
      </c>
      <c r="L31" s="2410">
        <v>689727</v>
      </c>
      <c r="M31" s="1999"/>
      <c r="N31" s="1999"/>
    </row>
    <row r="32" spans="1:18" s="1875" customFormat="1" ht="33.75">
      <c r="A32" s="1992" t="s">
        <v>1</v>
      </c>
      <c r="B32" s="1992">
        <v>96653</v>
      </c>
      <c r="C32" s="1809"/>
      <c r="D32" s="1810"/>
      <c r="E32" s="1810"/>
      <c r="F32" s="1811"/>
      <c r="G32" s="2034"/>
      <c r="H32" s="2034"/>
      <c r="I32" s="2034"/>
      <c r="J32" s="1811"/>
      <c r="K32" s="1992" t="s">
        <v>35</v>
      </c>
      <c r="L32" s="2410">
        <v>586279</v>
      </c>
      <c r="M32" s="1999"/>
      <c r="N32" s="1999"/>
    </row>
    <row r="33" spans="1:22" s="1875" customFormat="1" ht="33.75">
      <c r="A33" s="1810"/>
      <c r="B33" s="1810"/>
      <c r="C33" s="1809"/>
      <c r="D33" s="1810"/>
      <c r="E33" s="1810"/>
      <c r="F33" s="1811"/>
      <c r="G33" s="1811"/>
      <c r="H33" s="1811"/>
      <c r="I33" s="1811"/>
      <c r="J33" s="1811"/>
      <c r="K33" s="1992" t="s">
        <v>36</v>
      </c>
      <c r="L33" s="2410">
        <v>168744</v>
      </c>
      <c r="M33" s="1999"/>
      <c r="N33" s="1999"/>
    </row>
    <row r="34" spans="1:22" s="1875" customFormat="1" ht="33.75">
      <c r="A34" s="2706" t="s">
        <v>829</v>
      </c>
      <c r="B34" s="2706"/>
      <c r="C34" s="2706"/>
      <c r="D34" s="2706"/>
      <c r="E34" s="2706"/>
      <c r="F34" s="1811"/>
      <c r="G34" s="1811"/>
      <c r="H34" s="1811"/>
      <c r="I34" s="1811"/>
      <c r="J34" s="1811"/>
      <c r="K34" s="1992" t="s">
        <v>37</v>
      </c>
      <c r="L34" s="2410">
        <v>123761</v>
      </c>
      <c r="M34" s="1811"/>
      <c r="N34" s="1811"/>
      <c r="O34" s="1874"/>
      <c r="P34" s="1874"/>
      <c r="Q34" s="1874"/>
      <c r="R34" s="1874"/>
      <c r="S34" s="1874"/>
      <c r="T34" s="1874"/>
      <c r="U34" s="1874"/>
      <c r="V34" s="1874"/>
    </row>
    <row r="35" spans="1:22" s="1875" customFormat="1" ht="33.75">
      <c r="A35" s="2008"/>
      <c r="B35" s="2009" t="s">
        <v>830</v>
      </c>
      <c r="C35" s="2010" t="s">
        <v>831</v>
      </c>
      <c r="D35" s="2010" t="s">
        <v>832</v>
      </c>
      <c r="E35" s="2010" t="s">
        <v>833</v>
      </c>
      <c r="F35" s="1811"/>
      <c r="G35" s="1811"/>
      <c r="H35" s="1811"/>
      <c r="I35" s="1811"/>
      <c r="J35" s="1811"/>
      <c r="K35" s="1992" t="s">
        <v>38</v>
      </c>
      <c r="L35" s="2410">
        <v>106903</v>
      </c>
      <c r="M35" s="1811"/>
      <c r="N35" s="1811"/>
      <c r="O35" s="1874"/>
      <c r="P35" s="1874"/>
      <c r="Q35" s="1874"/>
      <c r="R35" s="1874"/>
      <c r="S35" s="1874"/>
      <c r="T35" s="1874"/>
      <c r="U35" s="1874"/>
      <c r="V35" s="1874"/>
    </row>
    <row r="36" spans="1:22" s="1875" customFormat="1" ht="33.75">
      <c r="A36" s="1991" t="s">
        <v>480</v>
      </c>
      <c r="B36" s="2011">
        <v>4705131</v>
      </c>
      <c r="C36" s="2012">
        <f>+D36+E36</f>
        <v>4699823</v>
      </c>
      <c r="D36" s="2004">
        <v>2303470</v>
      </c>
      <c r="E36" s="2004">
        <v>2396353</v>
      </c>
      <c r="F36" s="1811"/>
      <c r="G36" s="1811"/>
      <c r="H36" s="1811"/>
      <c r="I36" s="1811"/>
      <c r="J36" s="1811"/>
      <c r="K36" s="1992" t="s">
        <v>39</v>
      </c>
      <c r="L36" s="2410">
        <v>26734</v>
      </c>
      <c r="M36" s="1811"/>
      <c r="N36" s="1811"/>
      <c r="O36" s="1874"/>
      <c r="P36" s="1874"/>
      <c r="Q36" s="1874"/>
      <c r="R36" s="1874"/>
      <c r="S36" s="1874"/>
      <c r="T36" s="1874"/>
      <c r="U36" s="1874"/>
      <c r="V36" s="1874"/>
    </row>
    <row r="37" spans="1:22" s="1875" customFormat="1" ht="33.75">
      <c r="A37" s="1991" t="s">
        <v>834</v>
      </c>
      <c r="B37" s="2011">
        <v>1042773</v>
      </c>
      <c r="C37" s="2012">
        <f>+D37+E37</f>
        <v>1031492</v>
      </c>
      <c r="D37" s="2004">
        <v>536633</v>
      </c>
      <c r="E37" s="2004">
        <v>494859</v>
      </c>
      <c r="F37" s="1811"/>
      <c r="G37" s="1811"/>
      <c r="H37" s="1811"/>
      <c r="I37" s="1811"/>
      <c r="J37" s="1811"/>
      <c r="K37" s="1992" t="s">
        <v>40</v>
      </c>
      <c r="L37" s="2410">
        <v>13120</v>
      </c>
      <c r="M37" s="1811"/>
      <c r="N37" s="1811"/>
      <c r="O37" s="1874"/>
      <c r="P37" s="1874"/>
      <c r="Q37" s="1874"/>
      <c r="R37" s="1874"/>
      <c r="S37" s="1874"/>
      <c r="T37" s="1874"/>
      <c r="U37" s="1874"/>
      <c r="V37" s="1874"/>
    </row>
    <row r="38" spans="1:22" s="1875" customFormat="1" ht="33.75">
      <c r="A38" s="2008" t="s">
        <v>1</v>
      </c>
      <c r="B38" s="2013">
        <f>+B37+B36</f>
        <v>5747904</v>
      </c>
      <c r="C38" s="2014">
        <f>+C37+C36</f>
        <v>5731315</v>
      </c>
      <c r="D38" s="2013">
        <f>SUM(D36:D37)</f>
        <v>2840103</v>
      </c>
      <c r="E38" s="2013">
        <f>SUM(E36:E37)</f>
        <v>2891212</v>
      </c>
      <c r="F38" s="1811"/>
      <c r="G38" s="1999"/>
      <c r="H38" s="1999"/>
      <c r="I38" s="1999"/>
      <c r="J38" s="1999"/>
      <c r="K38" s="1992" t="s">
        <v>41</v>
      </c>
      <c r="L38" s="2410">
        <v>14836</v>
      </c>
      <c r="M38" s="1811"/>
      <c r="N38" s="1811"/>
      <c r="O38" s="1874"/>
      <c r="P38" s="1874"/>
      <c r="Q38" s="1874"/>
      <c r="R38" s="1874"/>
      <c r="S38" s="1874"/>
      <c r="T38" s="1874"/>
      <c r="U38" s="1874"/>
      <c r="V38" s="1874"/>
    </row>
    <row r="39" spans="1:22" s="1875" customFormat="1" ht="33.75">
      <c r="A39" s="1810"/>
      <c r="B39" s="1810"/>
      <c r="C39" s="1809"/>
      <c r="D39" s="1810"/>
      <c r="E39" s="1810"/>
      <c r="F39" s="1811"/>
      <c r="G39" s="1999"/>
      <c r="H39" s="1999"/>
      <c r="I39" s="1999"/>
      <c r="J39" s="1999"/>
      <c r="K39" s="1992" t="s">
        <v>42</v>
      </c>
      <c r="L39" s="2410">
        <v>10710</v>
      </c>
      <c r="M39" s="1811"/>
      <c r="N39" s="1811"/>
      <c r="O39" s="1874"/>
      <c r="P39" s="1874"/>
      <c r="Q39" s="1874"/>
      <c r="R39" s="1874"/>
      <c r="S39" s="1874"/>
      <c r="T39" s="1874"/>
      <c r="U39" s="1874"/>
      <c r="V39" s="1874"/>
    </row>
    <row r="40" spans="1:22" s="1875" customFormat="1" ht="33.75">
      <c r="A40" s="2694" t="s">
        <v>501</v>
      </c>
      <c r="B40" s="2694"/>
      <c r="C40" s="2694"/>
      <c r="D40" s="2694"/>
      <c r="E40" s="1810"/>
      <c r="F40" s="1999"/>
      <c r="G40" s="1999"/>
      <c r="H40" s="1999"/>
      <c r="I40" s="1999"/>
      <c r="J40" s="1999"/>
      <c r="K40" s="1998" t="s">
        <v>62</v>
      </c>
      <c r="L40" s="2005">
        <f>SUM(L31:L39)</f>
        <v>1740814</v>
      </c>
      <c r="M40" s="1811"/>
      <c r="N40" s="1811"/>
      <c r="O40" s="1874"/>
      <c r="P40" s="1874"/>
      <c r="Q40" s="1874"/>
      <c r="R40" s="1874"/>
      <c r="S40" s="1874"/>
      <c r="T40" s="1874"/>
      <c r="U40" s="1874"/>
      <c r="V40" s="1874"/>
    </row>
    <row r="41" spans="1:22" s="1875" customFormat="1" ht="33.75">
      <c r="A41" s="2697" t="s">
        <v>386</v>
      </c>
      <c r="B41" s="2707"/>
      <c r="C41" s="2694" t="s">
        <v>12</v>
      </c>
      <c r="D41" s="2694"/>
      <c r="E41" s="1810"/>
      <c r="F41" s="1999"/>
      <c r="G41" s="1999"/>
      <c r="H41" s="1999"/>
      <c r="I41" s="1999"/>
      <c r="J41" s="1999"/>
      <c r="K41" s="1811"/>
      <c r="L41" s="1811"/>
      <c r="M41" s="1811"/>
      <c r="N41" s="1811"/>
      <c r="O41" s="1874"/>
      <c r="P41" s="1874"/>
    </row>
    <row r="42" spans="1:22" s="1875" customFormat="1" ht="33.75">
      <c r="A42" s="1989" t="s">
        <v>16</v>
      </c>
      <c r="B42" s="1989">
        <v>2442273</v>
      </c>
      <c r="C42" s="2015" t="s">
        <v>16</v>
      </c>
      <c r="D42" s="1989">
        <v>927180</v>
      </c>
      <c r="E42" s="1810"/>
      <c r="F42" s="1999"/>
      <c r="G42" s="1999"/>
      <c r="H42" s="1999"/>
      <c r="I42" s="1999"/>
      <c r="J42" s="1999"/>
      <c r="K42" s="1811"/>
      <c r="L42" s="1811"/>
      <c r="M42" s="1811"/>
      <c r="N42" s="1811"/>
      <c r="O42" s="1874"/>
      <c r="P42" s="1874"/>
    </row>
    <row r="43" spans="1:22" s="1875" customFormat="1" ht="33.75">
      <c r="A43" s="1989" t="s">
        <v>17</v>
      </c>
      <c r="B43" s="1989">
        <v>1933539</v>
      </c>
      <c r="C43" s="2015" t="s">
        <v>17</v>
      </c>
      <c r="D43" s="1989">
        <v>813634</v>
      </c>
      <c r="E43" s="1810"/>
      <c r="F43" s="1999"/>
      <c r="G43" s="1999"/>
      <c r="H43" s="1999"/>
      <c r="I43" s="1999"/>
      <c r="J43" s="2016"/>
      <c r="K43" s="1811"/>
      <c r="L43" s="1811"/>
      <c r="M43" s="1811"/>
      <c r="N43" s="1811"/>
      <c r="O43" s="1874"/>
      <c r="P43" s="1874"/>
    </row>
    <row r="44" spans="1:22" s="1875" customFormat="1" ht="33.75">
      <c r="A44" s="1810"/>
      <c r="B44" s="2017">
        <f>+B43+B42</f>
        <v>4375812</v>
      </c>
      <c r="C44" s="1809"/>
      <c r="D44" s="2017">
        <f>+D43+D42</f>
        <v>1740814</v>
      </c>
      <c r="E44" s="1810"/>
      <c r="F44" s="1999"/>
      <c r="G44" s="1999"/>
      <c r="H44" s="1999"/>
      <c r="I44" s="1999"/>
      <c r="J44" s="1811"/>
      <c r="K44" s="1811"/>
      <c r="L44" s="1811"/>
      <c r="M44" s="1811"/>
      <c r="N44" s="1811"/>
      <c r="O44" s="1874"/>
      <c r="P44" s="1874"/>
    </row>
    <row r="45" spans="1:22" s="1874" customFormat="1" ht="33.75">
      <c r="A45" s="1811"/>
      <c r="B45" s="1811"/>
      <c r="C45" s="1811"/>
      <c r="D45" s="1811"/>
      <c r="E45" s="1811"/>
      <c r="F45" s="1811"/>
      <c r="G45" s="1811"/>
      <c r="H45" s="1811"/>
      <c r="I45" s="1811"/>
      <c r="J45" s="1811"/>
      <c r="K45" s="1811"/>
      <c r="L45" s="1811"/>
      <c r="M45" s="1811"/>
      <c r="N45" s="1811"/>
    </row>
    <row r="46" spans="1:22" s="1874" customFormat="1" ht="33.75">
      <c r="A46" s="1810"/>
      <c r="B46" s="1810"/>
      <c r="C46" s="1809"/>
      <c r="D46" s="1809"/>
      <c r="E46" s="1810"/>
      <c r="F46" s="1811"/>
      <c r="G46" s="1811"/>
      <c r="H46" s="1811"/>
      <c r="I46" s="1811"/>
      <c r="J46" s="1811"/>
      <c r="K46" s="1811"/>
      <c r="L46" s="1811"/>
      <c r="M46" s="1811"/>
      <c r="N46" s="1811"/>
    </row>
    <row r="47" spans="1:22" s="1875" customFormat="1" ht="51" customHeight="1">
      <c r="A47" s="2694" t="s">
        <v>835</v>
      </c>
      <c r="B47" s="2694"/>
      <c r="C47" s="1809"/>
      <c r="D47" s="2697" t="s">
        <v>894</v>
      </c>
      <c r="E47" s="2701"/>
      <c r="F47" s="2701"/>
      <c r="G47" s="2702"/>
      <c r="H47" s="2018"/>
      <c r="I47" s="2018"/>
      <c r="J47" s="1999"/>
      <c r="K47" s="2018"/>
      <c r="L47" s="2018"/>
      <c r="M47" s="2018"/>
      <c r="N47" s="1811"/>
      <c r="O47" s="1874"/>
      <c r="P47" s="1874"/>
    </row>
    <row r="48" spans="1:22" s="1875" customFormat="1" ht="33.75" customHeight="1">
      <c r="A48" s="2408" t="s">
        <v>836</v>
      </c>
      <c r="B48" s="2019">
        <v>0.11409999999999999</v>
      </c>
      <c r="C48" s="1809"/>
      <c r="D48" s="2319"/>
      <c r="E48" s="2403"/>
      <c r="F48" s="2403" t="s">
        <v>85</v>
      </c>
      <c r="G48" s="2403" t="s">
        <v>43</v>
      </c>
      <c r="H48" s="1811"/>
      <c r="I48" s="2700" t="s">
        <v>93</v>
      </c>
      <c r="J48" s="2700"/>
      <c r="K48" s="2700"/>
      <c r="L48" s="2700"/>
      <c r="M48" s="2700"/>
      <c r="N48" s="1811"/>
      <c r="O48" s="1874"/>
      <c r="P48" s="1874"/>
    </row>
    <row r="49" spans="1:16" s="1875" customFormat="1" ht="33.75">
      <c r="A49" s="2408" t="s">
        <v>838</v>
      </c>
      <c r="B49" s="2019">
        <v>0.1119</v>
      </c>
      <c r="C49" s="1809"/>
      <c r="D49" s="2020" t="s">
        <v>837</v>
      </c>
      <c r="E49" s="2020">
        <f>SUM(E50:E65)</f>
        <v>2174071</v>
      </c>
      <c r="F49" s="2020">
        <f>SUM(F50:F65)</f>
        <v>1190648</v>
      </c>
      <c r="G49" s="2020">
        <f>SUM(G50:G65)</f>
        <v>983423</v>
      </c>
      <c r="H49" s="1811"/>
      <c r="I49" s="2697" t="s">
        <v>910</v>
      </c>
      <c r="J49" s="2698"/>
      <c r="K49" s="2698"/>
      <c r="L49" s="2698"/>
      <c r="M49" s="2699"/>
      <c r="N49" s="1811"/>
      <c r="O49" s="1874"/>
      <c r="P49" s="1874"/>
    </row>
    <row r="50" spans="1:16" s="1875" customFormat="1" ht="33.75">
      <c r="A50" s="2408" t="s">
        <v>840</v>
      </c>
      <c r="B50" s="2019">
        <v>9.6500000000000002E-2</v>
      </c>
      <c r="C50" s="1809"/>
      <c r="D50" s="2014" t="s">
        <v>839</v>
      </c>
      <c r="E50" s="2409">
        <f>+F50+G50</f>
        <v>31256</v>
      </c>
      <c r="F50" s="2410">
        <v>18138</v>
      </c>
      <c r="G50" s="2410">
        <v>13118</v>
      </c>
      <c r="H50" s="1811"/>
      <c r="I50" s="2703"/>
      <c r="J50" s="2703"/>
      <c r="K50" s="2703"/>
      <c r="L50" s="2703"/>
      <c r="M50" s="2703"/>
      <c r="N50" s="1811"/>
      <c r="O50" s="1874"/>
      <c r="P50" s="1874"/>
    </row>
    <row r="51" spans="1:16" s="1875" customFormat="1" ht="33.75">
      <c r="A51" s="1810"/>
      <c r="B51" s="1810"/>
      <c r="C51" s="1809"/>
      <c r="D51" s="2014" t="s">
        <v>841</v>
      </c>
      <c r="E51" s="2409">
        <f t="shared" ref="E51:E65" si="0">+F51+G51</f>
        <v>242939</v>
      </c>
      <c r="F51" s="2410">
        <v>135039</v>
      </c>
      <c r="G51" s="2410">
        <v>107900</v>
      </c>
      <c r="H51" s="1811"/>
      <c r="I51" s="2690" t="s">
        <v>2</v>
      </c>
      <c r="J51" s="2692" t="s">
        <v>105</v>
      </c>
      <c r="K51" s="2318" t="s">
        <v>871</v>
      </c>
      <c r="L51" s="2318" t="s">
        <v>861</v>
      </c>
      <c r="M51" s="2318" t="s">
        <v>872</v>
      </c>
      <c r="N51" s="1811"/>
      <c r="O51" s="1874"/>
      <c r="P51" s="1874"/>
    </row>
    <row r="52" spans="1:16" s="1875" customFormat="1" ht="33.75">
      <c r="A52" s="2408" t="s">
        <v>139</v>
      </c>
      <c r="B52" s="1989">
        <v>8071</v>
      </c>
      <c r="C52" s="1809"/>
      <c r="D52" s="2014" t="s">
        <v>842</v>
      </c>
      <c r="E52" s="2409">
        <f t="shared" si="0"/>
        <v>338506</v>
      </c>
      <c r="F52" s="2410">
        <v>184748</v>
      </c>
      <c r="G52" s="2410">
        <v>153758</v>
      </c>
      <c r="H52" s="1811"/>
      <c r="I52" s="2691"/>
      <c r="J52" s="2693"/>
      <c r="K52" s="2022" t="s">
        <v>62</v>
      </c>
      <c r="L52" s="2023"/>
      <c r="M52" s="2023"/>
      <c r="N52" s="1811"/>
      <c r="O52" s="1874"/>
      <c r="P52" s="1874"/>
    </row>
    <row r="53" spans="1:16" s="1875" customFormat="1" ht="33.75">
      <c r="A53" s="1811"/>
      <c r="B53" s="1811"/>
      <c r="C53" s="1809"/>
      <c r="D53" s="2014" t="s">
        <v>843</v>
      </c>
      <c r="E53" s="2409">
        <f t="shared" si="0"/>
        <v>324453</v>
      </c>
      <c r="F53" s="2410">
        <v>175400</v>
      </c>
      <c r="G53" s="2410">
        <v>149053</v>
      </c>
      <c r="H53" s="1811"/>
      <c r="I53" s="2024"/>
      <c r="J53" s="2024"/>
      <c r="K53" s="2025" t="s">
        <v>862</v>
      </c>
      <c r="L53" s="2021">
        <v>61923</v>
      </c>
      <c r="M53" s="2021">
        <v>149709</v>
      </c>
      <c r="N53" s="1811"/>
      <c r="O53" s="1874"/>
      <c r="P53" s="1874"/>
    </row>
    <row r="54" spans="1:16" s="1875" customFormat="1" ht="33.75">
      <c r="A54" s="2694" t="s">
        <v>845</v>
      </c>
      <c r="B54" s="2694"/>
      <c r="C54" s="1809"/>
      <c r="D54" s="2014" t="s">
        <v>844</v>
      </c>
      <c r="E54" s="2409">
        <f t="shared" si="0"/>
        <v>282532</v>
      </c>
      <c r="F54" s="2410">
        <v>150081</v>
      </c>
      <c r="G54" s="2410">
        <v>132451</v>
      </c>
      <c r="H54" s="1811"/>
      <c r="I54" s="2024"/>
      <c r="J54" s="2024"/>
      <c r="K54" s="2025" t="s">
        <v>863</v>
      </c>
      <c r="L54" s="2021">
        <v>15482</v>
      </c>
      <c r="M54" s="2021">
        <v>116969</v>
      </c>
      <c r="N54" s="1811"/>
      <c r="O54" s="1874"/>
      <c r="P54" s="1874"/>
    </row>
    <row r="55" spans="1:16" s="1875" customFormat="1" ht="33.75">
      <c r="A55" s="2026" t="s">
        <v>136</v>
      </c>
      <c r="B55" s="1989">
        <v>308</v>
      </c>
      <c r="C55" s="1809"/>
      <c r="D55" s="2014" t="s">
        <v>846</v>
      </c>
      <c r="E55" s="2409">
        <f t="shared" si="0"/>
        <v>255561</v>
      </c>
      <c r="F55" s="2410">
        <v>137591</v>
      </c>
      <c r="G55" s="2410">
        <v>117970</v>
      </c>
      <c r="H55" s="1811"/>
      <c r="I55" s="2024"/>
      <c r="J55" s="2024"/>
      <c r="K55" s="2025" t="s">
        <v>864</v>
      </c>
      <c r="L55" s="2021">
        <v>9532</v>
      </c>
      <c r="M55" s="2021">
        <v>137691</v>
      </c>
      <c r="N55" s="1811"/>
      <c r="O55" s="1874"/>
      <c r="P55" s="1874"/>
    </row>
    <row r="56" spans="1:16" s="1875" customFormat="1" ht="33.75">
      <c r="A56" s="2026" t="s">
        <v>137</v>
      </c>
      <c r="B56" s="1989">
        <v>419</v>
      </c>
      <c r="C56" s="1809"/>
      <c r="D56" s="2014" t="s">
        <v>847</v>
      </c>
      <c r="E56" s="2409">
        <f t="shared" si="0"/>
        <v>206546</v>
      </c>
      <c r="F56" s="2410">
        <v>112447</v>
      </c>
      <c r="G56" s="2410">
        <v>94099</v>
      </c>
      <c r="H56" s="1811"/>
      <c r="I56" s="2024"/>
      <c r="J56" s="2024"/>
      <c r="K56" s="2025" t="s">
        <v>865</v>
      </c>
      <c r="L56" s="2021">
        <v>6041</v>
      </c>
      <c r="M56" s="2021">
        <v>188381</v>
      </c>
      <c r="N56" s="1811"/>
      <c r="O56" s="1874"/>
      <c r="P56" s="1874"/>
    </row>
    <row r="57" spans="1:16" s="1875" customFormat="1" ht="33.75">
      <c r="A57" s="2026" t="s">
        <v>534</v>
      </c>
      <c r="B57" s="1989">
        <v>27</v>
      </c>
      <c r="C57" s="1809"/>
      <c r="D57" s="2014" t="s">
        <v>848</v>
      </c>
      <c r="E57" s="2409">
        <f t="shared" si="0"/>
        <v>172349</v>
      </c>
      <c r="F57" s="2410">
        <v>94582</v>
      </c>
      <c r="G57" s="2410">
        <v>77767</v>
      </c>
      <c r="H57" s="1811"/>
      <c r="I57" s="2027"/>
      <c r="J57" s="2024"/>
      <c r="K57" s="2025" t="s">
        <v>866</v>
      </c>
      <c r="L57" s="2021">
        <v>2064</v>
      </c>
      <c r="M57" s="2021">
        <v>144125</v>
      </c>
      <c r="N57" s="1811"/>
      <c r="O57" s="1874"/>
      <c r="P57" s="1874"/>
    </row>
    <row r="58" spans="1:16" s="1875" customFormat="1" ht="33.75">
      <c r="A58" s="2028" t="s">
        <v>850</v>
      </c>
      <c r="B58" s="2029">
        <v>864049503470</v>
      </c>
      <c r="C58" s="1809"/>
      <c r="D58" s="2014" t="s">
        <v>849</v>
      </c>
      <c r="E58" s="2409">
        <f t="shared" si="0"/>
        <v>131731</v>
      </c>
      <c r="F58" s="2410">
        <v>73175</v>
      </c>
      <c r="G58" s="2410">
        <v>58556</v>
      </c>
      <c r="H58" s="1811"/>
      <c r="I58" s="2024"/>
      <c r="J58" s="2024"/>
      <c r="K58" s="2025" t="s">
        <v>867</v>
      </c>
      <c r="L58" s="2021">
        <v>1765</v>
      </c>
      <c r="M58" s="2021">
        <v>360379</v>
      </c>
      <c r="N58" s="1811"/>
      <c r="O58" s="1874"/>
      <c r="P58" s="1874"/>
    </row>
    <row r="59" spans="1:16" s="1875" customFormat="1" ht="33.75">
      <c r="A59" s="2028" t="s">
        <v>918</v>
      </c>
      <c r="B59" s="2029">
        <v>4456657376752.2695</v>
      </c>
      <c r="C59" s="1809"/>
      <c r="D59" s="2014" t="s">
        <v>851</v>
      </c>
      <c r="E59" s="2409">
        <f t="shared" si="0"/>
        <v>82490</v>
      </c>
      <c r="F59" s="2410">
        <v>46736</v>
      </c>
      <c r="G59" s="2410">
        <v>35754</v>
      </c>
      <c r="H59" s="1811"/>
      <c r="I59" s="2024"/>
      <c r="J59" s="2024"/>
      <c r="K59" s="2025" t="s">
        <v>868</v>
      </c>
      <c r="L59" s="2021">
        <v>273</v>
      </c>
      <c r="M59" s="2021">
        <v>188063</v>
      </c>
      <c r="N59" s="1811"/>
      <c r="O59" s="1874"/>
      <c r="P59" s="1874"/>
    </row>
    <row r="60" spans="1:16" s="1875" customFormat="1" ht="33.75">
      <c r="A60" s="2030" t="s">
        <v>10</v>
      </c>
      <c r="B60" s="2031">
        <f>+B58/B59</f>
        <v>0.19387837799181787</v>
      </c>
      <c r="C60" s="1809"/>
      <c r="D60" s="2014" t="s">
        <v>852</v>
      </c>
      <c r="E60" s="2409">
        <f t="shared" si="0"/>
        <v>51657</v>
      </c>
      <c r="F60" s="2410">
        <v>30527</v>
      </c>
      <c r="G60" s="2410">
        <v>21130</v>
      </c>
      <c r="H60" s="1811"/>
      <c r="I60" s="2024"/>
      <c r="J60" s="2024"/>
      <c r="K60" s="2025" t="s">
        <v>869</v>
      </c>
      <c r="L60" s="2021">
        <v>221</v>
      </c>
      <c r="M60" s="2021">
        <v>469305</v>
      </c>
      <c r="N60" s="1811"/>
      <c r="O60" s="1874"/>
      <c r="P60" s="1874"/>
    </row>
    <row r="61" spans="1:16" s="1875" customFormat="1" ht="33.75">
      <c r="A61" s="1809"/>
      <c r="B61" s="1809"/>
      <c r="C61" s="1809"/>
      <c r="D61" s="2014" t="s">
        <v>853</v>
      </c>
      <c r="E61" s="2409">
        <f t="shared" si="0"/>
        <v>28070</v>
      </c>
      <c r="F61" s="2410">
        <v>16811</v>
      </c>
      <c r="G61" s="2410">
        <v>11259</v>
      </c>
      <c r="H61" s="1811"/>
      <c r="I61" s="2032"/>
      <c r="J61" s="2032"/>
      <c r="K61" s="2025" t="s">
        <v>870</v>
      </c>
      <c r="L61" s="2021">
        <v>11</v>
      </c>
      <c r="M61" s="2021">
        <v>419449</v>
      </c>
      <c r="N61" s="1811"/>
      <c r="O61" s="1874"/>
      <c r="P61" s="1874"/>
    </row>
    <row r="62" spans="1:16" s="1875" customFormat="1" ht="33.75">
      <c r="A62" s="1811"/>
      <c r="B62" s="1811"/>
      <c r="C62" s="1809"/>
      <c r="D62" s="2014" t="s">
        <v>854</v>
      </c>
      <c r="E62" s="2409">
        <f t="shared" si="0"/>
        <v>13617</v>
      </c>
      <c r="F62" s="2410">
        <v>8197</v>
      </c>
      <c r="G62" s="2410">
        <v>5420</v>
      </c>
      <c r="H62" s="1811"/>
      <c r="I62" s="1810"/>
      <c r="J62" s="1811"/>
      <c r="K62" s="1811"/>
      <c r="L62" s="2033">
        <f>SUM(L53:L61)</f>
        <v>97312</v>
      </c>
      <c r="M62" s="2033">
        <f>SUM(M53:M61)</f>
        <v>2174071</v>
      </c>
      <c r="N62" s="1811"/>
      <c r="O62" s="1874"/>
      <c r="P62" s="1874"/>
    </row>
    <row r="63" spans="1:16" s="1875" customFormat="1" ht="33.75">
      <c r="A63" s="2694" t="s">
        <v>856</v>
      </c>
      <c r="B63" s="2694"/>
      <c r="C63" s="1809"/>
      <c r="D63" s="2014" t="s">
        <v>855</v>
      </c>
      <c r="E63" s="2409">
        <f t="shared" si="0"/>
        <v>7326</v>
      </c>
      <c r="F63" s="2410">
        <v>4258</v>
      </c>
      <c r="G63" s="2410">
        <v>3068</v>
      </c>
      <c r="H63" s="1811"/>
      <c r="I63" s="1810"/>
      <c r="J63" s="1811"/>
      <c r="K63" s="1811"/>
      <c r="L63" s="1811"/>
      <c r="M63" s="2034">
        <f>+M62-D13</f>
        <v>0</v>
      </c>
      <c r="N63" s="1811"/>
      <c r="O63" s="1874"/>
      <c r="P63" s="1874"/>
    </row>
    <row r="64" spans="1:16" s="1875" customFormat="1" ht="33.75">
      <c r="A64" s="2028" t="s">
        <v>858</v>
      </c>
      <c r="B64" s="1989">
        <v>2030713</v>
      </c>
      <c r="C64" s="1809"/>
      <c r="D64" s="2014" t="s">
        <v>857</v>
      </c>
      <c r="E64" s="2409">
        <f t="shared" si="0"/>
        <v>5034</v>
      </c>
      <c r="F64" s="2410">
        <v>2914</v>
      </c>
      <c r="G64" s="2410">
        <v>2120</v>
      </c>
      <c r="H64" s="1811"/>
      <c r="I64" s="1810"/>
      <c r="J64" s="1811"/>
      <c r="K64" s="1811"/>
      <c r="L64" s="1811"/>
      <c r="M64" s="1811"/>
      <c r="N64" s="1811"/>
      <c r="O64" s="1874"/>
      <c r="P64" s="1874"/>
    </row>
    <row r="65" spans="1:16" s="1875" customFormat="1" ht="33.75">
      <c r="A65" s="2028" t="s">
        <v>859</v>
      </c>
      <c r="B65" s="1989">
        <v>2156669</v>
      </c>
      <c r="C65" s="1809"/>
      <c r="D65" s="2014" t="s">
        <v>911</v>
      </c>
      <c r="E65" s="2409">
        <f t="shared" si="0"/>
        <v>4</v>
      </c>
      <c r="F65" s="2410">
        <v>4</v>
      </c>
      <c r="G65" s="2410">
        <v>0</v>
      </c>
      <c r="H65" s="1811"/>
      <c r="I65" s="1810"/>
      <c r="J65" s="1811"/>
      <c r="K65" s="1811"/>
      <c r="L65" s="1811"/>
      <c r="M65" s="1811"/>
      <c r="N65" s="1811"/>
      <c r="O65" s="1874"/>
      <c r="P65" s="1874"/>
    </row>
    <row r="66" spans="1:16" s="1875" customFormat="1" ht="33" customHeight="1">
      <c r="A66" s="2028" t="s">
        <v>860</v>
      </c>
      <c r="B66" s="1989">
        <v>7775215</v>
      </c>
      <c r="C66" s="1809"/>
      <c r="H66" s="1811"/>
      <c r="I66" s="1810"/>
      <c r="J66" s="1811"/>
      <c r="K66" s="1811"/>
      <c r="L66" s="1811"/>
      <c r="M66" s="1811"/>
      <c r="N66" s="1811"/>
      <c r="O66" s="1874"/>
      <c r="P66" s="1874"/>
    </row>
    <row r="67" spans="1:16" s="1875" customFormat="1" ht="31.5" customHeight="1">
      <c r="A67" s="2028" t="s">
        <v>895</v>
      </c>
      <c r="B67" s="1989">
        <f>+B68+B69</f>
        <v>4798153</v>
      </c>
      <c r="C67" s="1809"/>
      <c r="D67" s="1810"/>
      <c r="E67" s="1810"/>
      <c r="F67" s="1811"/>
      <c r="G67" s="1811"/>
      <c r="H67" s="1811"/>
      <c r="I67" s="1810"/>
      <c r="J67" s="1811"/>
      <c r="K67" s="1811"/>
      <c r="L67" s="1811"/>
      <c r="M67" s="1811"/>
      <c r="N67" s="1811"/>
      <c r="O67" s="1874"/>
      <c r="P67" s="1874"/>
    </row>
    <row r="68" spans="1:16" s="1875" customFormat="1" ht="33.75">
      <c r="A68" s="2035" t="s">
        <v>897</v>
      </c>
      <c r="B68" s="1989">
        <v>2801621</v>
      </c>
      <c r="C68" s="1809"/>
      <c r="D68" s="1809"/>
      <c r="E68" s="1809"/>
      <c r="F68" s="1809"/>
      <c r="G68" s="1811"/>
      <c r="H68" s="2036"/>
      <c r="I68" s="1810"/>
      <c r="J68" s="1811"/>
      <c r="K68" s="1811"/>
      <c r="L68" s="1811"/>
      <c r="M68" s="1811"/>
      <c r="N68" s="1811"/>
      <c r="O68" s="1874"/>
      <c r="P68" s="1874"/>
    </row>
    <row r="69" spans="1:16" s="1875" customFormat="1" ht="33.75">
      <c r="A69" s="2035" t="s">
        <v>898</v>
      </c>
      <c r="B69" s="1989">
        <v>1996532</v>
      </c>
      <c r="C69" s="1809"/>
      <c r="D69" s="2037"/>
      <c r="E69" s="2037"/>
      <c r="F69" s="2037"/>
      <c r="G69" s="2037"/>
      <c r="H69" s="2036"/>
      <c r="I69" s="1810"/>
      <c r="J69" s="1811"/>
      <c r="K69" s="1811"/>
      <c r="L69" s="1811"/>
      <c r="M69" s="1811"/>
      <c r="N69" s="1811"/>
      <c r="O69" s="1874"/>
      <c r="P69" s="1874"/>
    </row>
    <row r="70" spans="1:16" s="1875" customFormat="1" ht="33.75">
      <c r="A70" s="1809"/>
      <c r="B70" s="1809"/>
      <c r="C70" s="1809"/>
      <c r="D70" s="1810"/>
      <c r="E70" s="1810"/>
      <c r="F70" s="1811"/>
      <c r="G70" s="1811"/>
      <c r="H70" s="1811"/>
      <c r="I70" s="1810"/>
      <c r="J70" s="1811"/>
      <c r="K70" s="1811"/>
      <c r="L70" s="1811"/>
      <c r="M70" s="1811"/>
      <c r="N70" s="1811"/>
      <c r="O70" s="1874"/>
      <c r="P70" s="1874"/>
    </row>
  </sheetData>
  <mergeCells count="23">
    <mergeCell ref="A41:B41"/>
    <mergeCell ref="C41:D41"/>
    <mergeCell ref="A47:B47"/>
    <mergeCell ref="E9:F9"/>
    <mergeCell ref="A34:E34"/>
    <mergeCell ref="A23:E23"/>
    <mergeCell ref="A31:B31"/>
    <mergeCell ref="I51:I52"/>
    <mergeCell ref="J51:J52"/>
    <mergeCell ref="A54:B54"/>
    <mergeCell ref="A63:B63"/>
    <mergeCell ref="A1:P1"/>
    <mergeCell ref="I49:M49"/>
    <mergeCell ref="I48:M48"/>
    <mergeCell ref="A40:D40"/>
    <mergeCell ref="D47:G47"/>
    <mergeCell ref="I50:M50"/>
    <mergeCell ref="A6:A7"/>
    <mergeCell ref="A9:B9"/>
    <mergeCell ref="C9:D9"/>
    <mergeCell ref="G9:H9"/>
    <mergeCell ref="A15:B15"/>
    <mergeCell ref="C15:D15"/>
  </mergeCells>
  <conditionalFormatting sqref="C10:C12 E10:E11">
    <cfRule type="cellIs" dxfId="67" priority="11" operator="equal">
      <formula>0</formula>
    </cfRule>
  </conditionalFormatting>
  <conditionalFormatting sqref="A10:A12">
    <cfRule type="cellIs" dxfId="66" priority="10" operator="equal">
      <formula>0</formula>
    </cfRule>
  </conditionalFormatting>
  <conditionalFormatting sqref="B7:C7">
    <cfRule type="cellIs" dxfId="65" priority="9" operator="equal">
      <formula>0</formula>
    </cfRule>
  </conditionalFormatting>
  <conditionalFormatting sqref="B10:B12">
    <cfRule type="cellIs" dxfId="64" priority="8" operator="equal">
      <formula>0</formula>
    </cfRule>
  </conditionalFormatting>
  <conditionalFormatting sqref="H10:H12 B32 B48:B50 B52 B55:B60 L53:M61 B16:D19 F50:G65 B25:E27 B42:D43 B36:E37">
    <cfRule type="cellIs" dxfId="63" priority="13" operator="equal">
      <formula>0</formula>
    </cfRule>
  </conditionalFormatting>
  <conditionalFormatting sqref="B64:B69">
    <cfRule type="cellIs" dxfId="62" priority="12" operator="equal">
      <formula>0</formula>
    </cfRule>
  </conditionalFormatting>
  <conditionalFormatting sqref="D10:D12">
    <cfRule type="cellIs" dxfId="61" priority="7" operator="equal">
      <formula>0</formula>
    </cfRule>
  </conditionalFormatting>
  <conditionalFormatting sqref="F10:F11">
    <cfRule type="cellIs" dxfId="60" priority="6" operator="equal">
      <formula>0</formula>
    </cfRule>
  </conditionalFormatting>
  <conditionalFormatting sqref="H4:H5">
    <cfRule type="cellIs" dxfId="59" priority="5" operator="equal">
      <formula>0</formula>
    </cfRule>
  </conditionalFormatting>
  <conditionalFormatting sqref="L31:L39">
    <cfRule type="cellIs" dxfId="58" priority="4" operator="equal">
      <formula>0</formula>
    </cfRule>
  </conditionalFormatting>
  <conditionalFormatting sqref="K17:L26">
    <cfRule type="cellIs" dxfId="57" priority="3" operator="equal">
      <formula>0</formula>
    </cfRule>
  </conditionalFormatting>
  <pageMargins left="0.7" right="0.7" top="0.75" bottom="0.75" header="0.3" footer="0.3"/>
  <pageSetup paperSize="17" scale="24"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tabColor theme="2" tint="-0.499984740745262"/>
  </sheetPr>
  <dimension ref="A1"/>
  <sheetViews>
    <sheetView showGridLines="0" view="pageBreakPreview" zoomScale="55" zoomScaleNormal="100" zoomScaleSheetLayoutView="55" workbookViewId="0">
      <selection activeCell="T31" sqref="T31"/>
    </sheetView>
  </sheetViews>
  <sheetFormatPr baseColWidth="10" defaultColWidth="11.42578125" defaultRowHeight="15"/>
  <cols>
    <col min="1" max="6" width="11.42578125" style="60"/>
    <col min="7" max="7" width="13.42578125" style="60" customWidth="1"/>
    <col min="8" max="12" width="11.42578125" style="60"/>
    <col min="13" max="13" width="16.42578125" style="60" customWidth="1"/>
    <col min="14" max="14" width="17.42578125" style="60" customWidth="1"/>
    <col min="15" max="15" width="11.42578125" style="60"/>
    <col min="16" max="16" width="17.85546875" style="60" customWidth="1"/>
    <col min="17" max="16384" width="11.42578125" style="60"/>
  </cols>
  <sheetData/>
  <pageMargins left="0.7" right="0.7" top="0.75" bottom="0.75" header="0.3" footer="0.3"/>
  <pageSetup scale="57" orientation="landscape" r:id="rId1"/>
  <drawing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8">
    <tabColor theme="6" tint="-0.499984740745262"/>
    <pageSetUpPr fitToPage="1"/>
  </sheetPr>
  <dimension ref="A1:U12"/>
  <sheetViews>
    <sheetView showGridLines="0" view="pageBreakPreview" zoomScaleNormal="100" zoomScaleSheetLayoutView="100" workbookViewId="0">
      <selection activeCell="S6" sqref="S6"/>
    </sheetView>
  </sheetViews>
  <sheetFormatPr baseColWidth="10" defaultColWidth="11.5703125" defaultRowHeight="15"/>
  <cols>
    <col min="1" max="1" width="20.28515625" style="60" customWidth="1"/>
    <col min="2" max="11" width="9.85546875" style="1122" customWidth="1"/>
    <col min="12" max="12" width="11.7109375" style="1149" customWidth="1"/>
    <col min="13" max="13" width="11.42578125" style="1337" customWidth="1"/>
    <col min="14" max="14" width="11.42578125" style="1879" customWidth="1"/>
    <col min="15" max="15" width="11.42578125" style="2419" customWidth="1"/>
    <col min="16" max="16" width="12.7109375" style="491" customWidth="1"/>
    <col min="17" max="18" width="11.5703125" style="60"/>
    <col min="19" max="19" width="21.28515625" style="60" customWidth="1"/>
    <col min="20" max="16384" width="11.5703125" style="60"/>
  </cols>
  <sheetData>
    <row r="1" spans="1:21" ht="61.5" customHeight="1">
      <c r="A1" s="2674"/>
      <c r="B1" s="2675"/>
      <c r="C1" s="2675"/>
      <c r="D1" s="2675"/>
      <c r="E1" s="2675"/>
      <c r="F1" s="2675"/>
      <c r="G1" s="2675"/>
      <c r="H1" s="2675"/>
      <c r="I1" s="2675"/>
      <c r="J1" s="2675"/>
      <c r="K1" s="2675"/>
      <c r="L1" s="2675"/>
      <c r="M1" s="2675"/>
      <c r="N1" s="2675"/>
      <c r="O1" s="2675"/>
      <c r="P1" s="2675"/>
      <c r="Q1" s="2675"/>
      <c r="R1" s="2675"/>
      <c r="S1" s="2675"/>
    </row>
    <row r="2" spans="1:21" s="29" customFormat="1" ht="4.5" customHeight="1">
      <c r="A2" s="147"/>
      <c r="B2" s="148"/>
      <c r="C2" s="148"/>
      <c r="D2" s="148"/>
      <c r="E2" s="148"/>
      <c r="F2" s="148"/>
      <c r="G2" s="148"/>
      <c r="H2" s="148"/>
      <c r="I2" s="148"/>
      <c r="J2" s="148"/>
      <c r="K2" s="148"/>
      <c r="L2" s="148"/>
      <c r="M2" s="148"/>
      <c r="N2" s="148"/>
      <c r="O2" s="148"/>
      <c r="P2" s="489"/>
      <c r="Q2" s="148"/>
      <c r="R2" s="148"/>
      <c r="S2" s="148"/>
    </row>
    <row r="3" spans="1:21" s="1587" customFormat="1" ht="18" customHeight="1">
      <c r="A3" s="1513" t="s">
        <v>335</v>
      </c>
      <c r="B3" s="1515">
        <v>2008</v>
      </c>
      <c r="C3" s="1515">
        <v>2009</v>
      </c>
      <c r="D3" s="1515">
        <v>2010</v>
      </c>
      <c r="E3" s="1515">
        <v>2011</v>
      </c>
      <c r="F3" s="1515">
        <v>2012</v>
      </c>
      <c r="G3" s="1515">
        <v>2013</v>
      </c>
      <c r="H3" s="1515">
        <v>2014</v>
      </c>
      <c r="I3" s="1515">
        <v>2015</v>
      </c>
      <c r="J3" s="1515">
        <v>2016</v>
      </c>
      <c r="K3" s="1515">
        <v>2017</v>
      </c>
      <c r="L3" s="1515">
        <v>2018</v>
      </c>
      <c r="M3" s="1516">
        <v>2019</v>
      </c>
      <c r="N3" s="1882">
        <v>2020</v>
      </c>
      <c r="O3" s="2429" t="s">
        <v>1023</v>
      </c>
      <c r="P3" s="1517" t="s">
        <v>1</v>
      </c>
    </row>
    <row r="4" spans="1:21" ht="13.5" customHeight="1">
      <c r="A4" s="1514" t="s">
        <v>336</v>
      </c>
      <c r="B4" s="1613">
        <v>2516</v>
      </c>
      <c r="C4" s="1613">
        <v>16946</v>
      </c>
      <c r="D4" s="1613">
        <v>18644</v>
      </c>
      <c r="E4" s="1613">
        <v>14301</v>
      </c>
      <c r="F4" s="1613">
        <v>15289</v>
      </c>
      <c r="G4" s="1613">
        <v>19144</v>
      </c>
      <c r="H4" s="1613">
        <v>19157</v>
      </c>
      <c r="I4" s="1613">
        <v>21616</v>
      </c>
      <c r="J4" s="1613">
        <v>22017</v>
      </c>
      <c r="K4" s="1613">
        <v>24675</v>
      </c>
      <c r="L4" s="1613">
        <v>26910</v>
      </c>
      <c r="M4" s="1613">
        <v>36522</v>
      </c>
      <c r="N4" s="1613">
        <v>24971</v>
      </c>
      <c r="O4" s="1613">
        <v>5940</v>
      </c>
      <c r="P4" s="1231">
        <f>SUM(B4:O4)</f>
        <v>268648</v>
      </c>
      <c r="T4" s="132"/>
    </row>
    <row r="5" spans="1:21" ht="13.5" customHeight="1">
      <c r="A5" s="1514" t="s">
        <v>337</v>
      </c>
      <c r="B5" s="1613">
        <v>1331</v>
      </c>
      <c r="C5" s="1613">
        <v>12867</v>
      </c>
      <c r="D5" s="1613">
        <v>14072</v>
      </c>
      <c r="E5" s="1613">
        <v>10984</v>
      </c>
      <c r="F5" s="1613">
        <v>9467</v>
      </c>
      <c r="G5" s="1613">
        <v>15638</v>
      </c>
      <c r="H5" s="1613">
        <v>14934</v>
      </c>
      <c r="I5" s="1613">
        <v>18350</v>
      </c>
      <c r="J5" s="1613">
        <v>21150</v>
      </c>
      <c r="K5" s="1613">
        <v>19438</v>
      </c>
      <c r="L5" s="1613">
        <v>25235</v>
      </c>
      <c r="M5" s="1613">
        <v>28746</v>
      </c>
      <c r="N5" s="1613">
        <v>19835</v>
      </c>
      <c r="O5" s="1613">
        <v>4525</v>
      </c>
      <c r="P5" s="1231">
        <f>SUM(B5:O5)</f>
        <v>216572</v>
      </c>
      <c r="T5" s="132"/>
    </row>
    <row r="6" spans="1:21" ht="13.5" customHeight="1">
      <c r="A6" s="1514" t="s">
        <v>342</v>
      </c>
      <c r="B6" s="1613">
        <v>0</v>
      </c>
      <c r="C6" s="1613">
        <v>3795</v>
      </c>
      <c r="D6" s="1613">
        <v>24841</v>
      </c>
      <c r="E6" s="1613">
        <v>33003</v>
      </c>
      <c r="F6" s="1613">
        <v>37654</v>
      </c>
      <c r="G6" s="1613">
        <v>46049</v>
      </c>
      <c r="H6" s="1613">
        <v>59366</v>
      </c>
      <c r="I6" s="1613">
        <v>74609</v>
      </c>
      <c r="J6" s="1613">
        <v>89800</v>
      </c>
      <c r="K6" s="1613">
        <v>122783</v>
      </c>
      <c r="L6" s="1613">
        <v>120314</v>
      </c>
      <c r="M6" s="1613">
        <v>168690</v>
      </c>
      <c r="N6" s="1613">
        <v>140258</v>
      </c>
      <c r="O6" s="1613">
        <v>4014</v>
      </c>
      <c r="P6" s="1231">
        <f>SUM(B6:O6)</f>
        <v>925176</v>
      </c>
      <c r="T6" s="132"/>
    </row>
    <row r="7" spans="1:21">
      <c r="A7" s="1513" t="s">
        <v>1</v>
      </c>
      <c r="B7" s="1614">
        <f>SUM(B4:B6)</f>
        <v>3847</v>
      </c>
      <c r="C7" s="1614">
        <f t="shared" ref="C7:L7" si="0">SUM(C4:C6)</f>
        <v>33608</v>
      </c>
      <c r="D7" s="1614">
        <f t="shared" si="0"/>
        <v>57557</v>
      </c>
      <c r="E7" s="1614">
        <f t="shared" si="0"/>
        <v>58288</v>
      </c>
      <c r="F7" s="1614">
        <f t="shared" si="0"/>
        <v>62410</v>
      </c>
      <c r="G7" s="1614">
        <f t="shared" si="0"/>
        <v>80831</v>
      </c>
      <c r="H7" s="1614">
        <f t="shared" si="0"/>
        <v>93457</v>
      </c>
      <c r="I7" s="1614">
        <f t="shared" si="0"/>
        <v>114575</v>
      </c>
      <c r="J7" s="1614">
        <f>SUM(J4:J6)</f>
        <v>132967</v>
      </c>
      <c r="K7" s="1614">
        <f t="shared" si="0"/>
        <v>166896</v>
      </c>
      <c r="L7" s="1614">
        <f t="shared" si="0"/>
        <v>172459</v>
      </c>
      <c r="M7" s="1615">
        <f>SUM(M4:M6)</f>
        <v>233958</v>
      </c>
      <c r="N7" s="1615">
        <f>SUM(N4:N6)</f>
        <v>185064</v>
      </c>
      <c r="O7" s="2430">
        <f>SUM(O4:O6)</f>
        <v>14479</v>
      </c>
      <c r="P7" s="1517">
        <f>SUM(P4:P6)</f>
        <v>1410396</v>
      </c>
      <c r="T7" s="162"/>
    </row>
    <row r="8" spans="1:21">
      <c r="A8" s="1123"/>
      <c r="B8" s="1123"/>
      <c r="C8" s="1123"/>
      <c r="D8" s="1123"/>
      <c r="E8" s="1123"/>
      <c r="F8" s="1123"/>
      <c r="G8" s="1123"/>
      <c r="H8" s="1123"/>
      <c r="I8" s="1123"/>
      <c r="J8" s="1123"/>
      <c r="K8" s="1123"/>
      <c r="L8" s="1123"/>
      <c r="M8" s="1123"/>
      <c r="N8" s="1123"/>
      <c r="O8" s="1123"/>
      <c r="P8" s="490"/>
    </row>
    <row r="9" spans="1:21">
      <c r="A9" s="1484"/>
      <c r="B9" s="1484"/>
      <c r="U9" s="60" t="s">
        <v>8</v>
      </c>
    </row>
    <row r="10" spans="1:21">
      <c r="A10" s="1484"/>
      <c r="B10" s="1484"/>
    </row>
    <row r="11" spans="1:21">
      <c r="A11" s="1484"/>
      <c r="B11" s="1484"/>
    </row>
    <row r="12" spans="1:21">
      <c r="A12" s="1484"/>
      <c r="B12" s="1484"/>
    </row>
  </sheetData>
  <mergeCells count="1">
    <mergeCell ref="A1:S1"/>
  </mergeCells>
  <pageMargins left="0.7" right="0.7" top="0.75" bottom="0.75" header="0.3" footer="0.3"/>
  <pageSetup scale="55" orientation="landscape" r:id="rId1"/>
  <drawing r:id="rId2"/>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9">
    <tabColor theme="6" tint="-0.499984740745262"/>
    <pageSetUpPr fitToPage="1"/>
  </sheetPr>
  <dimension ref="A1:K9"/>
  <sheetViews>
    <sheetView showGridLines="0" view="pageBreakPreview" zoomScale="70" zoomScaleNormal="100" zoomScaleSheetLayoutView="70" workbookViewId="0">
      <pane xSplit="1" ySplit="3" topLeftCell="B4" activePane="bottomRight" state="frozen"/>
      <selection pane="topRight" activeCell="B1" sqref="B1"/>
      <selection pane="bottomLeft" activeCell="A4" sqref="A4"/>
      <selection pane="bottomRight" activeCell="K19" sqref="K19"/>
    </sheetView>
  </sheetViews>
  <sheetFormatPr baseColWidth="10" defaultColWidth="11.5703125" defaultRowHeight="22.5" customHeight="1"/>
  <cols>
    <col min="1" max="1" width="29.7109375" style="60" customWidth="1"/>
    <col min="2" max="2" width="29" style="32" customWidth="1"/>
    <col min="3" max="3" width="24.28515625" style="32" customWidth="1"/>
    <col min="4" max="4" width="25.140625" style="32" customWidth="1"/>
    <col min="5" max="5" width="29" style="32" customWidth="1"/>
    <col min="6" max="6" width="28.140625" style="32" customWidth="1"/>
    <col min="7" max="9" width="24.28515625" style="32" customWidth="1"/>
    <col min="10" max="10" width="27.140625" style="32" bestFit="1" customWidth="1"/>
    <col min="11" max="11" width="30.85546875" style="60" customWidth="1"/>
    <col min="12" max="16384" width="11.5703125" style="60"/>
  </cols>
  <sheetData>
    <row r="1" spans="1:11" ht="81" customHeight="1">
      <c r="A1" s="2549"/>
      <c r="B1" s="2475"/>
      <c r="C1" s="2475"/>
      <c r="D1" s="2475"/>
      <c r="E1" s="2475"/>
      <c r="F1" s="2475"/>
      <c r="G1" s="2475"/>
      <c r="H1" s="2475"/>
      <c r="I1" s="2475"/>
      <c r="J1" s="2475"/>
    </row>
    <row r="2" spans="1:11" ht="15.75" customHeight="1"/>
    <row r="3" spans="1:11" ht="27" customHeight="1">
      <c r="A3" s="1908" t="s">
        <v>335</v>
      </c>
      <c r="B3" s="1910" t="s">
        <v>709</v>
      </c>
      <c r="C3" s="1910" t="s">
        <v>710</v>
      </c>
      <c r="D3" s="1910" t="s">
        <v>711</v>
      </c>
      <c r="E3" s="1910" t="s">
        <v>712</v>
      </c>
      <c r="F3" s="1910" t="s">
        <v>780</v>
      </c>
      <c r="G3" s="2310" t="s">
        <v>975</v>
      </c>
      <c r="H3" s="1911">
        <v>2020</v>
      </c>
      <c r="I3" s="2310" t="s">
        <v>1023</v>
      </c>
      <c r="J3" s="1908" t="s">
        <v>1</v>
      </c>
    </row>
    <row r="4" spans="1:11" ht="21.75" customHeight="1">
      <c r="A4" s="1909" t="s">
        <v>336</v>
      </c>
      <c r="B4" s="1912">
        <v>630787296.38999999</v>
      </c>
      <c r="C4" s="1912">
        <f>668373203.52+537288903.15</f>
        <v>1205662106.6700001</v>
      </c>
      <c r="D4" s="1912">
        <v>1337216099.8200002</v>
      </c>
      <c r="E4" s="1912">
        <f>833154934.02+1001249144.1</f>
        <v>1834404078.1199999</v>
      </c>
      <c r="F4" s="1912">
        <f>1073934275.19+1245256911.09</f>
        <v>2319191186.2799997</v>
      </c>
      <c r="G4" s="1912">
        <v>3612843409.9200001</v>
      </c>
      <c r="H4" s="1912">
        <v>1515804125.3399999</v>
      </c>
      <c r="I4" s="1912">
        <v>344627728.68000001</v>
      </c>
      <c r="J4" s="1913">
        <f>SUM(B4:I4)</f>
        <v>12800536031.220001</v>
      </c>
    </row>
    <row r="5" spans="1:11" ht="21.75" customHeight="1">
      <c r="A5" s="1909" t="s">
        <v>337</v>
      </c>
      <c r="B5" s="1912">
        <v>146366641.44</v>
      </c>
      <c r="C5" s="1912">
        <f>160423346.04+137038309.08</f>
        <v>297461655.12</v>
      </c>
      <c r="D5" s="1912">
        <v>360616022.03999996</v>
      </c>
      <c r="E5" s="1912">
        <f>241555634.04+305936902.32</f>
        <v>547492536.36000001</v>
      </c>
      <c r="F5" s="1912">
        <f>388314604.08+383401030.8</f>
        <v>771715634.88</v>
      </c>
      <c r="G5" s="1912">
        <v>1233095696.6399999</v>
      </c>
      <c r="H5" s="1912">
        <v>512231400.83999997</v>
      </c>
      <c r="I5" s="1912">
        <v>120510029.40000001</v>
      </c>
      <c r="J5" s="1913">
        <f>SUM(B5:I5)</f>
        <v>3989489616.7200003</v>
      </c>
    </row>
    <row r="6" spans="1:11" ht="21.75" customHeight="1">
      <c r="A6" s="1909" t="s">
        <v>341</v>
      </c>
      <c r="B6" s="1912">
        <v>14428645.85</v>
      </c>
      <c r="C6" s="1912">
        <v>235095833.47999999</v>
      </c>
      <c r="D6" s="1912">
        <v>369107692.24000001</v>
      </c>
      <c r="E6" s="1912">
        <f>248732154.31+363517045.23</f>
        <v>612249199.53999996</v>
      </c>
      <c r="F6" s="1912">
        <f>468151582.34+595825240.7</f>
        <v>1063976823.04</v>
      </c>
      <c r="G6" s="1912">
        <v>1699844332.1199999</v>
      </c>
      <c r="H6" s="1912">
        <v>841984851.45000005</v>
      </c>
      <c r="I6" s="1912">
        <v>20562673.609999999</v>
      </c>
      <c r="J6" s="1913">
        <f>SUM(B6:I6)</f>
        <v>4857250051.329999</v>
      </c>
    </row>
    <row r="7" spans="1:11" ht="22.5" customHeight="1">
      <c r="A7" s="1908" t="s">
        <v>1</v>
      </c>
      <c r="B7" s="1914">
        <f>SUM(B4:B6)</f>
        <v>791582583.67999995</v>
      </c>
      <c r="C7" s="1914">
        <f t="shared" ref="C7:E7" si="0">SUM(C4:C6)</f>
        <v>1738219595.27</v>
      </c>
      <c r="D7" s="1914">
        <f t="shared" si="0"/>
        <v>2066939814.1000001</v>
      </c>
      <c r="E7" s="1914">
        <f t="shared" si="0"/>
        <v>2994145814.02</v>
      </c>
      <c r="F7" s="1914">
        <f>SUM(F4:F6)</f>
        <v>4154883644.1999998</v>
      </c>
      <c r="G7" s="1914">
        <f>SUM(G4:G6)</f>
        <v>6545783438.6799994</v>
      </c>
      <c r="H7" s="1915">
        <f>SUM(H4:H6)</f>
        <v>2870020377.6300001</v>
      </c>
      <c r="I7" s="1915">
        <f>SUM(I4:I6)</f>
        <v>485700431.69000006</v>
      </c>
      <c r="J7" s="1916">
        <f>SUM(J4:J6)</f>
        <v>21647275699.27</v>
      </c>
    </row>
    <row r="8" spans="1:11" ht="22.5" customHeight="1">
      <c r="A8" s="584"/>
      <c r="B8" s="584"/>
      <c r="C8" s="584"/>
      <c r="D8" s="584"/>
      <c r="E8" s="584"/>
      <c r="F8" s="584"/>
      <c r="G8" s="584"/>
      <c r="H8" s="584"/>
      <c r="I8" s="584"/>
      <c r="J8" s="584"/>
      <c r="K8" s="584"/>
    </row>
    <row r="9" spans="1:11" ht="22.5" customHeight="1">
      <c r="B9" s="584"/>
      <c r="C9" s="584"/>
      <c r="D9" s="584"/>
      <c r="E9" s="584"/>
      <c r="F9" s="584"/>
      <c r="G9" s="584"/>
      <c r="H9" s="584"/>
      <c r="I9" s="584"/>
      <c r="J9" s="584"/>
    </row>
  </sheetData>
  <mergeCells count="1">
    <mergeCell ref="A1:J1"/>
  </mergeCells>
  <pageMargins left="0.70866141732283472" right="0.70866141732283472" top="0.74803149606299213" bottom="0.74803149606299213" header="0.31496062992125984" footer="0.31496062992125984"/>
  <pageSetup scale="46" orientation="landscape" r:id="rId1"/>
  <drawing r:id="rId2"/>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0">
    <tabColor theme="6" tint="-0.499984740745262"/>
    <pageSetUpPr fitToPage="1"/>
  </sheetPr>
  <dimension ref="A1"/>
  <sheetViews>
    <sheetView showGridLines="0" view="pageBreakPreview" zoomScale="85" zoomScaleNormal="100" zoomScaleSheetLayoutView="85" workbookViewId="0">
      <selection activeCell="N19" sqref="N19"/>
    </sheetView>
  </sheetViews>
  <sheetFormatPr baseColWidth="10" defaultColWidth="11.42578125" defaultRowHeight="15"/>
  <cols>
    <col min="1" max="6" width="11.42578125" style="60"/>
    <col min="7" max="7" width="9.42578125" style="60" customWidth="1"/>
    <col min="8" max="16384" width="11.42578125" style="60"/>
  </cols>
  <sheetData/>
  <pageMargins left="0.7" right="0.7" top="0.75" bottom="0.75" header="0.3" footer="0.3"/>
  <pageSetup scale="91" orientation="landscape" r:id="rId1"/>
  <drawing r:id="rId2"/>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1">
    <tabColor rgb="FFFFC000"/>
    <pageSetUpPr fitToPage="1"/>
  </sheetPr>
  <dimension ref="A3:L25"/>
  <sheetViews>
    <sheetView showGridLines="0" view="pageBreakPreview" zoomScale="115" zoomScaleNormal="100" zoomScaleSheetLayoutView="115" workbookViewId="0">
      <selection activeCell="M1" sqref="M1:Q1048576"/>
    </sheetView>
  </sheetViews>
  <sheetFormatPr baseColWidth="10" defaultColWidth="11.42578125" defaultRowHeight="15"/>
  <cols>
    <col min="1" max="1" width="11.42578125" style="60"/>
    <col min="2" max="2" width="11.85546875" style="60" customWidth="1"/>
    <col min="3" max="3" width="14.7109375" style="60" customWidth="1"/>
    <col min="4" max="8" width="11.85546875" style="60" customWidth="1"/>
    <col min="9" max="9" width="9.85546875" style="60" customWidth="1"/>
    <col min="10" max="10" width="6.7109375" style="60" customWidth="1"/>
    <col min="11" max="11" width="5.28515625" style="60" customWidth="1"/>
    <col min="12" max="12" width="3.28515625" style="584" customWidth="1"/>
    <col min="13" max="16384" width="11.42578125" style="60"/>
  </cols>
  <sheetData>
    <row r="3" spans="1:12" ht="24.75" customHeight="1"/>
    <row r="4" spans="1:12" ht="9.75" customHeight="1">
      <c r="A4" s="2676" t="s">
        <v>1034</v>
      </c>
      <c r="B4" s="2676"/>
      <c r="C4" s="2676"/>
      <c r="D4" s="2676"/>
      <c r="E4" s="2676"/>
      <c r="F4" s="2676"/>
      <c r="G4" s="2676"/>
      <c r="H4" s="2676"/>
      <c r="I4" s="2676"/>
      <c r="J4" s="2676"/>
      <c r="K4" s="2676"/>
      <c r="L4" s="2676"/>
    </row>
    <row r="5" spans="1:12" ht="15" customHeight="1">
      <c r="A5" s="2676"/>
      <c r="B5" s="2676"/>
      <c r="C5" s="2676"/>
      <c r="D5" s="2676"/>
      <c r="E5" s="2676"/>
      <c r="F5" s="2676"/>
      <c r="G5" s="2676"/>
      <c r="H5" s="2676"/>
      <c r="I5" s="2676"/>
      <c r="J5" s="2676"/>
      <c r="K5" s="2676"/>
      <c r="L5" s="2676"/>
    </row>
    <row r="6" spans="1:12" ht="15" customHeight="1">
      <c r="A6" s="2676"/>
      <c r="B6" s="2676"/>
      <c r="C6" s="2676"/>
      <c r="D6" s="2676"/>
      <c r="E6" s="2676"/>
      <c r="F6" s="2676"/>
      <c r="G6" s="2676"/>
      <c r="H6" s="2676"/>
      <c r="I6" s="2676"/>
      <c r="J6" s="2676"/>
      <c r="K6" s="2676"/>
      <c r="L6" s="2676"/>
    </row>
    <row r="7" spans="1:12" ht="15" customHeight="1">
      <c r="A7" s="2676"/>
      <c r="B7" s="2676"/>
      <c r="C7" s="2676"/>
      <c r="D7" s="2676"/>
      <c r="E7" s="2676"/>
      <c r="F7" s="2676"/>
      <c r="G7" s="2676"/>
      <c r="H7" s="2676"/>
      <c r="I7" s="2676"/>
      <c r="J7" s="2676"/>
      <c r="K7" s="2676"/>
      <c r="L7" s="2676"/>
    </row>
    <row r="8" spans="1:12" ht="15" customHeight="1">
      <c r="A8" s="2676"/>
      <c r="B8" s="2676"/>
      <c r="C8" s="2676"/>
      <c r="D8" s="2676"/>
      <c r="E8" s="2676"/>
      <c r="F8" s="2676"/>
      <c r="G8" s="2676"/>
      <c r="H8" s="2676"/>
      <c r="I8" s="2676"/>
      <c r="J8" s="2676"/>
      <c r="K8" s="2676"/>
      <c r="L8" s="2676"/>
    </row>
    <row r="9" spans="1:12" ht="15" customHeight="1">
      <c r="A9" s="2676"/>
      <c r="B9" s="2676"/>
      <c r="C9" s="2676"/>
      <c r="D9" s="2676"/>
      <c r="E9" s="2676"/>
      <c r="F9" s="2676"/>
      <c r="G9" s="2676"/>
      <c r="H9" s="2676"/>
      <c r="I9" s="2676"/>
      <c r="J9" s="2676"/>
      <c r="K9" s="2676"/>
      <c r="L9" s="2676"/>
    </row>
    <row r="10" spans="1:12" ht="15" customHeight="1">
      <c r="A10" s="2676"/>
      <c r="B10" s="2676"/>
      <c r="C10" s="2676"/>
      <c r="D10" s="2676"/>
      <c r="E10" s="2676"/>
      <c r="F10" s="2676"/>
      <c r="G10" s="2676"/>
      <c r="H10" s="2676"/>
      <c r="I10" s="2676"/>
      <c r="J10" s="2676"/>
      <c r="K10" s="2676"/>
      <c r="L10" s="2676"/>
    </row>
    <row r="11" spans="1:12" ht="15" customHeight="1">
      <c r="A11" s="2676"/>
      <c r="B11" s="2676"/>
      <c r="C11" s="2676"/>
      <c r="D11" s="2676"/>
      <c r="E11" s="2676"/>
      <c r="F11" s="2676"/>
      <c r="G11" s="2676"/>
      <c r="H11" s="2676"/>
      <c r="I11" s="2676"/>
      <c r="J11" s="2676"/>
      <c r="K11" s="2676"/>
      <c r="L11" s="2676"/>
    </row>
    <row r="12" spans="1:12" ht="15" customHeight="1">
      <c r="A12" s="2676"/>
      <c r="B12" s="2676"/>
      <c r="C12" s="2676"/>
      <c r="D12" s="2676"/>
      <c r="E12" s="2676"/>
      <c r="F12" s="2676"/>
      <c r="G12" s="2676"/>
      <c r="H12" s="2676"/>
      <c r="I12" s="2676"/>
      <c r="J12" s="2676"/>
      <c r="K12" s="2676"/>
      <c r="L12" s="2676"/>
    </row>
    <row r="13" spans="1:12" ht="15" customHeight="1">
      <c r="A13" s="2676"/>
      <c r="B13" s="2676"/>
      <c r="C13" s="2676"/>
      <c r="D13" s="2676"/>
      <c r="E13" s="2676"/>
      <c r="F13" s="2676"/>
      <c r="G13" s="2676"/>
      <c r="H13" s="2676"/>
      <c r="I13" s="2676"/>
      <c r="J13" s="2676"/>
      <c r="K13" s="2676"/>
      <c r="L13" s="2676"/>
    </row>
    <row r="14" spans="1:12" ht="15" customHeight="1">
      <c r="A14" s="2676"/>
      <c r="B14" s="2676"/>
      <c r="C14" s="2676"/>
      <c r="D14" s="2676"/>
      <c r="E14" s="2676"/>
      <c r="F14" s="2676"/>
      <c r="G14" s="2676"/>
      <c r="H14" s="2676"/>
      <c r="I14" s="2676"/>
      <c r="J14" s="2676"/>
      <c r="K14" s="2676"/>
      <c r="L14" s="2676"/>
    </row>
    <row r="15" spans="1:12" ht="15" customHeight="1">
      <c r="A15" s="2676"/>
      <c r="B15" s="2676"/>
      <c r="C15" s="2676"/>
      <c r="D15" s="2676"/>
      <c r="E15" s="2676"/>
      <c r="F15" s="2676"/>
      <c r="G15" s="2676"/>
      <c r="H15" s="2676"/>
      <c r="I15" s="2676"/>
      <c r="J15" s="2676"/>
      <c r="K15" s="2676"/>
      <c r="L15" s="2676"/>
    </row>
    <row r="16" spans="1:12" ht="15" customHeight="1">
      <c r="A16" s="2676"/>
      <c r="B16" s="2676"/>
      <c r="C16" s="2676"/>
      <c r="D16" s="2676"/>
      <c r="E16" s="2676"/>
      <c r="F16" s="2676"/>
      <c r="G16" s="2676"/>
      <c r="H16" s="2676"/>
      <c r="I16" s="2676"/>
      <c r="J16" s="2676"/>
      <c r="K16" s="2676"/>
      <c r="L16" s="2676"/>
    </row>
    <row r="17" spans="1:12" ht="15" customHeight="1">
      <c r="A17" s="2676"/>
      <c r="B17" s="2676"/>
      <c r="C17" s="2676"/>
      <c r="D17" s="2676"/>
      <c r="E17" s="2676"/>
      <c r="F17" s="2676"/>
      <c r="G17" s="2676"/>
      <c r="H17" s="2676"/>
      <c r="I17" s="2676"/>
      <c r="J17" s="2676"/>
      <c r="K17" s="2676"/>
      <c r="L17" s="2676"/>
    </row>
    <row r="18" spans="1:12" ht="15" customHeight="1">
      <c r="A18" s="2676"/>
      <c r="B18" s="2676"/>
      <c r="C18" s="2676"/>
      <c r="D18" s="2676"/>
      <c r="E18" s="2676"/>
      <c r="F18" s="2676"/>
      <c r="G18" s="2676"/>
      <c r="H18" s="2676"/>
      <c r="I18" s="2676"/>
      <c r="J18" s="2676"/>
      <c r="K18" s="2676"/>
      <c r="L18" s="2676"/>
    </row>
    <row r="19" spans="1:12" ht="15" customHeight="1">
      <c r="A19" s="2676"/>
      <c r="B19" s="2676"/>
      <c r="C19" s="2676"/>
      <c r="D19" s="2676"/>
      <c r="E19" s="2676"/>
      <c r="F19" s="2676"/>
      <c r="G19" s="2676"/>
      <c r="H19" s="2676"/>
      <c r="I19" s="2676"/>
      <c r="J19" s="2676"/>
      <c r="K19" s="2676"/>
      <c r="L19" s="2676"/>
    </row>
    <row r="20" spans="1:12" ht="15" customHeight="1">
      <c r="A20" s="2676"/>
      <c r="B20" s="2676"/>
      <c r="C20" s="2676"/>
      <c r="D20" s="2676"/>
      <c r="E20" s="2676"/>
      <c r="F20" s="2676"/>
      <c r="G20" s="2676"/>
      <c r="H20" s="2676"/>
      <c r="I20" s="2676"/>
      <c r="J20" s="2676"/>
      <c r="K20" s="2676"/>
      <c r="L20" s="2676"/>
    </row>
    <row r="21" spans="1:12" ht="15" customHeight="1">
      <c r="A21" s="2676"/>
      <c r="B21" s="2676"/>
      <c r="C21" s="2676"/>
      <c r="D21" s="2676"/>
      <c r="E21" s="2676"/>
      <c r="F21" s="2676"/>
      <c r="G21" s="2676"/>
      <c r="H21" s="2676"/>
      <c r="I21" s="2676"/>
      <c r="J21" s="2676"/>
      <c r="K21" s="2676"/>
      <c r="L21" s="2676"/>
    </row>
    <row r="22" spans="1:12" ht="15" customHeight="1">
      <c r="A22" s="2676"/>
      <c r="B22" s="2676"/>
      <c r="C22" s="2676"/>
      <c r="D22" s="2676"/>
      <c r="E22" s="2676"/>
      <c r="F22" s="2676"/>
      <c r="G22" s="2676"/>
      <c r="H22" s="2676"/>
      <c r="I22" s="2676"/>
      <c r="J22" s="2676"/>
      <c r="K22" s="2676"/>
      <c r="L22" s="2676"/>
    </row>
    <row r="23" spans="1:12" ht="15" customHeight="1">
      <c r="A23" s="2676"/>
      <c r="B23" s="2676"/>
      <c r="C23" s="2676"/>
      <c r="D23" s="2676"/>
      <c r="E23" s="2676"/>
      <c r="F23" s="2676"/>
      <c r="G23" s="2676"/>
      <c r="H23" s="2676"/>
      <c r="I23" s="2676"/>
      <c r="J23" s="2676"/>
      <c r="K23" s="2676"/>
      <c r="L23" s="2676"/>
    </row>
    <row r="24" spans="1:12" ht="15" customHeight="1">
      <c r="A24" s="2676"/>
      <c r="B24" s="2676"/>
      <c r="C24" s="2676"/>
      <c r="D24" s="2676"/>
      <c r="E24" s="2676"/>
      <c r="F24" s="2676"/>
      <c r="G24" s="2676"/>
      <c r="H24" s="2676"/>
      <c r="I24" s="2676"/>
      <c r="J24" s="2676"/>
      <c r="K24" s="2676"/>
      <c r="L24" s="2676"/>
    </row>
    <row r="25" spans="1:12" ht="19.5" customHeight="1">
      <c r="A25" s="2676"/>
      <c r="B25" s="2676"/>
      <c r="C25" s="2676"/>
      <c r="D25" s="2676"/>
      <c r="E25" s="2676"/>
      <c r="F25" s="2676"/>
      <c r="G25" s="2676"/>
      <c r="H25" s="2676"/>
      <c r="I25" s="2676"/>
      <c r="J25" s="2676"/>
      <c r="K25" s="2676"/>
      <c r="L25" s="2676"/>
    </row>
  </sheetData>
  <mergeCells count="1">
    <mergeCell ref="A4:L25"/>
  </mergeCells>
  <pageMargins left="0.7" right="0.7" top="0.75" bottom="0.75" header="0.3" footer="0.3"/>
  <pageSetup scale="99" orientation="landscape" r:id="rId1"/>
  <drawing r:id="rId2"/>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2">
    <tabColor rgb="FF00B050"/>
    <pageSetUpPr fitToPage="1"/>
  </sheetPr>
  <dimension ref="A1:L28"/>
  <sheetViews>
    <sheetView showGridLines="0" view="pageBreakPreview" zoomScale="70" zoomScaleNormal="100" zoomScaleSheetLayoutView="70" workbookViewId="0">
      <selection activeCell="I15" sqref="I15"/>
    </sheetView>
  </sheetViews>
  <sheetFormatPr baseColWidth="10" defaultColWidth="11.42578125" defaultRowHeight="15"/>
  <cols>
    <col min="1" max="1" width="25.7109375" style="60" customWidth="1"/>
    <col min="2" max="2" width="19.7109375" style="60" customWidth="1"/>
    <col min="3" max="3" width="19.85546875" style="60" customWidth="1"/>
    <col min="4" max="4" width="18.42578125" style="153" customWidth="1"/>
    <col min="5" max="5" width="18.85546875" style="60" customWidth="1"/>
    <col min="6" max="6" width="23.7109375" style="60" customWidth="1"/>
    <col min="7" max="7" width="23.28515625" style="60" customWidth="1"/>
    <col min="8" max="8" width="14.5703125" style="60" bestFit="1" customWidth="1"/>
    <col min="9" max="9" width="35" style="60" customWidth="1"/>
    <col min="10" max="10" width="27.140625" style="60" customWidth="1"/>
    <col min="11" max="11" width="33.28515625" style="60" customWidth="1"/>
    <col min="12" max="12" width="16.28515625" style="60" customWidth="1"/>
    <col min="13" max="16384" width="11.42578125" style="60"/>
  </cols>
  <sheetData>
    <row r="1" spans="1:12" ht="124.5" customHeight="1">
      <c r="A1" s="2549"/>
      <c r="B1" s="2549"/>
      <c r="C1" s="2549"/>
      <c r="D1" s="2549"/>
      <c r="E1" s="2549"/>
      <c r="F1" s="2549"/>
      <c r="G1" s="2549"/>
      <c r="H1" s="2549"/>
      <c r="I1" s="2549"/>
      <c r="J1" s="2549"/>
      <c r="K1" s="2549"/>
      <c r="L1" s="2549"/>
    </row>
    <row r="2" spans="1:12" ht="4.5" customHeight="1"/>
    <row r="3" spans="1:12" ht="33.75" customHeight="1">
      <c r="A3" s="2680" t="s">
        <v>138</v>
      </c>
      <c r="B3" s="2677" t="s">
        <v>135</v>
      </c>
      <c r="C3" s="2678"/>
      <c r="D3" s="2678"/>
      <c r="E3" s="2678"/>
      <c r="F3" s="2678"/>
      <c r="G3" s="2679"/>
    </row>
    <row r="4" spans="1:12" ht="54" customHeight="1">
      <c r="A4" s="2681"/>
      <c r="B4" s="2431" t="s">
        <v>136</v>
      </c>
      <c r="C4" s="2432" t="s">
        <v>137</v>
      </c>
      <c r="D4" s="2433" t="s">
        <v>534</v>
      </c>
      <c r="E4" s="2434" t="s">
        <v>148</v>
      </c>
      <c r="F4" s="2432" t="s">
        <v>149</v>
      </c>
      <c r="G4" s="2435" t="s">
        <v>150</v>
      </c>
    </row>
    <row r="5" spans="1:12" s="403" customFormat="1" ht="21" hidden="1">
      <c r="A5" s="2436">
        <v>2003</v>
      </c>
      <c r="B5" s="2437">
        <v>0</v>
      </c>
      <c r="C5" s="2438">
        <v>18</v>
      </c>
      <c r="D5" s="2439"/>
      <c r="E5" s="2440">
        <f>+B5+C5+D5</f>
        <v>18</v>
      </c>
      <c r="F5" s="2441">
        <f t="shared" ref="F5:F21" si="0">B5/E5</f>
        <v>0</v>
      </c>
      <c r="G5" s="2442">
        <f t="shared" ref="G5:G21" si="1">C5/E5</f>
        <v>1</v>
      </c>
    </row>
    <row r="6" spans="1:12" s="403" customFormat="1" ht="21" hidden="1">
      <c r="A6" s="2436">
        <v>2004</v>
      </c>
      <c r="B6" s="2443">
        <v>5</v>
      </c>
      <c r="C6" s="2444">
        <v>88</v>
      </c>
      <c r="D6" s="2445"/>
      <c r="E6" s="2446">
        <f>SUM(B6:D6)</f>
        <v>93</v>
      </c>
      <c r="F6" s="2447">
        <f t="shared" si="0"/>
        <v>5.3763440860215055E-2</v>
      </c>
      <c r="G6" s="2448">
        <f t="shared" si="1"/>
        <v>0.94623655913978499</v>
      </c>
    </row>
    <row r="7" spans="1:12" s="403" customFormat="1" ht="21">
      <c r="A7" s="2436">
        <v>2005</v>
      </c>
      <c r="B7" s="2443">
        <v>33</v>
      </c>
      <c r="C7" s="2444">
        <v>171</v>
      </c>
      <c r="D7" s="2461">
        <v>0</v>
      </c>
      <c r="E7" s="2446">
        <f t="shared" ref="E7:E20" si="2">SUM(B7:D7)</f>
        <v>204</v>
      </c>
      <c r="F7" s="2459">
        <f t="shared" si="0"/>
        <v>0.16176470588235295</v>
      </c>
      <c r="G7" s="2460">
        <f t="shared" si="1"/>
        <v>0.83823529411764708</v>
      </c>
    </row>
    <row r="8" spans="1:12" s="403" customFormat="1" ht="21">
      <c r="A8" s="2436">
        <v>2006</v>
      </c>
      <c r="B8" s="2443">
        <v>98</v>
      </c>
      <c r="C8" s="2444">
        <v>271</v>
      </c>
      <c r="D8" s="2461">
        <v>3</v>
      </c>
      <c r="E8" s="2446">
        <f t="shared" si="2"/>
        <v>372</v>
      </c>
      <c r="F8" s="2459">
        <f t="shared" si="0"/>
        <v>0.26344086021505375</v>
      </c>
      <c r="G8" s="2460">
        <f t="shared" si="1"/>
        <v>0.728494623655914</v>
      </c>
    </row>
    <row r="9" spans="1:12" s="403" customFormat="1" ht="21">
      <c r="A9" s="2436">
        <v>2007</v>
      </c>
      <c r="B9" s="2443">
        <v>157</v>
      </c>
      <c r="C9" s="2444">
        <v>251</v>
      </c>
      <c r="D9" s="2461">
        <v>0</v>
      </c>
      <c r="E9" s="2446">
        <f t="shared" si="2"/>
        <v>408</v>
      </c>
      <c r="F9" s="2459">
        <f t="shared" si="0"/>
        <v>0.38480392156862747</v>
      </c>
      <c r="G9" s="2460">
        <f t="shared" si="1"/>
        <v>0.61519607843137258</v>
      </c>
    </row>
    <row r="10" spans="1:12" s="403" customFormat="1" ht="21">
      <c r="A10" s="2436">
        <v>2008</v>
      </c>
      <c r="B10" s="2443">
        <v>247</v>
      </c>
      <c r="C10" s="2444">
        <v>480</v>
      </c>
      <c r="D10" s="2461">
        <v>0</v>
      </c>
      <c r="E10" s="2446">
        <f t="shared" si="2"/>
        <v>727</v>
      </c>
      <c r="F10" s="2459">
        <f t="shared" si="0"/>
        <v>0.33975240715268223</v>
      </c>
      <c r="G10" s="2460">
        <f t="shared" si="1"/>
        <v>0.66024759284731771</v>
      </c>
    </row>
    <row r="11" spans="1:12" s="403" customFormat="1" ht="21">
      <c r="A11" s="2436">
        <v>2009</v>
      </c>
      <c r="B11" s="2443">
        <v>254</v>
      </c>
      <c r="C11" s="2444">
        <v>472</v>
      </c>
      <c r="D11" s="2461">
        <v>1</v>
      </c>
      <c r="E11" s="2446">
        <f t="shared" si="2"/>
        <v>727</v>
      </c>
      <c r="F11" s="2459">
        <f t="shared" si="0"/>
        <v>0.34938101788170561</v>
      </c>
      <c r="G11" s="2460">
        <f t="shared" si="1"/>
        <v>0.6492434662998624</v>
      </c>
    </row>
    <row r="12" spans="1:12" s="403" customFormat="1" ht="21">
      <c r="A12" s="2436">
        <v>2010</v>
      </c>
      <c r="B12" s="2443">
        <v>255</v>
      </c>
      <c r="C12" s="2444">
        <v>410</v>
      </c>
      <c r="D12" s="2461">
        <v>1</v>
      </c>
      <c r="E12" s="2446">
        <f t="shared" si="2"/>
        <v>666</v>
      </c>
      <c r="F12" s="2459">
        <f t="shared" si="0"/>
        <v>0.38288288288288286</v>
      </c>
      <c r="G12" s="2460">
        <f t="shared" si="1"/>
        <v>0.61561561561561562</v>
      </c>
    </row>
    <row r="13" spans="1:12" s="403" customFormat="1" ht="21">
      <c r="A13" s="2436">
        <v>2011</v>
      </c>
      <c r="B13" s="2443">
        <v>373</v>
      </c>
      <c r="C13" s="2444">
        <v>534</v>
      </c>
      <c r="D13" s="2461">
        <v>0</v>
      </c>
      <c r="E13" s="2446">
        <f t="shared" si="2"/>
        <v>907</v>
      </c>
      <c r="F13" s="2459">
        <f t="shared" si="0"/>
        <v>0.41124586549062847</v>
      </c>
      <c r="G13" s="2460">
        <f t="shared" si="1"/>
        <v>0.58875413450937153</v>
      </c>
    </row>
    <row r="14" spans="1:12" s="403" customFormat="1" ht="21">
      <c r="A14" s="2436">
        <v>2012</v>
      </c>
      <c r="B14" s="2443">
        <v>625</v>
      </c>
      <c r="C14" s="2444">
        <v>588</v>
      </c>
      <c r="D14" s="2461">
        <v>1</v>
      </c>
      <c r="E14" s="2446">
        <f t="shared" si="2"/>
        <v>1214</v>
      </c>
      <c r="F14" s="2459">
        <f t="shared" si="0"/>
        <v>0.51482701812191101</v>
      </c>
      <c r="G14" s="2460">
        <f t="shared" si="1"/>
        <v>0.48434925864909389</v>
      </c>
    </row>
    <row r="15" spans="1:12" s="403" customFormat="1" ht="21">
      <c r="A15" s="2436" t="s">
        <v>410</v>
      </c>
      <c r="B15" s="2443">
        <v>1207</v>
      </c>
      <c r="C15" s="2444">
        <v>657</v>
      </c>
      <c r="D15" s="2461">
        <v>8</v>
      </c>
      <c r="E15" s="2446">
        <f t="shared" si="2"/>
        <v>1872</v>
      </c>
      <c r="F15" s="2459">
        <f t="shared" si="0"/>
        <v>0.64476495726495731</v>
      </c>
      <c r="G15" s="2460">
        <f t="shared" si="1"/>
        <v>0.35096153846153844</v>
      </c>
    </row>
    <row r="16" spans="1:12" s="403" customFormat="1" ht="21">
      <c r="A16" s="2436" t="s">
        <v>415</v>
      </c>
      <c r="B16" s="2443">
        <v>1003</v>
      </c>
      <c r="C16" s="2444">
        <v>706</v>
      </c>
      <c r="D16" s="2461">
        <v>7</v>
      </c>
      <c r="E16" s="2446">
        <f t="shared" si="2"/>
        <v>1716</v>
      </c>
      <c r="F16" s="2459">
        <f t="shared" si="0"/>
        <v>0.58449883449883455</v>
      </c>
      <c r="G16" s="2460">
        <f t="shared" si="1"/>
        <v>0.41142191142191142</v>
      </c>
    </row>
    <row r="17" spans="1:7" s="403" customFormat="1" ht="21">
      <c r="A17" s="2436" t="s">
        <v>647</v>
      </c>
      <c r="B17" s="2443">
        <v>704</v>
      </c>
      <c r="C17" s="2444">
        <v>836</v>
      </c>
      <c r="D17" s="2461">
        <v>0</v>
      </c>
      <c r="E17" s="2446">
        <f t="shared" si="2"/>
        <v>1540</v>
      </c>
      <c r="F17" s="2459">
        <f t="shared" si="0"/>
        <v>0.45714285714285713</v>
      </c>
      <c r="G17" s="2460">
        <f t="shared" si="1"/>
        <v>0.54285714285714282</v>
      </c>
    </row>
    <row r="18" spans="1:7" s="403" customFormat="1" ht="21">
      <c r="A18" s="2436" t="s">
        <v>695</v>
      </c>
      <c r="B18" s="2443">
        <v>580</v>
      </c>
      <c r="C18" s="2444">
        <v>937</v>
      </c>
      <c r="D18" s="2461">
        <v>0</v>
      </c>
      <c r="E18" s="2446">
        <f t="shared" si="2"/>
        <v>1517</v>
      </c>
      <c r="F18" s="2459">
        <f t="shared" si="0"/>
        <v>0.3823335530652604</v>
      </c>
      <c r="G18" s="2460">
        <f t="shared" si="1"/>
        <v>0.6176664469347396</v>
      </c>
    </row>
    <row r="19" spans="1:7" s="403" customFormat="1" ht="21">
      <c r="A19" s="2436" t="s">
        <v>715</v>
      </c>
      <c r="B19" s="2443">
        <v>660</v>
      </c>
      <c r="C19" s="2444">
        <v>933</v>
      </c>
      <c r="D19" s="2461">
        <v>0</v>
      </c>
      <c r="E19" s="2446">
        <f t="shared" si="2"/>
        <v>1593</v>
      </c>
      <c r="F19" s="2459">
        <f t="shared" si="0"/>
        <v>0.4143126177024482</v>
      </c>
      <c r="G19" s="2460">
        <f t="shared" si="1"/>
        <v>0.5856873822975518</v>
      </c>
    </row>
    <row r="20" spans="1:7" s="403" customFormat="1" ht="21">
      <c r="A20" s="2436" t="s">
        <v>760</v>
      </c>
      <c r="B20" s="2443">
        <v>5389</v>
      </c>
      <c r="C20" s="2444">
        <v>1073</v>
      </c>
      <c r="D20" s="2461">
        <v>0</v>
      </c>
      <c r="E20" s="2446">
        <f t="shared" si="2"/>
        <v>6462</v>
      </c>
      <c r="F20" s="2459">
        <f t="shared" si="0"/>
        <v>0.83395233673785207</v>
      </c>
      <c r="G20" s="2460">
        <f t="shared" si="1"/>
        <v>0.16604766326214795</v>
      </c>
    </row>
    <row r="21" spans="1:7" s="403" customFormat="1" ht="21">
      <c r="A21" s="2436" t="s">
        <v>796</v>
      </c>
      <c r="B21" s="2443">
        <v>764</v>
      </c>
      <c r="C21" s="2444">
        <v>1000</v>
      </c>
      <c r="D21" s="2461">
        <v>1</v>
      </c>
      <c r="E21" s="2446">
        <f>SUM(B21:D21)</f>
        <v>1765</v>
      </c>
      <c r="F21" s="2459">
        <f t="shared" si="0"/>
        <v>0.43286118980169974</v>
      </c>
      <c r="G21" s="2460">
        <f t="shared" si="1"/>
        <v>0.56657223796033995</v>
      </c>
    </row>
    <row r="22" spans="1:7" s="403" customFormat="1" ht="21">
      <c r="A22" s="2449">
        <v>2020</v>
      </c>
      <c r="B22" s="2450">
        <v>616</v>
      </c>
      <c r="C22" s="2444">
        <v>897</v>
      </c>
      <c r="D22" s="2461">
        <v>3</v>
      </c>
      <c r="E22" s="2446">
        <f>SUM(B22:D22)</f>
        <v>1516</v>
      </c>
      <c r="F22" s="2459">
        <f t="shared" ref="F22" si="3">B22/E22</f>
        <v>0.40633245382585753</v>
      </c>
      <c r="G22" s="2460">
        <f t="shared" ref="G22" si="4">C22/E22</f>
        <v>0.59168865435356199</v>
      </c>
    </row>
    <row r="23" spans="1:7" s="403" customFormat="1" ht="21">
      <c r="A23" s="2451" t="str">
        <f>+'Resumen EEp'!G5</f>
        <v>Ene-Abr. 2021</v>
      </c>
      <c r="B23" s="2452">
        <f>+'Resumen EEp'!B55</f>
        <v>308</v>
      </c>
      <c r="C23" s="2444">
        <f>+'Resumen EEp'!B56</f>
        <v>419</v>
      </c>
      <c r="D23" s="2461">
        <v>2</v>
      </c>
      <c r="E23" s="2446">
        <f>SUM(B23:D23)</f>
        <v>729</v>
      </c>
      <c r="F23" s="2459">
        <f t="shared" ref="F23" si="5">B23/E23</f>
        <v>0.42249657064471879</v>
      </c>
      <c r="G23" s="2460">
        <f t="shared" ref="G23" si="6">C23/E23</f>
        <v>0.57475994513031547</v>
      </c>
    </row>
    <row r="24" spans="1:7" s="1451" customFormat="1" ht="25.5" customHeight="1">
      <c r="A24" s="2453" t="s">
        <v>62</v>
      </c>
      <c r="B24" s="2454">
        <f>SUM(B5:B23)</f>
        <v>13278</v>
      </c>
      <c r="C24" s="2455">
        <f>SUM(C5:C23)</f>
        <v>10741</v>
      </c>
      <c r="D24" s="2456">
        <f>SUM(D5:D23)</f>
        <v>27</v>
      </c>
      <c r="E24" s="2457">
        <f>SUM(E5:E23)</f>
        <v>24046</v>
      </c>
      <c r="F24" s="1677">
        <f>AVERAGE(F5:F23)</f>
        <v>0.39160828898634448</v>
      </c>
      <c r="G24" s="2458">
        <f>AVERAGE(G5:G23)</f>
        <v>0.60705450241817005</v>
      </c>
    </row>
    <row r="25" spans="1:7" ht="29.25" customHeight="1">
      <c r="A25" s="2682" t="s">
        <v>776</v>
      </c>
      <c r="B25" s="2683"/>
      <c r="C25" s="2683"/>
      <c r="D25" s="2683"/>
      <c r="E25" s="2683"/>
      <c r="F25" s="2683"/>
      <c r="G25" s="2683"/>
    </row>
    <row r="26" spans="1:7" ht="18.75">
      <c r="B26" s="759"/>
      <c r="C26" s="759"/>
    </row>
    <row r="28" spans="1:7" ht="23.25">
      <c r="B28" s="427"/>
      <c r="C28" s="427"/>
    </row>
  </sheetData>
  <mergeCells count="4">
    <mergeCell ref="A1:L1"/>
    <mergeCell ref="B3:G3"/>
    <mergeCell ref="A3:A4"/>
    <mergeCell ref="A25:G25"/>
  </mergeCells>
  <printOptions horizontalCentered="1" verticalCentered="1"/>
  <pageMargins left="0.4" right="0.4" top="0.25" bottom="0.25" header="0.31496062992126" footer="0.31496062992126"/>
  <pageSetup scale="45" orientation="landscape" r:id="rId1"/>
  <drawing r:id="rId2"/>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3">
    <tabColor rgb="FF00B050"/>
  </sheetPr>
  <dimension ref="A1:L7"/>
  <sheetViews>
    <sheetView showGridLines="0" view="pageBreakPreview" zoomScale="70" zoomScaleNormal="100" zoomScaleSheetLayoutView="70" workbookViewId="0">
      <selection activeCell="O16" sqref="O16"/>
    </sheetView>
  </sheetViews>
  <sheetFormatPr baseColWidth="10" defaultRowHeight="15"/>
  <cols>
    <col min="1" max="1" width="66.28515625" customWidth="1"/>
    <col min="2" max="2" width="22.5703125" customWidth="1"/>
    <col min="7" max="7" width="18" customWidth="1"/>
    <col min="9" max="9" width="18" customWidth="1"/>
  </cols>
  <sheetData>
    <row r="1" spans="1:12" ht="107.25" customHeight="1">
      <c r="A1" s="2593"/>
      <c r="B1" s="2593"/>
      <c r="C1" s="2593"/>
      <c r="D1" s="2593"/>
      <c r="E1" s="2593"/>
      <c r="F1" s="2593"/>
      <c r="G1" s="2593"/>
      <c r="H1" s="2593"/>
      <c r="I1" s="2593"/>
      <c r="J1" s="2593"/>
      <c r="K1" s="2593"/>
      <c r="L1" s="2593"/>
    </row>
    <row r="2" spans="1:12" ht="14.25" customHeight="1">
      <c r="A2" s="2684"/>
      <c r="B2" s="2684"/>
    </row>
    <row r="3" spans="1:12" ht="27" customHeight="1">
      <c r="A3" s="1406" t="s">
        <v>384</v>
      </c>
      <c r="B3" s="1407" t="s">
        <v>789</v>
      </c>
      <c r="I3" t="s">
        <v>8</v>
      </c>
    </row>
    <row r="4" spans="1:12" s="584" customFormat="1" ht="23.25">
      <c r="A4" s="1408" t="s">
        <v>790</v>
      </c>
      <c r="B4" s="1890">
        <v>11622.66</v>
      </c>
    </row>
    <row r="5" spans="1:12" s="163" customFormat="1" ht="23.25">
      <c r="A5" s="1408" t="s">
        <v>136</v>
      </c>
      <c r="B5" s="1890">
        <v>12478.2</v>
      </c>
    </row>
    <row r="6" spans="1:12" s="163" customFormat="1" ht="23.25">
      <c r="A6" s="1409" t="s">
        <v>878</v>
      </c>
      <c r="B6" s="1889">
        <v>23288.94</v>
      </c>
    </row>
    <row r="7" spans="1:12" ht="21.75" customHeight="1">
      <c r="A7" s="2685" t="s">
        <v>1025</v>
      </c>
      <c r="B7" s="2685"/>
      <c r="D7" s="60"/>
      <c r="E7" s="60"/>
      <c r="F7" s="60"/>
      <c r="G7" s="60"/>
      <c r="H7" s="60"/>
      <c r="I7" s="60"/>
      <c r="J7" s="60"/>
      <c r="K7" s="60"/>
    </row>
  </sheetData>
  <mergeCells count="3">
    <mergeCell ref="A2:B2"/>
    <mergeCell ref="A1:L1"/>
    <mergeCell ref="A7:B7"/>
  </mergeCells>
  <pageMargins left="0.7" right="0.7" top="0.75" bottom="0.75" header="0.3" footer="0.3"/>
  <pageSetup scale="50" orientation="landscape" r:id="rId1"/>
  <drawing r:id="rId2"/>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5">
    <tabColor theme="6" tint="-0.499984740745262"/>
    <pageSetUpPr fitToPage="1"/>
  </sheetPr>
  <dimension ref="A1"/>
  <sheetViews>
    <sheetView showGridLines="0" view="pageBreakPreview" zoomScaleNormal="100" zoomScaleSheetLayoutView="100" workbookViewId="0">
      <selection activeCell="Q22" sqref="Q22"/>
    </sheetView>
  </sheetViews>
  <sheetFormatPr baseColWidth="10" defaultColWidth="11.42578125" defaultRowHeight="15"/>
  <cols>
    <col min="1" max="6" width="11.42578125" style="60"/>
    <col min="7" max="7" width="9.42578125" style="60" customWidth="1"/>
    <col min="8" max="16384" width="11.42578125" style="60"/>
  </cols>
  <sheetData/>
  <pageMargins left="0.7" right="0.7" top="0.75" bottom="0.75" header="0.3" footer="0.3"/>
  <pageSetup scale="84" orientation="landscape" r:id="rId1"/>
  <drawing r:id="rId2"/>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6">
    <pageSetUpPr fitToPage="1"/>
  </sheetPr>
  <dimension ref="H4:S63"/>
  <sheetViews>
    <sheetView showGridLines="0" view="pageBreakPreview" topLeftCell="A25" zoomScale="85" zoomScaleNormal="85" zoomScaleSheetLayoutView="85" workbookViewId="0">
      <selection activeCell="O25" sqref="O1:R1048576"/>
    </sheetView>
  </sheetViews>
  <sheetFormatPr baseColWidth="10" defaultColWidth="11.42578125" defaultRowHeight="15.75"/>
  <cols>
    <col min="1" max="14" width="14.7109375" style="60" customWidth="1"/>
    <col min="15" max="15" width="42.28515625" style="1439" customWidth="1"/>
    <col min="16" max="16" width="41" style="649" customWidth="1"/>
    <col min="17" max="17" width="11.42578125" style="868"/>
    <col min="18" max="18" width="17.85546875" style="60" customWidth="1"/>
    <col min="19" max="19" width="13.140625" style="60" bestFit="1" customWidth="1"/>
    <col min="20" max="16384" width="11.42578125" style="60"/>
  </cols>
  <sheetData>
    <row r="4" spans="15:19" ht="32.25" customHeight="1"/>
    <row r="5" spans="15:19">
      <c r="O5" s="1440"/>
    </row>
    <row r="6" spans="15:19">
      <c r="O6" s="1441"/>
    </row>
    <row r="7" spans="15:19">
      <c r="O7" s="1441"/>
    </row>
    <row r="8" spans="15:19">
      <c r="O8" s="1441"/>
    </row>
    <row r="9" spans="15:19">
      <c r="O9" s="1441"/>
    </row>
    <row r="10" spans="15:19">
      <c r="O10" s="1441"/>
    </row>
    <row r="11" spans="15:19">
      <c r="O11" s="1442"/>
    </row>
    <row r="12" spans="15:19">
      <c r="O12" s="1441"/>
    </row>
    <row r="13" spans="15:19">
      <c r="O13" s="1441"/>
    </row>
    <row r="14" spans="15:19">
      <c r="R14" s="584"/>
    </row>
    <row r="15" spans="15:19">
      <c r="O15" s="1441"/>
      <c r="R15" s="584"/>
    </row>
    <row r="16" spans="15:19">
      <c r="O16" s="1441"/>
      <c r="S16" s="340"/>
    </row>
    <row r="17" spans="15:18">
      <c r="O17" s="1441"/>
      <c r="R17" s="584"/>
    </row>
    <row r="18" spans="15:18">
      <c r="O18" s="1441"/>
      <c r="R18" s="584"/>
    </row>
    <row r="19" spans="15:18">
      <c r="O19" s="1272"/>
      <c r="P19" s="1866"/>
      <c r="R19" s="584"/>
    </row>
    <row r="20" spans="15:18">
      <c r="O20" s="1272"/>
      <c r="P20" s="1866"/>
      <c r="R20" s="584"/>
    </row>
    <row r="21" spans="15:18">
      <c r="O21" s="1272"/>
      <c r="P21" s="1866"/>
    </row>
    <row r="23" spans="15:18">
      <c r="O23" s="1441"/>
    </row>
    <row r="24" spans="15:18">
      <c r="O24" s="1441"/>
      <c r="P24" s="1867"/>
    </row>
    <row r="25" spans="15:18">
      <c r="O25" s="1441"/>
      <c r="P25" s="1867"/>
    </row>
    <row r="26" spans="15:18">
      <c r="O26" s="1441"/>
      <c r="P26" s="1867"/>
    </row>
    <row r="27" spans="15:18">
      <c r="O27" s="1441"/>
      <c r="P27" s="1868"/>
    </row>
    <row r="29" spans="15:18">
      <c r="O29" s="1441"/>
    </row>
    <row r="30" spans="15:18">
      <c r="O30" s="1441"/>
    </row>
    <row r="31" spans="15:18">
      <c r="O31" s="1443"/>
      <c r="P31" s="1869"/>
    </row>
    <row r="32" spans="15:18">
      <c r="O32" s="1443"/>
      <c r="P32" s="1869"/>
    </row>
    <row r="33" spans="9:17">
      <c r="O33" s="1441"/>
    </row>
    <row r="34" spans="9:17">
      <c r="O34" s="1441"/>
      <c r="Q34" s="937"/>
    </row>
    <row r="35" spans="9:17">
      <c r="O35" s="1441"/>
    </row>
    <row r="36" spans="9:17">
      <c r="O36" s="1441"/>
    </row>
    <row r="37" spans="9:17">
      <c r="Q37" s="937"/>
    </row>
    <row r="38" spans="9:17">
      <c r="O38" s="1441"/>
    </row>
    <row r="39" spans="9:17">
      <c r="O39" s="1441"/>
    </row>
    <row r="40" spans="9:17">
      <c r="O40" s="1441"/>
    </row>
    <row r="41" spans="9:17" ht="24.75" customHeight="1">
      <c r="O41" s="1444"/>
    </row>
    <row r="42" spans="9:17">
      <c r="O42" s="1441"/>
    </row>
    <row r="43" spans="9:17">
      <c r="O43" s="1441"/>
    </row>
    <row r="44" spans="9:17" ht="24.75" customHeight="1">
      <c r="O44" s="1441"/>
      <c r="P44" s="1870"/>
    </row>
    <row r="45" spans="9:17" ht="25.5" customHeight="1">
      <c r="O45" s="1441"/>
      <c r="P45" s="1870"/>
    </row>
    <row r="46" spans="9:17">
      <c r="I46" s="193"/>
      <c r="K46" s="193"/>
      <c r="O46" s="1441"/>
      <c r="P46" s="1871"/>
    </row>
    <row r="47" spans="9:17">
      <c r="K47" s="193"/>
      <c r="O47" s="1441"/>
    </row>
    <row r="48" spans="9:17">
      <c r="O48" s="1441"/>
    </row>
    <row r="49" spans="8:17">
      <c r="H49" s="111"/>
      <c r="O49" s="1441"/>
    </row>
    <row r="50" spans="8:17">
      <c r="O50" s="1441"/>
    </row>
    <row r="51" spans="8:17">
      <c r="J51" s="193"/>
      <c r="O51" s="1441"/>
    </row>
    <row r="52" spans="8:17">
      <c r="O52" s="1441"/>
    </row>
    <row r="53" spans="8:17">
      <c r="O53" s="1441"/>
    </row>
    <row r="54" spans="8:17">
      <c r="O54" s="1441"/>
    </row>
    <row r="55" spans="8:17">
      <c r="O55" s="1441"/>
    </row>
    <row r="56" spans="8:17">
      <c r="O56" s="1441"/>
      <c r="Q56" s="163"/>
    </row>
    <row r="57" spans="8:17">
      <c r="O57" s="1441"/>
      <c r="Q57" s="1540"/>
    </row>
    <row r="58" spans="8:17">
      <c r="O58" s="1197"/>
      <c r="Q58" s="1540"/>
    </row>
    <row r="59" spans="8:17">
      <c r="O59" s="847"/>
      <c r="Q59" s="163"/>
    </row>
    <row r="60" spans="8:17">
      <c r="O60" s="1541"/>
      <c r="P60" s="1541"/>
    </row>
    <row r="61" spans="8:17">
      <c r="O61" s="1541"/>
      <c r="P61" s="1541"/>
    </row>
    <row r="62" spans="8:17">
      <c r="O62" s="1441"/>
    </row>
    <row r="63" spans="8:17">
      <c r="O63" s="1441"/>
    </row>
  </sheetData>
  <pageMargins left="0.7" right="0.7" top="0.75" bottom="0.75" header="0.3" footer="0.3"/>
  <pageSetup scale="59" orientation="landscape" r:id="rId1"/>
  <drawing r:id="rId2"/>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7">
    <tabColor rgb="FF66FF33"/>
    <pageSetUpPr fitToPage="1"/>
  </sheetPr>
  <dimension ref="A1:K55"/>
  <sheetViews>
    <sheetView showGridLines="0" view="pageBreakPreview" zoomScale="70" zoomScaleNormal="100" zoomScaleSheetLayoutView="70" workbookViewId="0">
      <selection activeCell="L1" sqref="L1:S1048576"/>
    </sheetView>
  </sheetViews>
  <sheetFormatPr baseColWidth="10" defaultColWidth="11.42578125" defaultRowHeight="15"/>
  <cols>
    <col min="1" max="1" width="20.7109375" style="29" customWidth="1"/>
    <col min="2" max="2" width="17.7109375" style="143" customWidth="1"/>
    <col min="3" max="3" width="21.28515625" style="143" customWidth="1"/>
    <col min="4" max="4" width="18.5703125" style="143" customWidth="1"/>
    <col min="5" max="5" width="18.7109375" style="143" customWidth="1"/>
    <col min="6" max="6" width="20" style="143" customWidth="1"/>
    <col min="7" max="7" width="18.28515625" style="29" customWidth="1"/>
    <col min="8" max="9" width="23.42578125" style="29" customWidth="1"/>
    <col min="10" max="10" width="19.5703125" style="29" customWidth="1"/>
    <col min="11" max="11" width="3.7109375" style="29" customWidth="1"/>
    <col min="12" max="16384" width="11.42578125" style="29"/>
  </cols>
  <sheetData>
    <row r="1" spans="1:11" s="60" customFormat="1" ht="99" customHeight="1">
      <c r="A1" s="2552"/>
      <c r="B1" s="2552"/>
      <c r="C1" s="2552"/>
      <c r="D1" s="2552"/>
      <c r="E1" s="2552"/>
      <c r="F1" s="2552"/>
      <c r="G1" s="2552"/>
      <c r="H1" s="2552"/>
      <c r="I1" s="2552"/>
      <c r="J1" s="2552"/>
    </row>
    <row r="2" spans="1:11" s="60" customFormat="1" ht="44.25" customHeight="1">
      <c r="A2" s="1293" t="s">
        <v>0</v>
      </c>
      <c r="B2" s="1294" t="s">
        <v>338</v>
      </c>
      <c r="C2" s="1294" t="s">
        <v>185</v>
      </c>
      <c r="D2" s="1293" t="s">
        <v>95</v>
      </c>
      <c r="E2" s="1294" t="s">
        <v>184</v>
      </c>
      <c r="F2" s="1295" t="s">
        <v>343</v>
      </c>
    </row>
    <row r="3" spans="1:11" s="60" customFormat="1" ht="17.25" customHeight="1">
      <c r="A3" s="1299">
        <v>2005</v>
      </c>
      <c r="B3" s="1616">
        <v>3719</v>
      </c>
      <c r="C3" s="1616">
        <v>12</v>
      </c>
      <c r="D3" s="1298">
        <f t="shared" ref="D3:D13" si="0">+C3+B3</f>
        <v>3731</v>
      </c>
      <c r="E3" s="1296">
        <f t="shared" ref="E3:E15" si="1">B3/D3</f>
        <v>0.99678370410077732</v>
      </c>
      <c r="F3" s="1297">
        <f t="shared" ref="F3:F9" si="2">C3/D3</f>
        <v>3.2162958992227285E-3</v>
      </c>
      <c r="H3" s="1063"/>
    </row>
    <row r="4" spans="1:11" s="60" customFormat="1" ht="17.25" customHeight="1">
      <c r="A4" s="1022">
        <v>2006</v>
      </c>
      <c r="B4" s="813">
        <v>5483</v>
      </c>
      <c r="C4" s="813">
        <v>52</v>
      </c>
      <c r="D4" s="1064">
        <f t="shared" si="0"/>
        <v>5535</v>
      </c>
      <c r="E4" s="1066">
        <f t="shared" si="1"/>
        <v>0.9906052393857272</v>
      </c>
      <c r="F4" s="1067">
        <f t="shared" si="2"/>
        <v>9.39476061427281E-3</v>
      </c>
      <c r="G4" s="584"/>
    </row>
    <row r="5" spans="1:11" s="60" customFormat="1" ht="17.25" customHeight="1">
      <c r="A5" s="1021">
        <v>2007</v>
      </c>
      <c r="B5" s="813">
        <v>8459</v>
      </c>
      <c r="C5" s="813">
        <v>85</v>
      </c>
      <c r="D5" s="1064">
        <f t="shared" si="0"/>
        <v>8544</v>
      </c>
      <c r="E5" s="1066">
        <f t="shared" si="1"/>
        <v>0.99005149812734083</v>
      </c>
      <c r="F5" s="1067">
        <f t="shared" si="2"/>
        <v>9.948501872659176E-3</v>
      </c>
      <c r="G5" s="584"/>
    </row>
    <row r="6" spans="1:11" s="60" customFormat="1" ht="17.25" customHeight="1">
      <c r="A6" s="1022">
        <v>2008</v>
      </c>
      <c r="B6" s="813">
        <v>10873</v>
      </c>
      <c r="C6" s="813">
        <v>104</v>
      </c>
      <c r="D6" s="1064">
        <f t="shared" si="0"/>
        <v>10977</v>
      </c>
      <c r="E6" s="1066">
        <f t="shared" si="1"/>
        <v>0.99052564452947067</v>
      </c>
      <c r="F6" s="1067">
        <f t="shared" si="2"/>
        <v>9.4743554705292877E-3</v>
      </c>
      <c r="G6" s="584"/>
    </row>
    <row r="7" spans="1:11" s="60" customFormat="1" ht="17.25" customHeight="1">
      <c r="A7" s="1021">
        <v>2009</v>
      </c>
      <c r="B7" s="813">
        <v>14386</v>
      </c>
      <c r="C7" s="813">
        <v>297</v>
      </c>
      <c r="D7" s="1064">
        <f t="shared" si="0"/>
        <v>14683</v>
      </c>
      <c r="E7" s="1066">
        <f t="shared" si="1"/>
        <v>0.97977252605053466</v>
      </c>
      <c r="F7" s="1067">
        <f t="shared" si="2"/>
        <v>2.0227473949465367E-2</v>
      </c>
      <c r="G7" s="584"/>
      <c r="H7" s="584"/>
      <c r="I7" s="584"/>
    </row>
    <row r="8" spans="1:11" s="60" customFormat="1" ht="17.25" customHeight="1">
      <c r="A8" s="1022">
        <v>2010</v>
      </c>
      <c r="B8" s="813">
        <v>17051</v>
      </c>
      <c r="C8" s="813">
        <v>405</v>
      </c>
      <c r="D8" s="1064">
        <f t="shared" si="0"/>
        <v>17456</v>
      </c>
      <c r="E8" s="1066">
        <f t="shared" si="1"/>
        <v>0.97679880843263056</v>
      </c>
      <c r="F8" s="1067">
        <f t="shared" si="2"/>
        <v>2.3201191567369387E-2</v>
      </c>
      <c r="G8" s="584"/>
      <c r="H8" s="584"/>
      <c r="I8" s="584"/>
    </row>
    <row r="9" spans="1:11" s="60" customFormat="1" ht="17.25" customHeight="1">
      <c r="A9" s="1022">
        <v>2011</v>
      </c>
      <c r="B9" s="813">
        <v>22120</v>
      </c>
      <c r="C9" s="813">
        <v>477</v>
      </c>
      <c r="D9" s="1064">
        <f t="shared" si="0"/>
        <v>22597</v>
      </c>
      <c r="E9" s="1066">
        <f t="shared" si="1"/>
        <v>0.97889100323051736</v>
      </c>
      <c r="F9" s="1067">
        <f t="shared" si="2"/>
        <v>2.1108996769482673E-2</v>
      </c>
      <c r="G9" s="584"/>
      <c r="H9" s="584"/>
      <c r="I9" s="584"/>
    </row>
    <row r="10" spans="1:11" s="60" customFormat="1" ht="17.25" customHeight="1">
      <c r="A10" s="1022" t="s">
        <v>376</v>
      </c>
      <c r="B10" s="813">
        <v>26233</v>
      </c>
      <c r="C10" s="813">
        <v>455</v>
      </c>
      <c r="D10" s="1064">
        <f t="shared" si="0"/>
        <v>26688</v>
      </c>
      <c r="E10" s="1066">
        <f t="shared" si="1"/>
        <v>0.982951139088729</v>
      </c>
      <c r="F10" s="1067">
        <f t="shared" ref="F10:F15" si="3">C10/D10</f>
        <v>1.7048860911270985E-2</v>
      </c>
      <c r="G10" s="584"/>
      <c r="H10" s="584"/>
      <c r="I10" s="584"/>
    </row>
    <row r="11" spans="1:11" s="60" customFormat="1" ht="17.25" customHeight="1">
      <c r="A11" s="1022" t="s">
        <v>410</v>
      </c>
      <c r="B11" s="813">
        <v>28246</v>
      </c>
      <c r="C11" s="813">
        <v>389</v>
      </c>
      <c r="D11" s="1064">
        <f t="shared" si="0"/>
        <v>28635</v>
      </c>
      <c r="E11" s="1066">
        <f t="shared" si="1"/>
        <v>0.98641522612187882</v>
      </c>
      <c r="F11" s="1067">
        <f t="shared" si="3"/>
        <v>1.358477387812118E-2</v>
      </c>
      <c r="G11" s="584"/>
      <c r="H11" s="584"/>
      <c r="I11" s="584"/>
    </row>
    <row r="12" spans="1:11" s="60" customFormat="1" ht="17.25" customHeight="1">
      <c r="A12" s="1022" t="s">
        <v>415</v>
      </c>
      <c r="B12" s="813">
        <v>30630</v>
      </c>
      <c r="C12" s="813">
        <v>402</v>
      </c>
      <c r="D12" s="1064">
        <f t="shared" si="0"/>
        <v>31032</v>
      </c>
      <c r="E12" s="1066">
        <f t="shared" si="1"/>
        <v>0.98704563031709203</v>
      </c>
      <c r="F12" s="1067">
        <f t="shared" si="3"/>
        <v>1.2954369682907967E-2</v>
      </c>
      <c r="G12" s="584"/>
      <c r="H12" s="584"/>
      <c r="I12" s="584"/>
    </row>
    <row r="13" spans="1:11" s="60" customFormat="1" ht="17.25" customHeight="1">
      <c r="A13" s="1023" t="s">
        <v>647</v>
      </c>
      <c r="B13" s="592">
        <v>34087</v>
      </c>
      <c r="C13" s="592">
        <v>462</v>
      </c>
      <c r="D13" s="1064">
        <f t="shared" si="0"/>
        <v>34549</v>
      </c>
      <c r="E13" s="1066">
        <f t="shared" si="1"/>
        <v>0.98662768821094682</v>
      </c>
      <c r="F13" s="1067">
        <f t="shared" si="3"/>
        <v>1.3372311789053229E-2</v>
      </c>
      <c r="G13" s="584"/>
      <c r="H13" s="584"/>
      <c r="I13" s="584"/>
    </row>
    <row r="14" spans="1:11" s="60" customFormat="1" ht="17.25" customHeight="1">
      <c r="A14" s="941" t="s">
        <v>695</v>
      </c>
      <c r="B14" s="592">
        <v>38382</v>
      </c>
      <c r="C14" s="592">
        <v>474</v>
      </c>
      <c r="D14" s="857">
        <f t="shared" ref="D14:D19" si="4">+C14+B14</f>
        <v>38856</v>
      </c>
      <c r="E14" s="1068">
        <f t="shared" si="1"/>
        <v>0.98780111179740582</v>
      </c>
      <c r="F14" s="1069">
        <f t="shared" si="3"/>
        <v>1.2198888202594195E-2</v>
      </c>
      <c r="G14" s="584"/>
      <c r="H14" s="584"/>
      <c r="I14" s="584"/>
      <c r="K14" s="15"/>
    </row>
    <row r="15" spans="1:11" s="60" customFormat="1" ht="17.25" customHeight="1">
      <c r="A15" s="941" t="s">
        <v>715</v>
      </c>
      <c r="B15" s="592">
        <v>41026</v>
      </c>
      <c r="C15" s="592">
        <v>463</v>
      </c>
      <c r="D15" s="857">
        <f t="shared" si="4"/>
        <v>41489</v>
      </c>
      <c r="E15" s="1068">
        <f t="shared" si="1"/>
        <v>0.98884041553182767</v>
      </c>
      <c r="F15" s="1069">
        <f t="shared" si="3"/>
        <v>1.1159584468172286E-2</v>
      </c>
      <c r="H15" s="584"/>
      <c r="I15" s="584"/>
      <c r="K15" s="29"/>
    </row>
    <row r="16" spans="1:11" s="403" customFormat="1" ht="17.25" customHeight="1">
      <c r="A16" s="941" t="s">
        <v>760</v>
      </c>
      <c r="B16" s="592">
        <v>44827</v>
      </c>
      <c r="C16" s="592">
        <v>643</v>
      </c>
      <c r="D16" s="857">
        <f t="shared" si="4"/>
        <v>45470</v>
      </c>
      <c r="E16" s="1068">
        <f>B16/D16</f>
        <v>0.98585880800527825</v>
      </c>
      <c r="F16" s="1069">
        <f>C16/D16</f>
        <v>1.4141191994721795E-2</v>
      </c>
      <c r="G16" s="213"/>
      <c r="K16" s="410"/>
    </row>
    <row r="17" spans="1:11" s="60" customFormat="1" ht="18.75">
      <c r="A17" s="941" t="s">
        <v>796</v>
      </c>
      <c r="B17" s="592">
        <v>48395</v>
      </c>
      <c r="C17" s="592">
        <v>753</v>
      </c>
      <c r="D17" s="857">
        <f t="shared" si="4"/>
        <v>49148</v>
      </c>
      <c r="E17" s="1068">
        <f>B17/D17</f>
        <v>0.98467892894929598</v>
      </c>
      <c r="F17" s="1069">
        <f>C17/D17</f>
        <v>1.5321071050703997E-2</v>
      </c>
      <c r="G17" s="213"/>
      <c r="H17" s="403"/>
      <c r="I17" s="403"/>
      <c r="K17" s="15"/>
    </row>
    <row r="18" spans="1:11" s="584" customFormat="1" ht="18.75">
      <c r="A18" s="2162">
        <v>2020</v>
      </c>
      <c r="B18" s="592">
        <v>31890</v>
      </c>
      <c r="C18" s="592">
        <v>8255</v>
      </c>
      <c r="D18" s="857">
        <f t="shared" si="4"/>
        <v>40145</v>
      </c>
      <c r="E18" s="1068">
        <f>B18/D18</f>
        <v>0.79437040727363306</v>
      </c>
      <c r="F18" s="1069">
        <f>C18/D18</f>
        <v>0.20562959272636691</v>
      </c>
      <c r="G18" s="213"/>
      <c r="H18" s="403"/>
      <c r="I18" s="403"/>
      <c r="K18" s="15"/>
    </row>
    <row r="19" spans="1:11" s="60" customFormat="1" ht="18.75">
      <c r="A19" s="2162" t="str">
        <f>+'Resumen EEp'!G5</f>
        <v>Ene-Abr. 2021</v>
      </c>
      <c r="B19" s="592">
        <v>11802</v>
      </c>
      <c r="C19" s="592">
        <v>4523</v>
      </c>
      <c r="D19" s="857">
        <f t="shared" si="4"/>
        <v>16325</v>
      </c>
      <c r="E19" s="1068">
        <f>B19/D19</f>
        <v>0.72294027565084229</v>
      </c>
      <c r="F19" s="1069">
        <f>C19/D19</f>
        <v>0.27705972434915771</v>
      </c>
      <c r="G19" s="213"/>
      <c r="K19" s="15"/>
    </row>
    <row r="20" spans="1:11" s="60" customFormat="1" ht="18.75">
      <c r="A20" s="1020" t="s">
        <v>1</v>
      </c>
      <c r="B20" s="1290">
        <f>SUM(B3:B19)</f>
        <v>417609</v>
      </c>
      <c r="C20" s="1290">
        <f>SUM(C3:C19)</f>
        <v>18251</v>
      </c>
      <c r="D20" s="1065">
        <f>SUM(D3:D19)</f>
        <v>435860</v>
      </c>
      <c r="E20" s="1291">
        <f>AVERAGE(E3:E19)</f>
        <v>0.95946812087081934</v>
      </c>
      <c r="F20" s="1292">
        <f>AVERAGE(F3:F19)</f>
        <v>4.0531879129180687E-2</v>
      </c>
      <c r="K20" s="15"/>
    </row>
    <row r="21" spans="1:11" s="60" customFormat="1">
      <c r="A21" s="584"/>
      <c r="B21" s="584"/>
      <c r="C21" s="584"/>
      <c r="D21" s="584"/>
      <c r="E21" s="584"/>
      <c r="F21" s="584"/>
      <c r="K21" s="15"/>
    </row>
    <row r="22" spans="1:11" s="60" customFormat="1">
      <c r="B22" s="736"/>
      <c r="C22" s="736"/>
      <c r="D22" s="736"/>
      <c r="E22" s="736"/>
      <c r="F22" s="736"/>
      <c r="K22" s="15"/>
    </row>
    <row r="23" spans="1:11" s="60" customFormat="1">
      <c r="B23" s="736"/>
      <c r="C23" s="736"/>
      <c r="D23" s="736"/>
      <c r="E23" s="736"/>
      <c r="F23" s="736"/>
      <c r="K23" s="15"/>
    </row>
    <row r="24" spans="1:11" s="60" customFormat="1">
      <c r="B24" s="736"/>
      <c r="C24" s="736"/>
      <c r="D24" s="736"/>
      <c r="E24" s="736"/>
      <c r="F24" s="736"/>
      <c r="K24" s="15"/>
    </row>
    <row r="25" spans="1:11" s="60" customFormat="1">
      <c r="B25" s="736"/>
      <c r="C25" s="736"/>
      <c r="D25" s="736"/>
      <c r="E25" s="736"/>
      <c r="F25" s="736"/>
      <c r="K25" s="15"/>
    </row>
    <row r="26" spans="1:11" s="60" customFormat="1">
      <c r="B26" s="736"/>
      <c r="C26" s="736"/>
      <c r="D26" s="736"/>
      <c r="E26" s="736"/>
      <c r="F26" s="736"/>
      <c r="K26" s="15"/>
    </row>
    <row r="27" spans="1:11" s="60" customFormat="1">
      <c r="B27" s="736"/>
      <c r="C27" s="736"/>
      <c r="D27" s="736"/>
      <c r="E27" s="736"/>
      <c r="F27" s="736"/>
      <c r="K27" s="15"/>
    </row>
    <row r="28" spans="1:11" s="60" customFormat="1">
      <c r="B28" s="736"/>
      <c r="C28" s="736"/>
      <c r="D28" s="736"/>
      <c r="E28" s="736"/>
      <c r="F28" s="736"/>
      <c r="K28" s="15"/>
    </row>
    <row r="29" spans="1:11" s="60" customFormat="1">
      <c r="B29" s="736"/>
      <c r="C29" s="736"/>
      <c r="D29" s="736"/>
      <c r="E29" s="736"/>
      <c r="F29" s="736"/>
      <c r="K29" s="15"/>
    </row>
    <row r="30" spans="1:11" s="60" customFormat="1">
      <c r="B30" s="736"/>
      <c r="C30" s="736"/>
      <c r="D30" s="736"/>
      <c r="E30" s="736"/>
      <c r="F30" s="736"/>
      <c r="K30" s="15"/>
    </row>
    <row r="31" spans="1:11" s="60" customFormat="1">
      <c r="B31" s="736"/>
      <c r="C31" s="736"/>
      <c r="D31" s="736"/>
      <c r="E31" s="736"/>
      <c r="F31" s="736"/>
      <c r="K31" s="15"/>
    </row>
    <row r="32" spans="1:11" s="60" customFormat="1">
      <c r="B32" s="736"/>
      <c r="C32" s="736"/>
      <c r="D32" s="736"/>
      <c r="E32" s="736"/>
      <c r="F32" s="736"/>
      <c r="K32" s="15"/>
    </row>
    <row r="33" spans="2:11" s="60" customFormat="1">
      <c r="B33" s="736"/>
      <c r="C33" s="736"/>
      <c r="D33" s="736"/>
      <c r="E33" s="736"/>
      <c r="F33" s="736"/>
      <c r="K33" s="15"/>
    </row>
    <row r="34" spans="2:11" s="60" customFormat="1">
      <c r="B34" s="736"/>
      <c r="C34" s="736"/>
      <c r="D34" s="736"/>
      <c r="E34" s="736"/>
      <c r="F34" s="736"/>
      <c r="K34" s="15"/>
    </row>
    <row r="35" spans="2:11" s="60" customFormat="1">
      <c r="B35" s="736"/>
      <c r="C35" s="736"/>
      <c r="D35" s="736"/>
      <c r="E35" s="736"/>
      <c r="F35" s="736"/>
    </row>
    <row r="36" spans="2:11" s="60" customFormat="1">
      <c r="B36" s="736"/>
      <c r="C36" s="736"/>
      <c r="D36" s="736"/>
      <c r="E36" s="736"/>
      <c r="F36" s="736"/>
    </row>
    <row r="37" spans="2:11" s="60" customFormat="1">
      <c r="B37" s="736"/>
      <c r="C37" s="736"/>
      <c r="D37" s="736"/>
      <c r="E37" s="736"/>
      <c r="F37" s="736"/>
    </row>
    <row r="38" spans="2:11" s="60" customFormat="1">
      <c r="B38" s="736"/>
      <c r="C38" s="736"/>
      <c r="D38" s="736"/>
      <c r="E38" s="736"/>
      <c r="F38" s="736"/>
    </row>
    <row r="39" spans="2:11" s="60" customFormat="1">
      <c r="B39" s="736"/>
      <c r="C39" s="736"/>
      <c r="D39" s="736"/>
      <c r="E39" s="736"/>
      <c r="F39" s="736"/>
    </row>
    <row r="40" spans="2:11" s="60" customFormat="1">
      <c r="B40" s="736"/>
      <c r="C40" s="736"/>
      <c r="D40" s="736"/>
      <c r="E40" s="736"/>
      <c r="F40" s="736"/>
    </row>
    <row r="41" spans="2:11" s="60" customFormat="1">
      <c r="B41" s="736"/>
      <c r="C41" s="736"/>
      <c r="D41" s="736"/>
      <c r="E41" s="736"/>
      <c r="F41" s="736"/>
    </row>
    <row r="42" spans="2:11" s="60" customFormat="1">
      <c r="B42" s="736"/>
      <c r="C42" s="736"/>
      <c r="D42" s="736"/>
      <c r="E42" s="736"/>
      <c r="F42" s="736"/>
    </row>
    <row r="43" spans="2:11" s="60" customFormat="1">
      <c r="B43" s="736"/>
      <c r="C43" s="736"/>
      <c r="D43" s="736"/>
      <c r="E43" s="736"/>
      <c r="F43" s="736"/>
    </row>
    <row r="44" spans="2:11" s="60" customFormat="1">
      <c r="B44" s="736"/>
      <c r="C44" s="736"/>
      <c r="D44" s="736"/>
      <c r="E44" s="736"/>
      <c r="F44" s="736"/>
    </row>
    <row r="45" spans="2:11" s="60" customFormat="1">
      <c r="B45" s="736"/>
      <c r="C45" s="736"/>
      <c r="D45" s="736"/>
      <c r="E45" s="736"/>
      <c r="F45" s="736"/>
    </row>
    <row r="46" spans="2:11" s="60" customFormat="1">
      <c r="B46" s="736"/>
      <c r="C46" s="736"/>
      <c r="D46" s="736"/>
      <c r="E46" s="736"/>
      <c r="F46" s="736"/>
    </row>
    <row r="47" spans="2:11" s="60" customFormat="1">
      <c r="B47" s="736"/>
      <c r="C47" s="736"/>
      <c r="D47" s="736"/>
      <c r="E47" s="736"/>
      <c r="F47" s="736"/>
    </row>
    <row r="48" spans="2:11" s="60" customFormat="1">
      <c r="B48" s="736"/>
      <c r="C48" s="736"/>
      <c r="D48" s="736"/>
      <c r="E48" s="736"/>
      <c r="F48" s="736"/>
    </row>
    <row r="49" spans="1:9" s="60" customFormat="1">
      <c r="B49" s="736"/>
      <c r="C49" s="736"/>
      <c r="D49" s="736"/>
      <c r="E49" s="736"/>
      <c r="F49" s="736"/>
    </row>
    <row r="50" spans="1:9">
      <c r="A50" s="60"/>
      <c r="B50" s="736"/>
      <c r="C50" s="736"/>
      <c r="D50" s="736"/>
      <c r="E50" s="736"/>
      <c r="F50" s="736"/>
      <c r="G50" s="60"/>
      <c r="H50" s="60"/>
      <c r="I50" s="60"/>
    </row>
    <row r="51" spans="1:9">
      <c r="A51" s="60"/>
      <c r="B51" s="736"/>
      <c r="C51" s="736"/>
      <c r="D51" s="736"/>
      <c r="E51" s="736"/>
      <c r="F51" s="736"/>
      <c r="G51" s="60"/>
      <c r="H51" s="60"/>
      <c r="I51" s="60"/>
    </row>
    <row r="52" spans="1:9">
      <c r="A52" s="60"/>
      <c r="B52" s="736"/>
      <c r="C52" s="736"/>
      <c r="D52" s="736"/>
      <c r="E52" s="736"/>
      <c r="F52" s="736"/>
      <c r="G52" s="60"/>
    </row>
    <row r="53" spans="1:9">
      <c r="A53" s="60"/>
      <c r="B53" s="736"/>
      <c r="C53" s="736"/>
      <c r="D53" s="736"/>
      <c r="E53" s="736"/>
      <c r="F53" s="736"/>
    </row>
    <row r="54" spans="1:9">
      <c r="A54" s="60"/>
      <c r="B54" s="736"/>
      <c r="C54" s="736"/>
      <c r="D54" s="736"/>
      <c r="E54" s="736"/>
      <c r="F54" s="736"/>
    </row>
    <row r="55" spans="1:9">
      <c r="A55" s="60"/>
      <c r="B55" s="736"/>
      <c r="C55" s="736"/>
      <c r="D55" s="736"/>
      <c r="E55" s="736"/>
      <c r="F55" s="736"/>
    </row>
  </sheetData>
  <mergeCells count="1">
    <mergeCell ref="A1:J1"/>
  </mergeCells>
  <printOptions horizontalCentered="1"/>
  <pageMargins left="0.39370078740157483" right="0.39370078740157483" top="0.23622047244094491" bottom="0.23622047244094491" header="0.31496062992125984" footer="0.31496062992125984"/>
  <pageSetup scale="59" orientation="landscape" r:id="rId1"/>
  <drawing r:id="rId2"/>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8">
    <tabColor rgb="FF66FF33"/>
    <pageSetUpPr fitToPage="1"/>
  </sheetPr>
  <dimension ref="A1:T52"/>
  <sheetViews>
    <sheetView showGridLines="0" view="pageBreakPreview" topLeftCell="E1" zoomScale="70" zoomScaleNormal="100" zoomScaleSheetLayoutView="70" workbookViewId="0">
      <pane ySplit="1" topLeftCell="A2" activePane="bottomLeft" state="frozen"/>
      <selection activeCell="M22" sqref="M22"/>
      <selection pane="bottomLeft" activeCell="U1" sqref="U1:AF1048576"/>
    </sheetView>
  </sheetViews>
  <sheetFormatPr baseColWidth="10" defaultColWidth="11.42578125" defaultRowHeight="15"/>
  <cols>
    <col min="1" max="1" width="16.5703125" style="29" customWidth="1"/>
    <col min="2" max="10" width="13.140625" style="29" customWidth="1"/>
    <col min="11" max="11" width="13" style="29" customWidth="1"/>
    <col min="12" max="20" width="14.7109375" style="29" customWidth="1"/>
    <col min="21" max="16384" width="11.42578125" style="29"/>
  </cols>
  <sheetData>
    <row r="1" spans="1:20" s="60" customFormat="1" ht="99" customHeight="1">
      <c r="A1" s="2552"/>
      <c r="B1" s="2552"/>
      <c r="C1" s="2552"/>
      <c r="D1" s="2552"/>
      <c r="E1" s="2552"/>
      <c r="F1" s="2552"/>
      <c r="G1" s="2552"/>
      <c r="H1" s="2552"/>
      <c r="I1" s="2552"/>
      <c r="J1" s="2552"/>
      <c r="K1" s="2552"/>
      <c r="L1" s="2552"/>
      <c r="M1" s="2552"/>
      <c r="N1" s="2552"/>
      <c r="O1" s="2552"/>
      <c r="P1" s="2552"/>
      <c r="Q1" s="2552"/>
      <c r="R1" s="2552"/>
      <c r="S1" s="2552"/>
      <c r="T1" s="2552"/>
    </row>
    <row r="2" spans="1:20" s="60" customFormat="1" ht="6.75" customHeight="1">
      <c r="A2" s="2686"/>
      <c r="B2" s="2686"/>
      <c r="C2" s="2686"/>
      <c r="D2" s="2686"/>
      <c r="E2" s="2686"/>
      <c r="F2" s="2686"/>
      <c r="G2" s="2686"/>
      <c r="H2" s="2686"/>
      <c r="I2" s="2686"/>
      <c r="J2" s="2686"/>
      <c r="K2" s="2686"/>
      <c r="L2" s="2686"/>
      <c r="M2" s="2686"/>
      <c r="N2" s="2686"/>
      <c r="O2" s="2686"/>
      <c r="P2" s="2686"/>
      <c r="Q2" s="2686"/>
      <c r="R2" s="2686"/>
      <c r="S2" s="2686"/>
      <c r="T2" s="2687"/>
    </row>
    <row r="3" spans="1:20" s="101" customFormat="1" ht="27.75" customHeight="1">
      <c r="A3" s="421" t="s">
        <v>186</v>
      </c>
      <c r="B3" s="277" t="s">
        <v>209</v>
      </c>
      <c r="C3" s="277" t="s">
        <v>208</v>
      </c>
      <c r="D3" s="277" t="s">
        <v>207</v>
      </c>
      <c r="E3" s="277" t="s">
        <v>206</v>
      </c>
      <c r="F3" s="277" t="s">
        <v>205</v>
      </c>
      <c r="G3" s="277" t="s">
        <v>204</v>
      </c>
      <c r="H3" s="277" t="s">
        <v>203</v>
      </c>
      <c r="I3" s="277" t="s">
        <v>202</v>
      </c>
      <c r="J3" s="277" t="s">
        <v>201</v>
      </c>
      <c r="K3" s="421" t="s">
        <v>200</v>
      </c>
      <c r="L3" s="277" t="s">
        <v>199</v>
      </c>
      <c r="M3" s="277" t="s">
        <v>198</v>
      </c>
      <c r="N3" s="277" t="s">
        <v>197</v>
      </c>
      <c r="O3" s="277" t="s">
        <v>196</v>
      </c>
      <c r="P3" s="277" t="s">
        <v>195</v>
      </c>
      <c r="Q3" s="277" t="s">
        <v>194</v>
      </c>
      <c r="R3" s="277" t="s">
        <v>193</v>
      </c>
      <c r="S3" s="277" t="s">
        <v>192</v>
      </c>
      <c r="T3" s="277" t="s">
        <v>191</v>
      </c>
    </row>
    <row r="4" spans="1:20" s="60" customFormat="1" ht="15.75">
      <c r="A4" s="281">
        <v>2005</v>
      </c>
      <c r="B4" s="304">
        <v>3726</v>
      </c>
      <c r="C4" s="304">
        <v>1</v>
      </c>
      <c r="D4" s="304">
        <v>1</v>
      </c>
      <c r="E4" s="304">
        <v>0</v>
      </c>
      <c r="F4" s="304">
        <v>1</v>
      </c>
      <c r="G4" s="304">
        <v>2</v>
      </c>
      <c r="H4" s="304">
        <v>0</v>
      </c>
      <c r="I4" s="304">
        <v>0</v>
      </c>
      <c r="J4" s="304">
        <v>0</v>
      </c>
      <c r="K4" s="422">
        <f t="shared" ref="K4:K10" si="0">SUM(B4:J4)</f>
        <v>3731</v>
      </c>
      <c r="L4" s="2196">
        <f t="shared" ref="L4:L10" si="1">B4/K4</f>
        <v>0.99865987670865719</v>
      </c>
      <c r="M4" s="2196">
        <f t="shared" ref="M4:M21" si="2">C4/K4</f>
        <v>2.6802465826856071E-4</v>
      </c>
      <c r="N4" s="2196">
        <f t="shared" ref="N4:N10" si="3">D4/K4</f>
        <v>2.6802465826856071E-4</v>
      </c>
      <c r="O4" s="2196">
        <f t="shared" ref="O4:O21" si="4">E4/K4</f>
        <v>0</v>
      </c>
      <c r="P4" s="2196">
        <f t="shared" ref="P4:P21" si="5">F4/K4</f>
        <v>2.6802465826856071E-4</v>
      </c>
      <c r="Q4" s="2196">
        <f t="shared" ref="Q4:Q21" si="6">G4/K4</f>
        <v>5.3604931653712141E-4</v>
      </c>
      <c r="R4" s="2196">
        <f t="shared" ref="R4:R21" si="7">H4/K4</f>
        <v>0</v>
      </c>
      <c r="S4" s="2196">
        <f t="shared" ref="S4:S21" si="8">I4/K4</f>
        <v>0</v>
      </c>
      <c r="T4" s="2197">
        <f t="shared" ref="T4:T21" si="9">J4/K4</f>
        <v>0</v>
      </c>
    </row>
    <row r="5" spans="1:20" s="60" customFormat="1" ht="15.75">
      <c r="A5" s="315">
        <v>2006</v>
      </c>
      <c r="B5" s="304">
        <v>5469</v>
      </c>
      <c r="C5" s="304">
        <v>10</v>
      </c>
      <c r="D5" s="304">
        <v>17</v>
      </c>
      <c r="E5" s="304">
        <v>2</v>
      </c>
      <c r="F5" s="304">
        <v>1</v>
      </c>
      <c r="G5" s="304">
        <v>23</v>
      </c>
      <c r="H5" s="304">
        <v>5</v>
      </c>
      <c r="I5" s="304">
        <v>8</v>
      </c>
      <c r="J5" s="304">
        <v>0</v>
      </c>
      <c r="K5" s="422">
        <f t="shared" si="0"/>
        <v>5535</v>
      </c>
      <c r="L5" s="2196">
        <f t="shared" si="1"/>
        <v>0.98807588075880759</v>
      </c>
      <c r="M5" s="2196">
        <f t="shared" si="2"/>
        <v>1.8066847335140017E-3</v>
      </c>
      <c r="N5" s="2196">
        <f t="shared" si="3"/>
        <v>3.0713640469738029E-3</v>
      </c>
      <c r="O5" s="2196">
        <f t="shared" si="4"/>
        <v>3.6133694670280038E-4</v>
      </c>
      <c r="P5" s="2196">
        <f t="shared" si="5"/>
        <v>1.8066847335140019E-4</v>
      </c>
      <c r="Q5" s="2196">
        <f t="shared" si="6"/>
        <v>4.1553748870822044E-3</v>
      </c>
      <c r="R5" s="2196">
        <f t="shared" si="7"/>
        <v>9.0334236675700087E-4</v>
      </c>
      <c r="S5" s="2196">
        <f t="shared" si="8"/>
        <v>1.4453477868112015E-3</v>
      </c>
      <c r="T5" s="2197">
        <f t="shared" si="9"/>
        <v>0</v>
      </c>
    </row>
    <row r="6" spans="1:20" s="60" customFormat="1" ht="15.75">
      <c r="A6" s="281">
        <v>2007</v>
      </c>
      <c r="B6" s="304">
        <v>5248</v>
      </c>
      <c r="C6" s="304">
        <v>259</v>
      </c>
      <c r="D6" s="304">
        <v>1131</v>
      </c>
      <c r="E6" s="304">
        <v>112</v>
      </c>
      <c r="F6" s="304">
        <v>54</v>
      </c>
      <c r="G6" s="304">
        <v>1402</v>
      </c>
      <c r="H6" s="304">
        <v>67</v>
      </c>
      <c r="I6" s="304">
        <v>271</v>
      </c>
      <c r="J6" s="304">
        <v>0</v>
      </c>
      <c r="K6" s="422">
        <f t="shared" si="0"/>
        <v>8544</v>
      </c>
      <c r="L6" s="2196">
        <f t="shared" si="1"/>
        <v>0.61423220973782766</v>
      </c>
      <c r="M6" s="2196">
        <f t="shared" si="2"/>
        <v>3.031367041198502E-2</v>
      </c>
      <c r="N6" s="2196">
        <f t="shared" si="3"/>
        <v>0.13237359550561797</v>
      </c>
      <c r="O6" s="2196">
        <f t="shared" si="4"/>
        <v>1.3108614232209739E-2</v>
      </c>
      <c r="P6" s="2196">
        <f t="shared" si="5"/>
        <v>6.3202247191011234E-3</v>
      </c>
      <c r="Q6" s="2196">
        <f t="shared" si="6"/>
        <v>0.16409176029962547</v>
      </c>
      <c r="R6" s="2196">
        <f t="shared" si="7"/>
        <v>7.8417602996254682E-3</v>
      </c>
      <c r="S6" s="2196">
        <f t="shared" si="8"/>
        <v>3.1718164794007492E-2</v>
      </c>
      <c r="T6" s="2197">
        <f t="shared" si="9"/>
        <v>0</v>
      </c>
    </row>
    <row r="7" spans="1:20" s="60" customFormat="1" ht="17.25" customHeight="1">
      <c r="A7" s="315">
        <v>2008</v>
      </c>
      <c r="B7" s="304">
        <v>5249</v>
      </c>
      <c r="C7" s="304">
        <v>457</v>
      </c>
      <c r="D7" s="304">
        <v>2480</v>
      </c>
      <c r="E7" s="304">
        <v>167</v>
      </c>
      <c r="F7" s="304">
        <v>61</v>
      </c>
      <c r="G7" s="304">
        <v>2135</v>
      </c>
      <c r="H7" s="304">
        <v>47</v>
      </c>
      <c r="I7" s="304">
        <v>381</v>
      </c>
      <c r="J7" s="304">
        <v>0</v>
      </c>
      <c r="K7" s="422">
        <f t="shared" si="0"/>
        <v>10977</v>
      </c>
      <c r="L7" s="2196">
        <f t="shared" si="1"/>
        <v>0.47818165254623302</v>
      </c>
      <c r="M7" s="2196">
        <f t="shared" si="2"/>
        <v>4.1632504327229661E-2</v>
      </c>
      <c r="N7" s="2196">
        <f t="shared" si="3"/>
        <v>0.22592693814339074</v>
      </c>
      <c r="O7" s="2196">
        <f t="shared" si="4"/>
        <v>1.5213628495946069E-2</v>
      </c>
      <c r="P7" s="2196">
        <f t="shared" si="5"/>
        <v>5.5570738817527559E-3</v>
      </c>
      <c r="Q7" s="2196">
        <f t="shared" si="6"/>
        <v>0.19449758586134644</v>
      </c>
      <c r="R7" s="2196">
        <f t="shared" si="7"/>
        <v>4.2816798761045822E-3</v>
      </c>
      <c r="S7" s="2196">
        <f t="shared" si="8"/>
        <v>3.4708936867996719E-2</v>
      </c>
      <c r="T7" s="2197">
        <f t="shared" si="9"/>
        <v>0</v>
      </c>
    </row>
    <row r="8" spans="1:20" s="60" customFormat="1" ht="15.75">
      <c r="A8" s="281">
        <v>2009</v>
      </c>
      <c r="B8" s="304">
        <v>5951</v>
      </c>
      <c r="C8" s="304">
        <v>466</v>
      </c>
      <c r="D8" s="304">
        <v>3922</v>
      </c>
      <c r="E8" s="304">
        <v>308</v>
      </c>
      <c r="F8" s="304">
        <v>128</v>
      </c>
      <c r="G8" s="304">
        <v>2899</v>
      </c>
      <c r="H8" s="304">
        <v>159</v>
      </c>
      <c r="I8" s="304">
        <v>850</v>
      </c>
      <c r="J8" s="304">
        <v>0</v>
      </c>
      <c r="K8" s="422">
        <f t="shared" si="0"/>
        <v>14683</v>
      </c>
      <c r="L8" s="2196">
        <f t="shared" si="1"/>
        <v>0.40529864469113941</v>
      </c>
      <c r="M8" s="2196">
        <f t="shared" si="2"/>
        <v>3.1737383368521423E-2</v>
      </c>
      <c r="N8" s="2196">
        <f t="shared" si="3"/>
        <v>0.26711162568957297</v>
      </c>
      <c r="O8" s="2196">
        <f t="shared" si="4"/>
        <v>2.0976639651297417E-2</v>
      </c>
      <c r="P8" s="2196">
        <f t="shared" si="5"/>
        <v>8.7175645304093177E-3</v>
      </c>
      <c r="Q8" s="2196">
        <f t="shared" si="6"/>
        <v>0.19743921541919227</v>
      </c>
      <c r="R8" s="2196">
        <f t="shared" si="7"/>
        <v>1.0828849690117824E-2</v>
      </c>
      <c r="S8" s="2196">
        <f t="shared" si="8"/>
        <v>5.7890076959749369E-2</v>
      </c>
      <c r="T8" s="2197">
        <f t="shared" si="9"/>
        <v>0</v>
      </c>
    </row>
    <row r="9" spans="1:20" s="60" customFormat="1" ht="15.75">
      <c r="A9" s="315">
        <v>2010</v>
      </c>
      <c r="B9" s="304">
        <v>6247</v>
      </c>
      <c r="C9" s="304">
        <v>524</v>
      </c>
      <c r="D9" s="304">
        <v>4790</v>
      </c>
      <c r="E9" s="304">
        <v>428</v>
      </c>
      <c r="F9" s="304">
        <v>239</v>
      </c>
      <c r="G9" s="304">
        <v>3860</v>
      </c>
      <c r="H9" s="304">
        <v>234</v>
      </c>
      <c r="I9" s="304">
        <v>1134</v>
      </c>
      <c r="J9" s="304">
        <v>0</v>
      </c>
      <c r="K9" s="422">
        <f t="shared" si="0"/>
        <v>17456</v>
      </c>
      <c r="L9" s="2196">
        <f t="shared" si="1"/>
        <v>0.35787121906507791</v>
      </c>
      <c r="M9" s="2196">
        <f t="shared" si="2"/>
        <v>3.0018331805682859E-2</v>
      </c>
      <c r="N9" s="2196">
        <f t="shared" si="3"/>
        <v>0.27440421631530704</v>
      </c>
      <c r="O9" s="2196">
        <f t="shared" si="4"/>
        <v>2.451879010082493E-2</v>
      </c>
      <c r="P9" s="2196">
        <f t="shared" si="5"/>
        <v>1.3691567369385885E-2</v>
      </c>
      <c r="Q9" s="2196">
        <f t="shared" si="6"/>
        <v>0.22112740604949588</v>
      </c>
      <c r="R9" s="2196">
        <f t="shared" si="7"/>
        <v>1.3405132905591201E-2</v>
      </c>
      <c r="S9" s="2196">
        <f t="shared" si="8"/>
        <v>6.4963336388634274E-2</v>
      </c>
      <c r="T9" s="2197">
        <f t="shared" si="9"/>
        <v>0</v>
      </c>
    </row>
    <row r="10" spans="1:20" s="60" customFormat="1" ht="18.75" customHeight="1">
      <c r="A10" s="315">
        <v>2011</v>
      </c>
      <c r="B10" s="304">
        <v>7512</v>
      </c>
      <c r="C10" s="304">
        <v>818</v>
      </c>
      <c r="D10" s="304">
        <v>6018</v>
      </c>
      <c r="E10" s="304">
        <v>681</v>
      </c>
      <c r="F10" s="304">
        <v>471</v>
      </c>
      <c r="G10" s="304">
        <v>5158</v>
      </c>
      <c r="H10" s="304">
        <v>364</v>
      </c>
      <c r="I10" s="304">
        <v>1575</v>
      </c>
      <c r="J10" s="304">
        <v>0</v>
      </c>
      <c r="K10" s="422">
        <f t="shared" si="0"/>
        <v>22597</v>
      </c>
      <c r="L10" s="2196">
        <f t="shared" si="1"/>
        <v>0.33243350887285922</v>
      </c>
      <c r="M10" s="2196">
        <f t="shared" si="2"/>
        <v>3.6199495508253306E-2</v>
      </c>
      <c r="N10" s="2196">
        <f t="shared" si="3"/>
        <v>0.26631853785900783</v>
      </c>
      <c r="O10" s="2196">
        <f t="shared" si="4"/>
        <v>3.0136743815550735E-2</v>
      </c>
      <c r="P10" s="2196">
        <f t="shared" si="5"/>
        <v>2.0843474797539497E-2</v>
      </c>
      <c r="Q10" s="2196">
        <f t="shared" si="6"/>
        <v>0.22826038854715228</v>
      </c>
      <c r="R10" s="2196">
        <f t="shared" si="7"/>
        <v>1.6108332964552816E-2</v>
      </c>
      <c r="S10" s="2196">
        <f t="shared" si="8"/>
        <v>6.9699517635084307E-2</v>
      </c>
      <c r="T10" s="2197">
        <f t="shared" si="9"/>
        <v>0</v>
      </c>
    </row>
    <row r="11" spans="1:20" s="60" customFormat="1" ht="13.5" customHeight="1">
      <c r="A11" s="315" t="s">
        <v>376</v>
      </c>
      <c r="B11" s="304">
        <v>8554</v>
      </c>
      <c r="C11" s="304">
        <v>1073</v>
      </c>
      <c r="D11" s="304">
        <v>7266</v>
      </c>
      <c r="E11" s="304">
        <v>925</v>
      </c>
      <c r="F11" s="304">
        <v>535</v>
      </c>
      <c r="G11" s="304">
        <v>5902</v>
      </c>
      <c r="H11" s="304">
        <v>474</v>
      </c>
      <c r="I11" s="304">
        <v>1959</v>
      </c>
      <c r="J11" s="304">
        <v>0</v>
      </c>
      <c r="K11" s="422">
        <f t="shared" ref="K11:K20" si="10">SUM(B11:J11)</f>
        <v>26688</v>
      </c>
      <c r="L11" s="2196">
        <f t="shared" ref="L11:L21" si="11">B11/K11</f>
        <v>0.32051858513189446</v>
      </c>
      <c r="M11" s="2196">
        <f t="shared" ref="M11:M16" si="12">C11/K11</f>
        <v>4.0205335731414868E-2</v>
      </c>
      <c r="N11" s="2196">
        <f t="shared" ref="N11:N16" si="13">D11/K11</f>
        <v>0.27225719424460432</v>
      </c>
      <c r="O11" s="2196">
        <f t="shared" ref="O11:O16" si="14">E11/K11</f>
        <v>3.4659772182254196E-2</v>
      </c>
      <c r="P11" s="2196">
        <f t="shared" ref="P11:P16" si="15">F11/K11</f>
        <v>2.0046462829736211E-2</v>
      </c>
      <c r="Q11" s="2196">
        <f t="shared" ref="Q11:Q16" si="16">G11/K11</f>
        <v>0.2211480815347722</v>
      </c>
      <c r="R11" s="2196">
        <f t="shared" ref="R11:R16" si="17">H11/K11</f>
        <v>1.7760791366906475E-2</v>
      </c>
      <c r="S11" s="2196">
        <f t="shared" ref="S11:S16" si="18">I11/K11</f>
        <v>7.3403776978417268E-2</v>
      </c>
      <c r="T11" s="2197">
        <f t="shared" ref="T11:T16" si="19">J11/K11</f>
        <v>0</v>
      </c>
    </row>
    <row r="12" spans="1:20" s="101" customFormat="1" ht="15.75">
      <c r="A12" s="315" t="s">
        <v>410</v>
      </c>
      <c r="B12" s="304">
        <v>9093</v>
      </c>
      <c r="C12" s="304">
        <v>1147</v>
      </c>
      <c r="D12" s="304">
        <v>8256</v>
      </c>
      <c r="E12" s="304">
        <v>933</v>
      </c>
      <c r="F12" s="304">
        <v>584</v>
      </c>
      <c r="G12" s="304">
        <v>5913</v>
      </c>
      <c r="H12" s="304">
        <v>417</v>
      </c>
      <c r="I12" s="304">
        <v>2292</v>
      </c>
      <c r="J12" s="304">
        <v>0</v>
      </c>
      <c r="K12" s="422">
        <f t="shared" si="10"/>
        <v>28635</v>
      </c>
      <c r="L12" s="2196">
        <f t="shared" si="11"/>
        <v>0.31754845468831849</v>
      </c>
      <c r="M12" s="2196">
        <f t="shared" si="12"/>
        <v>4.0055875676619522E-2</v>
      </c>
      <c r="N12" s="2196">
        <f t="shared" si="13"/>
        <v>0.28831849135673127</v>
      </c>
      <c r="O12" s="2196">
        <f t="shared" si="14"/>
        <v>3.2582503928758513E-2</v>
      </c>
      <c r="P12" s="2196">
        <f t="shared" si="15"/>
        <v>2.0394621966125372E-2</v>
      </c>
      <c r="Q12" s="2196">
        <f t="shared" si="16"/>
        <v>0.20649554740701939</v>
      </c>
      <c r="R12" s="2196">
        <f t="shared" si="17"/>
        <v>1.4562598218962807E-2</v>
      </c>
      <c r="S12" s="2196">
        <f t="shared" si="18"/>
        <v>8.0041906757464643E-2</v>
      </c>
      <c r="T12" s="2197">
        <f t="shared" si="19"/>
        <v>0</v>
      </c>
    </row>
    <row r="13" spans="1:20" s="101" customFormat="1" ht="15.75">
      <c r="A13" s="315" t="s">
        <v>415</v>
      </c>
      <c r="B13" s="304">
        <v>10098</v>
      </c>
      <c r="C13" s="304">
        <v>1346</v>
      </c>
      <c r="D13" s="304">
        <v>8494</v>
      </c>
      <c r="E13" s="304">
        <v>1003</v>
      </c>
      <c r="F13" s="304">
        <v>627</v>
      </c>
      <c r="G13" s="304">
        <v>6354</v>
      </c>
      <c r="H13" s="304">
        <v>518</v>
      </c>
      <c r="I13" s="304">
        <v>2592</v>
      </c>
      <c r="J13" s="304">
        <v>0</v>
      </c>
      <c r="K13" s="422">
        <f t="shared" si="10"/>
        <v>31032</v>
      </c>
      <c r="L13" s="2196">
        <f t="shared" si="11"/>
        <v>0.32540603248259858</v>
      </c>
      <c r="M13" s="2196">
        <f t="shared" si="12"/>
        <v>4.337458107759732E-2</v>
      </c>
      <c r="N13" s="2196">
        <f t="shared" si="13"/>
        <v>0.27371745295179167</v>
      </c>
      <c r="O13" s="2196">
        <f t="shared" si="14"/>
        <v>3.2321474606857435E-2</v>
      </c>
      <c r="P13" s="2196">
        <f t="shared" si="15"/>
        <v>2.0204949729311677E-2</v>
      </c>
      <c r="Q13" s="2196">
        <f t="shared" si="16"/>
        <v>0.20475638051044084</v>
      </c>
      <c r="R13" s="2196">
        <f t="shared" si="17"/>
        <v>1.6692446506831656E-2</v>
      </c>
      <c r="S13" s="2196">
        <f t="shared" si="18"/>
        <v>8.3526682134570762E-2</v>
      </c>
      <c r="T13" s="2197">
        <f t="shared" si="19"/>
        <v>0</v>
      </c>
    </row>
    <row r="14" spans="1:20" s="101" customFormat="1" ht="15.75">
      <c r="A14" s="315" t="s">
        <v>647</v>
      </c>
      <c r="B14" s="197">
        <v>11104</v>
      </c>
      <c r="C14" s="197">
        <v>1417</v>
      </c>
      <c r="D14" s="197">
        <v>9714</v>
      </c>
      <c r="E14" s="197">
        <v>1229</v>
      </c>
      <c r="F14" s="197">
        <v>451</v>
      </c>
      <c r="G14" s="197">
        <v>7190</v>
      </c>
      <c r="H14" s="197">
        <v>574</v>
      </c>
      <c r="I14" s="197">
        <v>2870</v>
      </c>
      <c r="J14" s="197">
        <v>0</v>
      </c>
      <c r="K14" s="422">
        <f t="shared" si="10"/>
        <v>34549</v>
      </c>
      <c r="L14" s="2196">
        <f t="shared" si="11"/>
        <v>0.32139859330226633</v>
      </c>
      <c r="M14" s="2196">
        <f t="shared" si="12"/>
        <v>4.1014211699325592E-2</v>
      </c>
      <c r="N14" s="2196">
        <f t="shared" si="13"/>
        <v>0.28116588034385942</v>
      </c>
      <c r="O14" s="2196">
        <f t="shared" si="14"/>
        <v>3.5572664910706535E-2</v>
      </c>
      <c r="P14" s="2196">
        <f t="shared" si="15"/>
        <v>1.305392341312339E-2</v>
      </c>
      <c r="Q14" s="2196">
        <f t="shared" si="16"/>
        <v>0.20811022026686735</v>
      </c>
      <c r="R14" s="2196">
        <f t="shared" si="17"/>
        <v>1.6614084343975224E-2</v>
      </c>
      <c r="S14" s="2196">
        <f t="shared" si="18"/>
        <v>8.3070421719876122E-2</v>
      </c>
      <c r="T14" s="2197">
        <f t="shared" si="19"/>
        <v>0</v>
      </c>
    </row>
    <row r="15" spans="1:20" s="403" customFormat="1" ht="15.75">
      <c r="A15" s="315" t="s">
        <v>695</v>
      </c>
      <c r="B15" s="197">
        <v>13004</v>
      </c>
      <c r="C15" s="197">
        <v>1848</v>
      </c>
      <c r="D15" s="197">
        <v>10279</v>
      </c>
      <c r="E15" s="197">
        <v>1386</v>
      </c>
      <c r="F15" s="197">
        <v>557</v>
      </c>
      <c r="G15" s="197">
        <v>7820</v>
      </c>
      <c r="H15" s="197">
        <v>635</v>
      </c>
      <c r="I15" s="197">
        <v>3327</v>
      </c>
      <c r="J15" s="197">
        <v>0</v>
      </c>
      <c r="K15" s="476">
        <f t="shared" si="10"/>
        <v>38856</v>
      </c>
      <c r="L15" s="2196">
        <f t="shared" si="11"/>
        <v>0.33467160798847023</v>
      </c>
      <c r="M15" s="2196">
        <f t="shared" si="12"/>
        <v>4.7560222359481159E-2</v>
      </c>
      <c r="N15" s="2196">
        <f t="shared" si="13"/>
        <v>0.26454086884908379</v>
      </c>
      <c r="O15" s="2196">
        <f t="shared" si="14"/>
        <v>3.5670166769610871E-2</v>
      </c>
      <c r="P15" s="2196">
        <f t="shared" si="15"/>
        <v>1.4334980440601193E-2</v>
      </c>
      <c r="Q15" s="2196">
        <f t="shared" si="16"/>
        <v>0.20125591929174388</v>
      </c>
      <c r="R15" s="2196">
        <f t="shared" si="17"/>
        <v>1.6342392423306568E-2</v>
      </c>
      <c r="S15" s="2196">
        <f t="shared" si="18"/>
        <v>8.5623841877702292E-2</v>
      </c>
      <c r="T15" s="2197">
        <f t="shared" si="19"/>
        <v>0</v>
      </c>
    </row>
    <row r="16" spans="1:20" s="403" customFormat="1" ht="18.75" customHeight="1">
      <c r="A16" s="315" t="s">
        <v>715</v>
      </c>
      <c r="B16" s="197">
        <v>14295</v>
      </c>
      <c r="C16" s="197">
        <v>2006</v>
      </c>
      <c r="D16" s="197">
        <v>10762</v>
      </c>
      <c r="E16" s="197">
        <v>1529</v>
      </c>
      <c r="F16" s="197">
        <v>713</v>
      </c>
      <c r="G16" s="197">
        <v>7971</v>
      </c>
      <c r="H16" s="197">
        <v>693</v>
      </c>
      <c r="I16" s="197">
        <v>3520</v>
      </c>
      <c r="J16" s="197">
        <v>0</v>
      </c>
      <c r="K16" s="476">
        <f t="shared" si="10"/>
        <v>41489</v>
      </c>
      <c r="L16" s="2196">
        <f t="shared" si="11"/>
        <v>0.34454915760804067</v>
      </c>
      <c r="M16" s="2196">
        <f t="shared" si="12"/>
        <v>4.8350165104003473E-2</v>
      </c>
      <c r="N16" s="2196">
        <f t="shared" si="13"/>
        <v>0.25939405625587503</v>
      </c>
      <c r="O16" s="2196">
        <f t="shared" si="14"/>
        <v>3.6853141796620789E-2</v>
      </c>
      <c r="P16" s="2196">
        <f t="shared" si="15"/>
        <v>1.7185278025500735E-2</v>
      </c>
      <c r="Q16" s="2196">
        <f t="shared" si="16"/>
        <v>0.19212321338186025</v>
      </c>
      <c r="R16" s="2196">
        <f t="shared" si="17"/>
        <v>1.6703222540914459E-2</v>
      </c>
      <c r="S16" s="2196">
        <f t="shared" si="18"/>
        <v>8.4841765287184553E-2</v>
      </c>
      <c r="T16" s="2197">
        <f t="shared" si="19"/>
        <v>0</v>
      </c>
    </row>
    <row r="17" spans="1:20" s="403" customFormat="1" ht="15.75">
      <c r="A17" s="254" t="s">
        <v>760</v>
      </c>
      <c r="B17" s="197">
        <v>16903</v>
      </c>
      <c r="C17" s="197">
        <v>2403</v>
      </c>
      <c r="D17" s="197">
        <v>10960</v>
      </c>
      <c r="E17" s="197">
        <v>1808</v>
      </c>
      <c r="F17" s="197">
        <v>722</v>
      </c>
      <c r="G17" s="197">
        <v>8122</v>
      </c>
      <c r="H17" s="197">
        <v>830</v>
      </c>
      <c r="I17" s="197">
        <v>3722</v>
      </c>
      <c r="J17" s="197">
        <v>0</v>
      </c>
      <c r="K17" s="476">
        <f t="shared" si="10"/>
        <v>45470</v>
      </c>
      <c r="L17" s="2198">
        <f>B17/K17</f>
        <v>0.37173960853309873</v>
      </c>
      <c r="M17" s="2198">
        <f>C17/K17</f>
        <v>5.2848031669232458E-2</v>
      </c>
      <c r="N17" s="2198">
        <f>D17/K17</f>
        <v>0.24103804706399823</v>
      </c>
      <c r="O17" s="2198">
        <f>E17/K17</f>
        <v>3.9762480756542776E-2</v>
      </c>
      <c r="P17" s="2198">
        <f>F17/K17</f>
        <v>1.5878601275566308E-2</v>
      </c>
      <c r="Q17" s="2198">
        <f>G17/K17</f>
        <v>0.17862326808884979</v>
      </c>
      <c r="R17" s="2198">
        <f>H17/K17</f>
        <v>1.8253793710138553E-2</v>
      </c>
      <c r="S17" s="2198">
        <f>I17/K17</f>
        <v>8.185616890257312E-2</v>
      </c>
      <c r="T17" s="2199">
        <f>J17/K17</f>
        <v>0</v>
      </c>
    </row>
    <row r="18" spans="1:20" s="403" customFormat="1" ht="15.75">
      <c r="A18" s="254" t="s">
        <v>796</v>
      </c>
      <c r="B18" s="197">
        <v>18434</v>
      </c>
      <c r="C18" s="197">
        <v>1949</v>
      </c>
      <c r="D18" s="197">
        <v>11829</v>
      </c>
      <c r="E18" s="197">
        <v>2244</v>
      </c>
      <c r="F18" s="197">
        <v>854</v>
      </c>
      <c r="G18" s="197">
        <v>8942</v>
      </c>
      <c r="H18" s="197">
        <v>824</v>
      </c>
      <c r="I18" s="197">
        <v>4072</v>
      </c>
      <c r="J18" s="197">
        <v>0</v>
      </c>
      <c r="K18" s="476">
        <f t="shared" si="10"/>
        <v>49148</v>
      </c>
      <c r="L18" s="2198">
        <f>B18/K18</f>
        <v>0.37507121347765932</v>
      </c>
      <c r="M18" s="2198">
        <f>C18/K18</f>
        <v>3.965573370228697E-2</v>
      </c>
      <c r="N18" s="2198">
        <f>D18/K18</f>
        <v>0.24068120778058111</v>
      </c>
      <c r="O18" s="2198">
        <f>E18/K18</f>
        <v>4.5658012533572066E-2</v>
      </c>
      <c r="P18" s="2198">
        <f>F18/K18</f>
        <v>1.7376088548872792E-2</v>
      </c>
      <c r="Q18" s="2198">
        <f>G18/K18</f>
        <v>0.1819402620655978</v>
      </c>
      <c r="R18" s="2198">
        <f>H18/K18</f>
        <v>1.676568731179295E-2</v>
      </c>
      <c r="S18" s="2198">
        <f>I18/K18</f>
        <v>8.2851794579637011E-2</v>
      </c>
      <c r="T18" s="2199">
        <f>J18/K18</f>
        <v>0</v>
      </c>
    </row>
    <row r="19" spans="1:20" s="403" customFormat="1" ht="15.75">
      <c r="A19" s="2154">
        <v>2020</v>
      </c>
      <c r="B19" s="304">
        <v>16908</v>
      </c>
      <c r="C19" s="304">
        <v>1624</v>
      </c>
      <c r="D19" s="304">
        <v>9095</v>
      </c>
      <c r="E19" s="304">
        <v>1711</v>
      </c>
      <c r="F19" s="304">
        <v>1369</v>
      </c>
      <c r="G19" s="304">
        <v>5073</v>
      </c>
      <c r="H19" s="304">
        <v>833</v>
      </c>
      <c r="I19" s="304">
        <v>3532</v>
      </c>
      <c r="J19" s="197">
        <v>0</v>
      </c>
      <c r="K19" s="476">
        <f t="shared" si="10"/>
        <v>40145</v>
      </c>
      <c r="L19" s="2198">
        <f>B19/K19</f>
        <v>0.4211732469796986</v>
      </c>
      <c r="M19" s="2198">
        <f>C19/K19</f>
        <v>4.0453356582388841E-2</v>
      </c>
      <c r="N19" s="2198">
        <f>D19/K19</f>
        <v>0.22655374268277495</v>
      </c>
      <c r="O19" s="2198">
        <f>E19/K19</f>
        <v>4.2620500685016813E-2</v>
      </c>
      <c r="P19" s="2198">
        <f>F19/K19</f>
        <v>3.4101382488479264E-2</v>
      </c>
      <c r="Q19" s="2198">
        <f>G19/K19</f>
        <v>0.12636691991530702</v>
      </c>
      <c r="R19" s="2198">
        <f>H19/K19</f>
        <v>2.0749782040104622E-2</v>
      </c>
      <c r="S19" s="2198">
        <f>I19/K19</f>
        <v>8.7981068626229911E-2</v>
      </c>
      <c r="T19" s="2199">
        <f>J19/K19</f>
        <v>0</v>
      </c>
    </row>
    <row r="20" spans="1:20" s="403" customFormat="1" ht="15.75">
      <c r="A20" s="2154" t="str">
        <f>+'Resumen EEp'!G5</f>
        <v>Ene-Abr. 2021</v>
      </c>
      <c r="B20" s="304">
        <v>7518</v>
      </c>
      <c r="C20" s="304">
        <v>581</v>
      </c>
      <c r="D20" s="304">
        <v>3591</v>
      </c>
      <c r="E20" s="304">
        <v>685</v>
      </c>
      <c r="F20" s="304">
        <v>356</v>
      </c>
      <c r="G20" s="304">
        <v>1922</v>
      </c>
      <c r="H20" s="304">
        <v>243</v>
      </c>
      <c r="I20" s="304">
        <v>1429</v>
      </c>
      <c r="J20" s="197">
        <v>0</v>
      </c>
      <c r="K20" s="476">
        <f t="shared" si="10"/>
        <v>16325</v>
      </c>
      <c r="L20" s="2198">
        <f>B20/K20</f>
        <v>0.46052067381316997</v>
      </c>
      <c r="M20" s="2198">
        <f>C20/K20</f>
        <v>3.5589586523736602E-2</v>
      </c>
      <c r="N20" s="2198">
        <f>D20/K20</f>
        <v>0.21996937212863707</v>
      </c>
      <c r="O20" s="2198">
        <f>E20/K20</f>
        <v>4.1960183767228175E-2</v>
      </c>
      <c r="P20" s="2198">
        <f>F20/K20</f>
        <v>2.1807044410413475E-2</v>
      </c>
      <c r="Q20" s="2198">
        <f>G20/K20</f>
        <v>0.11773353751914242</v>
      </c>
      <c r="R20" s="2198">
        <f>H20/K20</f>
        <v>1.4885145482388973E-2</v>
      </c>
      <c r="S20" s="2198">
        <f>I20/K20</f>
        <v>8.7534456355283313E-2</v>
      </c>
      <c r="T20" s="2199">
        <f>J20/K20</f>
        <v>0</v>
      </c>
    </row>
    <row r="21" spans="1:20" s="60" customFormat="1" ht="15.75">
      <c r="A21" s="314" t="s">
        <v>98</v>
      </c>
      <c r="B21" s="316">
        <f>SUM(B4:B20)</f>
        <v>165313</v>
      </c>
      <c r="C21" s="316">
        <f>SUM(C4:C20)</f>
        <v>17929</v>
      </c>
      <c r="D21" s="316">
        <f t="shared" ref="D21:J21" si="20">SUM(D4:D20)</f>
        <v>108605</v>
      </c>
      <c r="E21" s="316">
        <f t="shared" si="20"/>
        <v>15151</v>
      </c>
      <c r="F21" s="316">
        <f t="shared" si="20"/>
        <v>7723</v>
      </c>
      <c r="G21" s="316">
        <f t="shared" si="20"/>
        <v>80688</v>
      </c>
      <c r="H21" s="316">
        <f t="shared" si="20"/>
        <v>6917</v>
      </c>
      <c r="I21" s="316">
        <f t="shared" si="20"/>
        <v>33534</v>
      </c>
      <c r="J21" s="316">
        <f t="shared" si="20"/>
        <v>0</v>
      </c>
      <c r="K21" s="744">
        <f>SUM(K4:K20)</f>
        <v>435860</v>
      </c>
      <c r="L21" s="2200">
        <f t="shared" si="11"/>
        <v>0.37928004405084204</v>
      </c>
      <c r="M21" s="2200">
        <f t="shared" si="2"/>
        <v>4.1134768044785025E-2</v>
      </c>
      <c r="N21" s="2200">
        <f>D21/K21</f>
        <v>0.24917404671224705</v>
      </c>
      <c r="O21" s="2200">
        <f t="shared" si="4"/>
        <v>3.4761161840958107E-2</v>
      </c>
      <c r="P21" s="2200">
        <f t="shared" si="5"/>
        <v>1.7718992336988943E-2</v>
      </c>
      <c r="Q21" s="2200">
        <f t="shared" si="6"/>
        <v>0.18512366356169413</v>
      </c>
      <c r="R21" s="2200">
        <f t="shared" si="7"/>
        <v>1.5869774698297617E-2</v>
      </c>
      <c r="S21" s="2200">
        <f t="shared" si="8"/>
        <v>7.6937548754187124E-2</v>
      </c>
      <c r="T21" s="2201">
        <f t="shared" si="9"/>
        <v>0</v>
      </c>
    </row>
    <row r="22" spans="1:20" s="60" customFormat="1">
      <c r="K22" s="29"/>
    </row>
    <row r="23" spans="1:20" s="60" customFormat="1" ht="15.75">
      <c r="H23" s="112"/>
      <c r="K23" s="161"/>
    </row>
    <row r="24" spans="1:20" s="60" customFormat="1">
      <c r="K24" s="161"/>
    </row>
    <row r="25" spans="1:20" s="60" customFormat="1">
      <c r="K25" s="161">
        <f t="shared" ref="K25:K30" si="21">+(K7-K6)/K6</f>
        <v>0.2847612359550562</v>
      </c>
    </row>
    <row r="26" spans="1:20" s="60" customFormat="1">
      <c r="K26" s="161">
        <f t="shared" si="21"/>
        <v>0.33761501320943793</v>
      </c>
      <c r="L26" s="15"/>
    </row>
    <row r="27" spans="1:20" s="60" customFormat="1">
      <c r="K27" s="161">
        <f t="shared" si="21"/>
        <v>0.18885786283457059</v>
      </c>
      <c r="L27" s="15"/>
    </row>
    <row r="28" spans="1:20" s="60" customFormat="1">
      <c r="K28" s="161">
        <f t="shared" si="21"/>
        <v>0.29451191567369384</v>
      </c>
      <c r="L28" s="15"/>
    </row>
    <row r="29" spans="1:20" s="60" customFormat="1">
      <c r="K29" s="161">
        <f t="shared" si="21"/>
        <v>0.18104173120325706</v>
      </c>
      <c r="L29" s="15"/>
    </row>
    <row r="30" spans="1:20" s="60" customFormat="1">
      <c r="K30" s="161">
        <f t="shared" si="21"/>
        <v>7.2954136690647486E-2</v>
      </c>
      <c r="L30" s="15"/>
    </row>
    <row r="31" spans="1:20" s="60" customFormat="1">
      <c r="K31" s="161">
        <f>+(K13-K12)/K12</f>
        <v>8.3708748035620742E-2</v>
      </c>
      <c r="L31" s="15"/>
    </row>
    <row r="32" spans="1:20" s="60" customFormat="1">
      <c r="K32" s="161"/>
      <c r="L32" s="15"/>
    </row>
    <row r="33" spans="3:12" s="60" customFormat="1">
      <c r="K33" s="161">
        <f>AVERAGE(K23:K32)</f>
        <v>0.20620723480032627</v>
      </c>
      <c r="L33" s="15"/>
    </row>
    <row r="34" spans="3:12" s="60" customFormat="1">
      <c r="K34" s="161"/>
      <c r="L34" s="15"/>
    </row>
    <row r="35" spans="3:12" s="60" customFormat="1">
      <c r="K35" s="15"/>
      <c r="L35" s="15"/>
    </row>
    <row r="36" spans="3:12" s="60" customFormat="1">
      <c r="K36" s="15"/>
      <c r="L36" s="15"/>
    </row>
    <row r="37" spans="3:12" s="60" customFormat="1">
      <c r="K37" s="15"/>
      <c r="L37" s="15"/>
    </row>
    <row r="38" spans="3:12" s="60" customFormat="1">
      <c r="K38" s="15"/>
      <c r="L38" s="15"/>
    </row>
    <row r="39" spans="3:12" s="60" customFormat="1">
      <c r="K39" s="15"/>
      <c r="L39" s="15"/>
    </row>
    <row r="40" spans="3:12" s="60" customFormat="1">
      <c r="K40" s="15"/>
      <c r="L40" s="15"/>
    </row>
    <row r="41" spans="3:12" s="60" customFormat="1">
      <c r="K41" s="15"/>
      <c r="L41" s="15"/>
    </row>
    <row r="42" spans="3:12" s="60" customFormat="1"/>
    <row r="43" spans="3:12" s="60" customFormat="1"/>
    <row r="44" spans="3:12" s="60" customFormat="1" ht="15.75">
      <c r="C44" s="102"/>
    </row>
    <row r="45" spans="3:12" s="60" customFormat="1"/>
    <row r="46" spans="3:12" s="60" customFormat="1"/>
    <row r="47" spans="3:12" s="60" customFormat="1"/>
    <row r="48" spans="3:12" s="60" customFormat="1"/>
    <row r="49" s="60" customFormat="1" ht="46.5" customHeight="1"/>
    <row r="50" s="60" customFormat="1" ht="54.75" customHeight="1"/>
    <row r="51" s="60" customFormat="1"/>
    <row r="52" s="60" customFormat="1"/>
  </sheetData>
  <mergeCells count="2">
    <mergeCell ref="A1:T1"/>
    <mergeCell ref="A2:T2"/>
  </mergeCells>
  <printOptions horizontalCentered="1"/>
  <pageMargins left="0.39370078740157483" right="0.39370078740157483" top="0.23622047244094491" bottom="0.23622047244094491" header="0.31496062992125984" footer="0.31496062992125984"/>
  <pageSetup scale="46"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tabColor theme="2" tint="-0.499984740745262"/>
  </sheetPr>
  <dimension ref="A1"/>
  <sheetViews>
    <sheetView showGridLines="0" view="pageBreakPreview" zoomScale="85" zoomScaleNormal="100" zoomScaleSheetLayoutView="85" workbookViewId="0">
      <selection activeCell="Q35" sqref="Q35"/>
    </sheetView>
  </sheetViews>
  <sheetFormatPr baseColWidth="10" defaultColWidth="11.42578125" defaultRowHeight="15"/>
  <cols>
    <col min="1" max="6" width="11.42578125" style="60"/>
    <col min="7" max="7" width="13.42578125" style="60" customWidth="1"/>
    <col min="8" max="16384" width="11.42578125" style="60"/>
  </cols>
  <sheetData/>
  <pageMargins left="0.7" right="0.7" top="0.75" bottom="0.75" header="0.3" footer="0.3"/>
  <pageSetup scale="77" orientation="landscape" r:id="rId1"/>
  <drawing r:id="rId2"/>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9">
    <tabColor rgb="FF66FF33"/>
    <pageSetUpPr fitToPage="1"/>
  </sheetPr>
  <dimension ref="A1:N48"/>
  <sheetViews>
    <sheetView showGridLines="0" view="pageBreakPreview" zoomScale="70" zoomScaleNormal="100" zoomScaleSheetLayoutView="70" workbookViewId="0">
      <pane xSplit="1" ySplit="3" topLeftCell="E4" activePane="bottomRight" state="frozen"/>
      <selection activeCell="M22" sqref="M22"/>
      <selection pane="topRight" activeCell="M22" sqref="M22"/>
      <selection pane="bottomLeft" activeCell="M22" sqref="M22"/>
      <selection pane="bottomRight" activeCell="O1" sqref="O1:AA1048576"/>
    </sheetView>
  </sheetViews>
  <sheetFormatPr baseColWidth="10" defaultColWidth="11.42578125" defaultRowHeight="15"/>
  <cols>
    <col min="1" max="1" width="33.7109375" style="29" customWidth="1"/>
    <col min="2" max="9" width="17.5703125" style="1552" customWidth="1"/>
    <col min="10" max="10" width="18.5703125" style="1552" customWidth="1"/>
    <col min="11" max="11" width="17.140625" style="143" customWidth="1"/>
    <col min="12" max="12" width="18.140625" style="143" customWidth="1"/>
    <col min="13" max="13" width="11.42578125" style="29"/>
    <col min="14" max="14" width="3.85546875" style="29" customWidth="1"/>
    <col min="15" max="16384" width="11.42578125" style="29"/>
  </cols>
  <sheetData>
    <row r="1" spans="1:14" s="60" customFormat="1" ht="78.75" customHeight="1">
      <c r="A1" s="2688"/>
      <c r="B1" s="2688"/>
      <c r="C1" s="2688"/>
      <c r="D1" s="2688"/>
      <c r="E1" s="2688"/>
      <c r="F1" s="2688"/>
      <c r="G1" s="2688"/>
      <c r="H1" s="2688"/>
      <c r="I1" s="2688"/>
      <c r="J1" s="2688"/>
      <c r="K1" s="2688"/>
      <c r="L1" s="2688"/>
      <c r="M1" s="2688"/>
    </row>
    <row r="2" spans="1:14" s="60" customFormat="1" ht="21.75" customHeight="1">
      <c r="A2" s="499"/>
      <c r="B2" s="1548"/>
      <c r="C2" s="1548"/>
      <c r="D2" s="1548"/>
      <c r="E2" s="1548"/>
      <c r="F2" s="1548"/>
      <c r="G2" s="1549"/>
      <c r="H2" s="1549"/>
      <c r="I2" s="1549"/>
      <c r="J2" s="1549"/>
      <c r="K2" s="1451"/>
      <c r="L2" s="1451"/>
    </row>
    <row r="3" spans="1:14" s="403" customFormat="1" ht="27" customHeight="1">
      <c r="A3" s="1124" t="s">
        <v>238</v>
      </c>
      <c r="B3" s="1394" t="s">
        <v>703</v>
      </c>
      <c r="C3" s="1394" t="s">
        <v>704</v>
      </c>
      <c r="D3" s="1394" t="s">
        <v>705</v>
      </c>
      <c r="E3" s="1394" t="s">
        <v>706</v>
      </c>
      <c r="F3" s="1394" t="s">
        <v>707</v>
      </c>
      <c r="G3" s="1394" t="s">
        <v>708</v>
      </c>
      <c r="H3" s="1394" t="s">
        <v>771</v>
      </c>
      <c r="I3" s="2312" t="s">
        <v>971</v>
      </c>
      <c r="J3" s="2163" t="str">
        <f>+'Resumen EEp'!G5</f>
        <v>Ene-Abr. 2021</v>
      </c>
      <c r="K3" s="1125" t="s">
        <v>98</v>
      </c>
      <c r="L3" s="1456" t="s">
        <v>515</v>
      </c>
    </row>
    <row r="4" spans="1:14" s="60" customFormat="1" ht="19.5" customHeight="1">
      <c r="A4" s="1126" t="s">
        <v>96</v>
      </c>
      <c r="B4" s="1636">
        <v>9181</v>
      </c>
      <c r="C4" s="1550">
        <v>8969</v>
      </c>
      <c r="D4" s="1550">
        <v>11062</v>
      </c>
      <c r="E4" s="1550">
        <v>13406</v>
      </c>
      <c r="F4" s="1550">
        <v>16300</v>
      </c>
      <c r="G4" s="1550">
        <v>20390</v>
      </c>
      <c r="H4" s="1550">
        <v>21576</v>
      </c>
      <c r="I4" s="1550">
        <v>24401</v>
      </c>
      <c r="J4" s="1550">
        <v>5515</v>
      </c>
      <c r="K4" s="1127">
        <f t="shared" ref="K4:K36" si="0">SUM(B4:J4)</f>
        <v>130800</v>
      </c>
      <c r="L4" s="1454">
        <f t="shared" ref="L4:L35" si="1">+K4/$K$36</f>
        <v>0.30009636121690453</v>
      </c>
      <c r="M4" s="132"/>
    </row>
    <row r="5" spans="1:14" s="60" customFormat="1" ht="18.75" customHeight="1">
      <c r="A5" s="1126" t="s">
        <v>212</v>
      </c>
      <c r="B5" s="1636">
        <v>12</v>
      </c>
      <c r="C5" s="1550">
        <v>2777</v>
      </c>
      <c r="D5" s="1550">
        <v>6856</v>
      </c>
      <c r="E5" s="1550">
        <v>10570</v>
      </c>
      <c r="F5" s="1550">
        <v>13342</v>
      </c>
      <c r="G5" s="1550">
        <v>16110</v>
      </c>
      <c r="H5" s="1550">
        <v>17001</v>
      </c>
      <c r="I5" s="1550">
        <v>15957</v>
      </c>
      <c r="J5" s="1550">
        <v>2822</v>
      </c>
      <c r="K5" s="1127">
        <f t="shared" si="0"/>
        <v>85447</v>
      </c>
      <c r="L5" s="1271">
        <f t="shared" si="1"/>
        <v>0.19604230716285045</v>
      </c>
    </row>
    <row r="6" spans="1:14" s="60" customFormat="1" ht="18.75">
      <c r="A6" s="1126" t="s">
        <v>97</v>
      </c>
      <c r="B6" s="1636">
        <v>14</v>
      </c>
      <c r="C6" s="1550">
        <v>1502</v>
      </c>
      <c r="D6" s="1550">
        <v>1074</v>
      </c>
      <c r="E6" s="1550">
        <v>2541</v>
      </c>
      <c r="F6" s="1550">
        <v>2638</v>
      </c>
      <c r="G6" s="1550">
        <v>3250</v>
      </c>
      <c r="H6" s="1550">
        <v>9035</v>
      </c>
      <c r="I6" s="1550">
        <v>10291</v>
      </c>
      <c r="J6" s="1550">
        <v>1925</v>
      </c>
      <c r="K6" s="1127">
        <f t="shared" si="0"/>
        <v>32270</v>
      </c>
      <c r="L6" s="1271">
        <f t="shared" si="1"/>
        <v>7.4037534988299E-2</v>
      </c>
    </row>
    <row r="7" spans="1:14" s="60" customFormat="1" ht="18.75">
      <c r="A7" s="1126" t="s">
        <v>360</v>
      </c>
      <c r="B7" s="1636">
        <v>12</v>
      </c>
      <c r="C7" s="1550">
        <v>1680</v>
      </c>
      <c r="D7" s="1550">
        <v>3525</v>
      </c>
      <c r="E7" s="1550">
        <v>5821</v>
      </c>
      <c r="F7" s="1550">
        <v>6479</v>
      </c>
      <c r="G7" s="1550">
        <v>7834</v>
      </c>
      <c r="H7" s="1550">
        <v>7810</v>
      </c>
      <c r="I7" s="1550">
        <v>6519</v>
      </c>
      <c r="J7" s="1550">
        <v>748</v>
      </c>
      <c r="K7" s="1127">
        <f t="shared" si="0"/>
        <v>40428</v>
      </c>
      <c r="L7" s="1271">
        <f t="shared" si="1"/>
        <v>9.2754554214656088E-2</v>
      </c>
      <c r="N7" s="403"/>
    </row>
    <row r="8" spans="1:14" s="60" customFormat="1" ht="18.75">
      <c r="A8" s="1126" t="s">
        <v>228</v>
      </c>
      <c r="B8" s="1636">
        <v>10</v>
      </c>
      <c r="C8" s="1550">
        <v>1179</v>
      </c>
      <c r="D8" s="1550">
        <v>2078</v>
      </c>
      <c r="E8" s="1550">
        <v>3458</v>
      </c>
      <c r="F8" s="1550">
        <v>3565</v>
      </c>
      <c r="G8" s="1550">
        <v>4223</v>
      </c>
      <c r="H8" s="1550">
        <v>5248</v>
      </c>
      <c r="I8" s="1550">
        <v>4497</v>
      </c>
      <c r="J8" s="1550">
        <v>714</v>
      </c>
      <c r="K8" s="1127">
        <f t="shared" si="0"/>
        <v>24972</v>
      </c>
      <c r="L8" s="1271">
        <f t="shared" si="1"/>
        <v>5.7293626393796176E-2</v>
      </c>
    </row>
    <row r="9" spans="1:14" s="60" customFormat="1" ht="18.75">
      <c r="A9" s="1126" t="s">
        <v>227</v>
      </c>
      <c r="B9" s="1636">
        <v>1</v>
      </c>
      <c r="C9" s="1550">
        <v>342</v>
      </c>
      <c r="D9" s="1550">
        <v>644</v>
      </c>
      <c r="E9" s="1550">
        <v>1122</v>
      </c>
      <c r="F9" s="1550">
        <v>1532</v>
      </c>
      <c r="G9" s="1550">
        <v>1867</v>
      </c>
      <c r="H9" s="1550">
        <v>2016</v>
      </c>
      <c r="I9" s="1550">
        <v>2283</v>
      </c>
      <c r="J9" s="1550">
        <v>418</v>
      </c>
      <c r="K9" s="1127">
        <f t="shared" si="0"/>
        <v>10225</v>
      </c>
      <c r="L9" s="1271">
        <f t="shared" si="1"/>
        <v>2.3459367686871933E-2</v>
      </c>
    </row>
    <row r="10" spans="1:14" s="60" customFormat="1" ht="18.75">
      <c r="A10" s="1126" t="s">
        <v>220</v>
      </c>
      <c r="B10" s="1636">
        <v>4</v>
      </c>
      <c r="C10" s="1550">
        <v>774</v>
      </c>
      <c r="D10" s="1550">
        <v>1668</v>
      </c>
      <c r="E10" s="1550">
        <v>2005</v>
      </c>
      <c r="F10" s="1550">
        <v>2128</v>
      </c>
      <c r="G10" s="1550">
        <v>2518</v>
      </c>
      <c r="H10" s="1550">
        <v>2871</v>
      </c>
      <c r="I10" s="1550">
        <v>2874</v>
      </c>
      <c r="J10" s="1550">
        <v>449</v>
      </c>
      <c r="K10" s="1127">
        <f t="shared" si="0"/>
        <v>15291</v>
      </c>
      <c r="L10" s="1271">
        <f t="shared" si="1"/>
        <v>3.5082365897306476E-2</v>
      </c>
    </row>
    <row r="11" spans="1:14" s="60" customFormat="1" ht="18.75">
      <c r="A11" s="1126" t="s">
        <v>217</v>
      </c>
      <c r="B11" s="1636">
        <v>10</v>
      </c>
      <c r="C11" s="1550">
        <v>660</v>
      </c>
      <c r="D11" s="1550">
        <v>863</v>
      </c>
      <c r="E11" s="1550">
        <v>1451</v>
      </c>
      <c r="F11" s="1550">
        <v>1868</v>
      </c>
      <c r="G11" s="1550">
        <v>2375</v>
      </c>
      <c r="H11" s="1550">
        <v>3077</v>
      </c>
      <c r="I11" s="1550">
        <v>2577</v>
      </c>
      <c r="J11" s="1550">
        <v>408</v>
      </c>
      <c r="K11" s="1127">
        <f t="shared" si="0"/>
        <v>13289</v>
      </c>
      <c r="L11" s="1271">
        <f t="shared" si="1"/>
        <v>3.0489147891524803E-2</v>
      </c>
    </row>
    <row r="12" spans="1:14" s="60" customFormat="1" ht="18.75">
      <c r="A12" s="1126" t="s">
        <v>214</v>
      </c>
      <c r="B12" s="1636">
        <v>3</v>
      </c>
      <c r="C12" s="1550">
        <v>544</v>
      </c>
      <c r="D12" s="1550">
        <v>994</v>
      </c>
      <c r="E12" s="1550">
        <v>1442</v>
      </c>
      <c r="F12" s="1550">
        <v>1711</v>
      </c>
      <c r="G12" s="1550">
        <v>2310</v>
      </c>
      <c r="H12" s="1550">
        <v>2369</v>
      </c>
      <c r="I12" s="1550">
        <v>2550</v>
      </c>
      <c r="J12" s="1550">
        <v>445</v>
      </c>
      <c r="K12" s="1127">
        <f t="shared" si="0"/>
        <v>12368</v>
      </c>
      <c r="L12" s="1271">
        <f t="shared" si="1"/>
        <v>2.8376084063690177E-2</v>
      </c>
    </row>
    <row r="13" spans="1:14" s="60" customFormat="1" ht="18.75">
      <c r="A13" s="1126" t="s">
        <v>235</v>
      </c>
      <c r="B13" s="1636">
        <v>0</v>
      </c>
      <c r="C13" s="1550">
        <v>76</v>
      </c>
      <c r="D13" s="1550">
        <v>249</v>
      </c>
      <c r="E13" s="1550">
        <v>538</v>
      </c>
      <c r="F13" s="1550">
        <v>657</v>
      </c>
      <c r="G13" s="1550">
        <v>542</v>
      </c>
      <c r="H13" s="1550">
        <v>961</v>
      </c>
      <c r="I13" s="1550">
        <v>1598</v>
      </c>
      <c r="J13" s="1550">
        <v>361</v>
      </c>
      <c r="K13" s="1127">
        <f t="shared" si="0"/>
        <v>4982</v>
      </c>
      <c r="L13" s="1271">
        <f t="shared" si="1"/>
        <v>1.1430275776625523E-2</v>
      </c>
    </row>
    <row r="14" spans="1:14" s="60" customFormat="1" ht="18.75">
      <c r="A14" s="1128" t="s">
        <v>210</v>
      </c>
      <c r="B14" s="1636">
        <v>0</v>
      </c>
      <c r="C14" s="1550">
        <v>90</v>
      </c>
      <c r="D14" s="1550">
        <v>364</v>
      </c>
      <c r="E14" s="1550">
        <v>640</v>
      </c>
      <c r="F14" s="1550">
        <v>1063</v>
      </c>
      <c r="G14" s="1550">
        <v>1666</v>
      </c>
      <c r="H14" s="1550">
        <v>1986</v>
      </c>
      <c r="I14" s="1550">
        <v>1843</v>
      </c>
      <c r="J14" s="1550">
        <v>320</v>
      </c>
      <c r="K14" s="1127">
        <f t="shared" si="0"/>
        <v>7972</v>
      </c>
      <c r="L14" s="1271">
        <f t="shared" si="1"/>
        <v>1.8290276694351397E-2</v>
      </c>
    </row>
    <row r="15" spans="1:14" s="60" customFormat="1" ht="18.75">
      <c r="A15" s="1126" t="s">
        <v>213</v>
      </c>
      <c r="B15" s="1636">
        <v>1</v>
      </c>
      <c r="C15" s="1550">
        <v>47</v>
      </c>
      <c r="D15" s="1550">
        <v>161</v>
      </c>
      <c r="E15" s="1550">
        <v>368</v>
      </c>
      <c r="F15" s="1550">
        <v>457</v>
      </c>
      <c r="G15" s="1550">
        <v>586</v>
      </c>
      <c r="H15" s="1550">
        <v>538</v>
      </c>
      <c r="I15" s="1550">
        <v>747</v>
      </c>
      <c r="J15" s="1550">
        <v>298</v>
      </c>
      <c r="K15" s="1127">
        <f t="shared" si="0"/>
        <v>3203</v>
      </c>
      <c r="L15" s="1271">
        <f t="shared" si="1"/>
        <v>7.348689946313036E-3</v>
      </c>
    </row>
    <row r="16" spans="1:14" s="60" customFormat="1" ht="18.75">
      <c r="A16" s="1126" t="s">
        <v>231</v>
      </c>
      <c r="B16" s="1636">
        <v>1</v>
      </c>
      <c r="C16" s="1550">
        <v>61</v>
      </c>
      <c r="D16" s="1550">
        <v>188</v>
      </c>
      <c r="E16" s="1550">
        <v>709</v>
      </c>
      <c r="F16" s="1550">
        <v>1280</v>
      </c>
      <c r="G16" s="1550">
        <v>1365</v>
      </c>
      <c r="H16" s="1550">
        <v>1844</v>
      </c>
      <c r="I16" s="1550">
        <v>2093</v>
      </c>
      <c r="J16" s="1550">
        <v>263</v>
      </c>
      <c r="K16" s="1127">
        <f t="shared" si="0"/>
        <v>7804</v>
      </c>
      <c r="L16" s="1271">
        <f t="shared" si="1"/>
        <v>1.7904831826733355E-2</v>
      </c>
    </row>
    <row r="17" spans="1:14" s="60" customFormat="1" ht="18.75">
      <c r="A17" s="1126" t="s">
        <v>233</v>
      </c>
      <c r="B17" s="1636">
        <v>2</v>
      </c>
      <c r="C17" s="1550">
        <v>189</v>
      </c>
      <c r="D17" s="1550">
        <v>341</v>
      </c>
      <c r="E17" s="1550">
        <v>753</v>
      </c>
      <c r="F17" s="1550">
        <v>890</v>
      </c>
      <c r="G17" s="1550">
        <v>1178</v>
      </c>
      <c r="H17" s="1550">
        <v>1531</v>
      </c>
      <c r="I17" s="1550">
        <v>1961</v>
      </c>
      <c r="J17" s="1550">
        <v>224</v>
      </c>
      <c r="K17" s="1127">
        <f t="shared" si="0"/>
        <v>7069</v>
      </c>
      <c r="L17" s="1271">
        <f t="shared" si="1"/>
        <v>1.621851053090442E-2</v>
      </c>
    </row>
    <row r="18" spans="1:14" s="60" customFormat="1" ht="18.75">
      <c r="A18" s="1126" t="s">
        <v>226</v>
      </c>
      <c r="B18" s="1636">
        <v>0</v>
      </c>
      <c r="C18" s="1550">
        <v>51</v>
      </c>
      <c r="D18" s="1550">
        <v>304</v>
      </c>
      <c r="E18" s="1550">
        <v>384</v>
      </c>
      <c r="F18" s="1550">
        <v>412</v>
      </c>
      <c r="G18" s="1550">
        <v>609</v>
      </c>
      <c r="H18" s="1550">
        <v>761</v>
      </c>
      <c r="I18" s="1550">
        <v>925</v>
      </c>
      <c r="J18" s="1550">
        <v>182</v>
      </c>
      <c r="K18" s="1127">
        <f t="shared" si="0"/>
        <v>3628</v>
      </c>
      <c r="L18" s="1271">
        <f t="shared" si="1"/>
        <v>8.3237736887991562E-3</v>
      </c>
    </row>
    <row r="19" spans="1:14" s="60" customFormat="1" ht="18.75">
      <c r="A19" s="1126" t="s">
        <v>225</v>
      </c>
      <c r="B19" s="1636">
        <v>5</v>
      </c>
      <c r="C19" s="1550">
        <v>111</v>
      </c>
      <c r="D19" s="1550">
        <v>490</v>
      </c>
      <c r="E19" s="1550">
        <v>700</v>
      </c>
      <c r="F19" s="1550">
        <v>772</v>
      </c>
      <c r="G19" s="1550">
        <v>828</v>
      </c>
      <c r="H19" s="1550">
        <v>1049</v>
      </c>
      <c r="I19" s="1550">
        <v>1284</v>
      </c>
      <c r="J19" s="1550">
        <v>180</v>
      </c>
      <c r="K19" s="1127">
        <f t="shared" si="0"/>
        <v>5419</v>
      </c>
      <c r="L19" s="1271">
        <f t="shared" si="1"/>
        <v>1.2432891295370074E-2</v>
      </c>
    </row>
    <row r="20" spans="1:14" s="60" customFormat="1" ht="18.75">
      <c r="A20" s="1126" t="s">
        <v>221</v>
      </c>
      <c r="B20" s="1636">
        <v>1</v>
      </c>
      <c r="C20" s="1550">
        <v>52</v>
      </c>
      <c r="D20" s="1550">
        <v>126</v>
      </c>
      <c r="E20" s="1550">
        <v>437</v>
      </c>
      <c r="F20" s="1550">
        <v>624</v>
      </c>
      <c r="G20" s="1550">
        <v>888</v>
      </c>
      <c r="H20" s="1550">
        <v>1255</v>
      </c>
      <c r="I20" s="1550">
        <v>847</v>
      </c>
      <c r="J20" s="1550">
        <v>138</v>
      </c>
      <c r="K20" s="1127">
        <f t="shared" si="0"/>
        <v>4368</v>
      </c>
      <c r="L20" s="1271">
        <f t="shared" si="1"/>
        <v>1.0021566558069104E-2</v>
      </c>
    </row>
    <row r="21" spans="1:14" s="60" customFormat="1" ht="18.75">
      <c r="A21" s="1126" t="s">
        <v>219</v>
      </c>
      <c r="B21" s="1636">
        <v>0</v>
      </c>
      <c r="C21" s="1550">
        <v>11</v>
      </c>
      <c r="D21" s="1550">
        <v>52</v>
      </c>
      <c r="E21" s="1550">
        <v>211</v>
      </c>
      <c r="F21" s="1550">
        <v>357</v>
      </c>
      <c r="G21" s="1550">
        <v>413</v>
      </c>
      <c r="H21" s="1550">
        <v>499</v>
      </c>
      <c r="I21" s="1550">
        <v>530</v>
      </c>
      <c r="J21" s="1550">
        <v>100</v>
      </c>
      <c r="K21" s="1127">
        <f t="shared" si="0"/>
        <v>2173</v>
      </c>
      <c r="L21" s="1271">
        <f t="shared" si="1"/>
        <v>4.9855458174643237E-3</v>
      </c>
    </row>
    <row r="22" spans="1:14" s="60" customFormat="1" ht="18.75">
      <c r="A22" s="1126" t="s">
        <v>223</v>
      </c>
      <c r="B22" s="1636">
        <v>0</v>
      </c>
      <c r="C22" s="1550">
        <v>17</v>
      </c>
      <c r="D22" s="1550">
        <v>88</v>
      </c>
      <c r="E22" s="1550">
        <v>254</v>
      </c>
      <c r="F22" s="1550">
        <v>489</v>
      </c>
      <c r="G22" s="1550">
        <v>606</v>
      </c>
      <c r="H22" s="1550">
        <v>800</v>
      </c>
      <c r="I22" s="1550">
        <v>609</v>
      </c>
      <c r="J22" s="1550">
        <v>122</v>
      </c>
      <c r="K22" s="1127">
        <f t="shared" si="0"/>
        <v>2985</v>
      </c>
      <c r="L22" s="1271">
        <f t="shared" si="1"/>
        <v>6.8485293442848618E-3</v>
      </c>
    </row>
    <row r="23" spans="1:14" s="60" customFormat="1" ht="18.75">
      <c r="A23" s="1126" t="s">
        <v>224</v>
      </c>
      <c r="B23" s="1636">
        <v>1</v>
      </c>
      <c r="C23" s="1550">
        <v>17</v>
      </c>
      <c r="D23" s="1550">
        <v>62</v>
      </c>
      <c r="E23" s="1550">
        <v>120</v>
      </c>
      <c r="F23" s="1550">
        <v>252</v>
      </c>
      <c r="G23" s="1550">
        <v>476</v>
      </c>
      <c r="H23" s="1550">
        <v>605</v>
      </c>
      <c r="I23" s="1550">
        <v>650</v>
      </c>
      <c r="J23" s="1550">
        <v>94</v>
      </c>
      <c r="K23" s="1127">
        <f t="shared" si="0"/>
        <v>2277</v>
      </c>
      <c r="L23" s="1271">
        <f t="shared" si="1"/>
        <v>5.2241545450373971E-3</v>
      </c>
    </row>
    <row r="24" spans="1:14" s="60" customFormat="1" ht="18.75">
      <c r="A24" s="1126" t="s">
        <v>234</v>
      </c>
      <c r="B24" s="1636">
        <v>0</v>
      </c>
      <c r="C24" s="1550">
        <v>4</v>
      </c>
      <c r="D24" s="1550">
        <v>90</v>
      </c>
      <c r="E24" s="1550">
        <v>192</v>
      </c>
      <c r="F24" s="1550">
        <v>291</v>
      </c>
      <c r="G24" s="1550">
        <v>329</v>
      </c>
      <c r="H24" s="1550">
        <v>516</v>
      </c>
      <c r="I24" s="1550">
        <v>404</v>
      </c>
      <c r="J24" s="1550">
        <v>86</v>
      </c>
      <c r="K24" s="1127">
        <f t="shared" si="0"/>
        <v>1912</v>
      </c>
      <c r="L24" s="1271">
        <f t="shared" si="1"/>
        <v>4.3867296838434357E-3</v>
      </c>
    </row>
    <row r="25" spans="1:14" s="60" customFormat="1" ht="18.75">
      <c r="A25" s="1126" t="s">
        <v>237</v>
      </c>
      <c r="B25" s="1636">
        <v>2</v>
      </c>
      <c r="C25" s="1550">
        <v>48</v>
      </c>
      <c r="D25" s="1550">
        <v>173</v>
      </c>
      <c r="E25" s="1550">
        <v>282</v>
      </c>
      <c r="F25" s="1550">
        <v>305</v>
      </c>
      <c r="G25" s="1550">
        <v>409</v>
      </c>
      <c r="H25" s="1550">
        <v>431</v>
      </c>
      <c r="I25" s="1550">
        <v>670</v>
      </c>
      <c r="J25" s="1550">
        <v>88</v>
      </c>
      <c r="K25" s="1127">
        <f t="shared" si="0"/>
        <v>2408</v>
      </c>
      <c r="L25" s="1271">
        <f t="shared" si="1"/>
        <v>5.524709769191942E-3</v>
      </c>
    </row>
    <row r="26" spans="1:14" s="60" customFormat="1" ht="18.75">
      <c r="A26" s="1126" t="s">
        <v>218</v>
      </c>
      <c r="B26" s="1636">
        <v>0</v>
      </c>
      <c r="C26" s="1550">
        <v>29</v>
      </c>
      <c r="D26" s="1550">
        <v>39</v>
      </c>
      <c r="E26" s="1550">
        <v>258</v>
      </c>
      <c r="F26" s="1550">
        <v>277</v>
      </c>
      <c r="G26" s="1550">
        <v>412</v>
      </c>
      <c r="H26" s="1550">
        <v>545</v>
      </c>
      <c r="I26" s="1550">
        <v>541</v>
      </c>
      <c r="J26" s="1550">
        <v>78</v>
      </c>
      <c r="K26" s="1127">
        <f t="shared" si="0"/>
        <v>2179</v>
      </c>
      <c r="L26" s="1271">
        <f t="shared" si="1"/>
        <v>4.9993117055935395E-3</v>
      </c>
    </row>
    <row r="27" spans="1:14" s="60" customFormat="1" ht="18.75">
      <c r="A27" s="1126" t="s">
        <v>344</v>
      </c>
      <c r="B27" s="1636">
        <v>0</v>
      </c>
      <c r="C27" s="1550">
        <v>8</v>
      </c>
      <c r="D27" s="1550">
        <v>24</v>
      </c>
      <c r="E27" s="1550">
        <v>132</v>
      </c>
      <c r="F27" s="1550">
        <v>188</v>
      </c>
      <c r="G27" s="1550">
        <v>273</v>
      </c>
      <c r="H27" s="1550">
        <v>379</v>
      </c>
      <c r="I27" s="1550">
        <v>414</v>
      </c>
      <c r="J27" s="1550">
        <v>83</v>
      </c>
      <c r="K27" s="1127">
        <f t="shared" si="0"/>
        <v>1501</v>
      </c>
      <c r="L27" s="1271">
        <f t="shared" si="1"/>
        <v>3.4437663469921533E-3</v>
      </c>
    </row>
    <row r="28" spans="1:14" s="60" customFormat="1" ht="18.75">
      <c r="A28" s="1126" t="s">
        <v>215</v>
      </c>
      <c r="B28" s="1636">
        <v>3</v>
      </c>
      <c r="C28" s="1550">
        <v>60</v>
      </c>
      <c r="D28" s="1550">
        <v>196</v>
      </c>
      <c r="E28" s="1550">
        <v>424</v>
      </c>
      <c r="F28" s="1550">
        <v>442</v>
      </c>
      <c r="G28" s="1550">
        <v>544</v>
      </c>
      <c r="H28" s="1550">
        <v>712</v>
      </c>
      <c r="I28" s="1550">
        <v>555</v>
      </c>
      <c r="J28" s="1550">
        <v>45</v>
      </c>
      <c r="K28" s="1127">
        <f t="shared" si="0"/>
        <v>2981</v>
      </c>
      <c r="L28" s="1271">
        <f t="shared" si="1"/>
        <v>6.8393520855320519E-3</v>
      </c>
    </row>
    <row r="29" spans="1:14" s="60" customFormat="1" ht="18.75">
      <c r="A29" s="1126" t="s">
        <v>211</v>
      </c>
      <c r="B29" s="1636">
        <v>1</v>
      </c>
      <c r="C29" s="1550">
        <v>44</v>
      </c>
      <c r="D29" s="1550">
        <v>147</v>
      </c>
      <c r="E29" s="1550">
        <v>256</v>
      </c>
      <c r="F29" s="1550">
        <v>280</v>
      </c>
      <c r="G29" s="1550">
        <v>293</v>
      </c>
      <c r="H29" s="1550">
        <v>333</v>
      </c>
      <c r="I29" s="1550">
        <v>450</v>
      </c>
      <c r="J29" s="1550">
        <v>41</v>
      </c>
      <c r="K29" s="1127">
        <f t="shared" si="0"/>
        <v>1845</v>
      </c>
      <c r="L29" s="1271">
        <f t="shared" si="1"/>
        <v>4.2330105997338595E-3</v>
      </c>
      <c r="N29" s="403"/>
    </row>
    <row r="30" spans="1:14" s="60" customFormat="1" ht="18.75">
      <c r="A30" s="1126" t="s">
        <v>236</v>
      </c>
      <c r="B30" s="1636">
        <v>0</v>
      </c>
      <c r="C30" s="1550">
        <v>6</v>
      </c>
      <c r="D30" s="1550">
        <v>17</v>
      </c>
      <c r="E30" s="1550">
        <v>74</v>
      </c>
      <c r="F30" s="1550">
        <v>146</v>
      </c>
      <c r="G30" s="1550">
        <v>153</v>
      </c>
      <c r="H30" s="1550">
        <v>207</v>
      </c>
      <c r="I30" s="1550">
        <v>221</v>
      </c>
      <c r="J30" s="1550">
        <v>49</v>
      </c>
      <c r="K30" s="1127">
        <f t="shared" si="0"/>
        <v>873</v>
      </c>
      <c r="L30" s="1271">
        <f t="shared" si="1"/>
        <v>2.0029367228008993E-3</v>
      </c>
    </row>
    <row r="31" spans="1:14" s="60" customFormat="1" ht="18.75">
      <c r="A31" s="1126" t="s">
        <v>230</v>
      </c>
      <c r="B31" s="1636">
        <v>0</v>
      </c>
      <c r="C31" s="1550">
        <v>107</v>
      </c>
      <c r="D31" s="1550">
        <v>136</v>
      </c>
      <c r="E31" s="1550">
        <v>271</v>
      </c>
      <c r="F31" s="1550">
        <v>423</v>
      </c>
      <c r="G31" s="1550">
        <v>484</v>
      </c>
      <c r="H31" s="1550">
        <v>540</v>
      </c>
      <c r="I31" s="1550">
        <v>349</v>
      </c>
      <c r="J31" s="1550">
        <v>43</v>
      </c>
      <c r="K31" s="1127">
        <f t="shared" si="0"/>
        <v>2353</v>
      </c>
      <c r="L31" s="1271">
        <f t="shared" si="1"/>
        <v>5.3985224613407974E-3</v>
      </c>
    </row>
    <row r="32" spans="1:14" s="60" customFormat="1" ht="18.75">
      <c r="A32" s="1126" t="s">
        <v>222</v>
      </c>
      <c r="B32" s="1636">
        <v>2</v>
      </c>
      <c r="C32" s="1550">
        <v>28</v>
      </c>
      <c r="D32" s="1550">
        <v>59</v>
      </c>
      <c r="E32" s="1550">
        <v>307</v>
      </c>
      <c r="F32" s="1550">
        <v>291</v>
      </c>
      <c r="G32" s="1550">
        <v>87</v>
      </c>
      <c r="H32" s="1550">
        <v>124</v>
      </c>
      <c r="I32" s="1550">
        <v>315</v>
      </c>
      <c r="J32" s="1550">
        <v>38</v>
      </c>
      <c r="K32" s="1127">
        <f t="shared" si="0"/>
        <v>1251</v>
      </c>
      <c r="L32" s="1271">
        <f t="shared" si="1"/>
        <v>2.8701876749414948E-3</v>
      </c>
    </row>
    <row r="33" spans="1:14" s="60" customFormat="1" ht="18.75">
      <c r="A33" s="1126" t="s">
        <v>229</v>
      </c>
      <c r="B33" s="1636">
        <v>0</v>
      </c>
      <c r="C33" s="1550">
        <v>5</v>
      </c>
      <c r="D33" s="1550">
        <v>42</v>
      </c>
      <c r="E33" s="1550">
        <v>87</v>
      </c>
      <c r="F33" s="1550">
        <v>117</v>
      </c>
      <c r="G33" s="1550">
        <v>226</v>
      </c>
      <c r="H33" s="1550">
        <v>143</v>
      </c>
      <c r="I33" s="1550">
        <v>89</v>
      </c>
      <c r="J33" s="1550">
        <v>25</v>
      </c>
      <c r="K33" s="1127">
        <f t="shared" si="0"/>
        <v>734</v>
      </c>
      <c r="L33" s="1271">
        <f t="shared" si="1"/>
        <v>1.6840269811407333E-3</v>
      </c>
    </row>
    <row r="34" spans="1:14" s="403" customFormat="1" ht="18.75">
      <c r="A34" s="1126" t="s">
        <v>216</v>
      </c>
      <c r="B34" s="1636">
        <v>0</v>
      </c>
      <c r="C34" s="1550">
        <v>5</v>
      </c>
      <c r="D34" s="1550">
        <v>1</v>
      </c>
      <c r="E34" s="1550">
        <v>3</v>
      </c>
      <c r="F34" s="1550">
        <v>2</v>
      </c>
      <c r="G34" s="1550">
        <v>2</v>
      </c>
      <c r="H34" s="1550">
        <v>74</v>
      </c>
      <c r="I34" s="1550">
        <v>149</v>
      </c>
      <c r="J34" s="1550">
        <v>12</v>
      </c>
      <c r="K34" s="1127">
        <f t="shared" si="0"/>
        <v>248</v>
      </c>
      <c r="L34" s="1271">
        <f t="shared" si="1"/>
        <v>5.6899004267425325E-4</v>
      </c>
      <c r="N34" s="60"/>
    </row>
    <row r="35" spans="1:14" s="403" customFormat="1" ht="18.75">
      <c r="A35" s="1126" t="s">
        <v>232</v>
      </c>
      <c r="B35" s="1636">
        <v>0</v>
      </c>
      <c r="C35" s="1550">
        <v>28</v>
      </c>
      <c r="D35" s="1550">
        <v>26</v>
      </c>
      <c r="E35" s="1550">
        <v>69</v>
      </c>
      <c r="F35" s="1550">
        <v>89</v>
      </c>
      <c r="G35" s="1550">
        <v>159</v>
      </c>
      <c r="H35" s="1550">
        <v>123</v>
      </c>
      <c r="I35" s="1550">
        <v>100</v>
      </c>
      <c r="J35" s="1550">
        <v>11</v>
      </c>
      <c r="K35" s="1127">
        <f t="shared" si="0"/>
        <v>605</v>
      </c>
      <c r="L35" s="1271">
        <f t="shared" si="1"/>
        <v>1.3880603863625936E-3</v>
      </c>
      <c r="N35" s="60"/>
    </row>
    <row r="36" spans="1:14" s="60" customFormat="1" ht="18.75">
      <c r="A36" s="1129" t="s">
        <v>1</v>
      </c>
      <c r="B36" s="1551">
        <f t="shared" ref="B36:G36" si="2">SUM(B4:B35)</f>
        <v>9266</v>
      </c>
      <c r="C36" s="1551">
        <f t="shared" si="2"/>
        <v>19521</v>
      </c>
      <c r="D36" s="1551">
        <f t="shared" si="2"/>
        <v>32139</v>
      </c>
      <c r="E36" s="1551">
        <f t="shared" si="2"/>
        <v>49285</v>
      </c>
      <c r="F36" s="1551">
        <f t="shared" si="2"/>
        <v>59667</v>
      </c>
      <c r="G36" s="1551">
        <f t="shared" si="2"/>
        <v>73405</v>
      </c>
      <c r="H36" s="1551">
        <f>SUM(H4:H35)</f>
        <v>86959</v>
      </c>
      <c r="I36" s="1551">
        <f t="shared" ref="I36" si="3">SUM(I4:I35)</f>
        <v>89293</v>
      </c>
      <c r="J36" s="2311">
        <f>SUM(J4:J35)</f>
        <v>16325</v>
      </c>
      <c r="K36" s="1455">
        <f t="shared" si="0"/>
        <v>435860</v>
      </c>
      <c r="L36" s="1397">
        <f>SUM(L4:L35)</f>
        <v>1</v>
      </c>
    </row>
    <row r="37" spans="1:14" s="60" customFormat="1">
      <c r="B37" s="1549"/>
      <c r="C37" s="1549"/>
      <c r="D37" s="1549"/>
      <c r="E37" s="1549"/>
      <c r="F37" s="1549"/>
      <c r="G37" s="1549"/>
      <c r="H37" s="1549"/>
      <c r="I37" s="1549"/>
      <c r="J37" s="1549"/>
      <c r="K37" s="1451"/>
      <c r="L37" s="1451"/>
      <c r="M37" s="403"/>
    </row>
    <row r="38" spans="1:14" s="60" customFormat="1">
      <c r="B38" s="1549"/>
      <c r="C38" s="1549"/>
      <c r="D38" s="1549"/>
      <c r="E38" s="1549"/>
      <c r="F38" s="1549"/>
      <c r="G38" s="1549"/>
      <c r="H38" s="1549"/>
      <c r="I38" s="1549"/>
      <c r="J38" s="1549"/>
      <c r="K38" s="1451"/>
      <c r="L38" s="1451"/>
    </row>
    <row r="39" spans="1:14" s="60" customFormat="1">
      <c r="B39" s="1549"/>
      <c r="C39" s="1549"/>
      <c r="D39" s="1549"/>
      <c r="E39" s="1549"/>
      <c r="F39" s="1549"/>
      <c r="G39" s="1549"/>
      <c r="H39" s="1549"/>
      <c r="I39" s="1549"/>
      <c r="J39" s="1549"/>
      <c r="K39" s="1451"/>
      <c r="L39" s="1451"/>
    </row>
    <row r="40" spans="1:14" s="60" customFormat="1">
      <c r="B40" s="1549"/>
      <c r="C40" s="1549"/>
      <c r="D40" s="1549"/>
      <c r="E40" s="1549"/>
      <c r="F40" s="1549"/>
      <c r="G40" s="1549"/>
      <c r="H40" s="1549"/>
      <c r="I40" s="1549"/>
      <c r="J40" s="1549"/>
      <c r="K40" s="1451"/>
      <c r="L40" s="1451"/>
    </row>
    <row r="41" spans="1:14" s="60" customFormat="1" ht="21" customHeight="1">
      <c r="B41" s="1549"/>
      <c r="C41" s="1549"/>
      <c r="D41" s="1549"/>
      <c r="E41" s="1549"/>
      <c r="F41" s="1549"/>
      <c r="G41" s="1549"/>
      <c r="H41" s="1549"/>
      <c r="I41" s="1549"/>
      <c r="J41" s="1549"/>
      <c r="K41" s="1451"/>
      <c r="L41" s="1451"/>
    </row>
    <row r="42" spans="1:14" s="60" customFormat="1">
      <c r="B42" s="1549"/>
      <c r="C42" s="1549"/>
      <c r="D42" s="1549"/>
      <c r="E42" s="1549"/>
      <c r="F42" s="1549"/>
      <c r="G42" s="1549"/>
      <c r="H42" s="1549"/>
      <c r="I42" s="1549"/>
      <c r="J42" s="1549"/>
      <c r="K42" s="1451"/>
      <c r="L42" s="1451"/>
    </row>
    <row r="43" spans="1:14" s="60" customFormat="1">
      <c r="B43" s="1549"/>
      <c r="C43" s="1549"/>
      <c r="D43" s="1549"/>
      <c r="E43" s="1549"/>
      <c r="F43" s="1549"/>
      <c r="G43" s="1549"/>
      <c r="H43" s="1549"/>
      <c r="I43" s="1549"/>
      <c r="J43" s="1549"/>
      <c r="K43" s="1451"/>
      <c r="L43" s="1451"/>
    </row>
    <row r="44" spans="1:14" s="60" customFormat="1" ht="21" customHeight="1">
      <c r="B44" s="1549"/>
      <c r="C44" s="1549"/>
      <c r="D44" s="1549"/>
      <c r="E44" s="1549"/>
      <c r="F44" s="1549"/>
      <c r="G44" s="1549"/>
      <c r="H44" s="1549"/>
      <c r="I44" s="1549"/>
      <c r="J44" s="1549"/>
      <c r="K44" s="1451"/>
      <c r="L44" s="1451"/>
    </row>
    <row r="45" spans="1:14" s="60" customFormat="1" ht="31.5" customHeight="1">
      <c r="B45" s="1549"/>
      <c r="C45" s="1549"/>
      <c r="D45" s="1549"/>
      <c r="E45" s="1549"/>
      <c r="F45" s="1549"/>
      <c r="G45" s="1549"/>
      <c r="H45" s="1549"/>
      <c r="I45" s="1549"/>
      <c r="J45" s="1549"/>
      <c r="K45" s="1451"/>
      <c r="L45" s="1451"/>
    </row>
    <row r="46" spans="1:14" s="60" customFormat="1">
      <c r="A46" s="29"/>
      <c r="B46" s="1552"/>
      <c r="C46" s="1552"/>
      <c r="D46" s="1552"/>
      <c r="E46" s="1552"/>
      <c r="F46" s="1552"/>
      <c r="G46" s="1552"/>
      <c r="H46" s="1552"/>
      <c r="I46" s="1552"/>
      <c r="J46" s="1552"/>
      <c r="K46" s="143"/>
      <c r="L46" s="143"/>
    </row>
    <row r="47" spans="1:14" ht="21" customHeight="1">
      <c r="M47" s="60"/>
    </row>
    <row r="48" spans="1:14">
      <c r="M48" s="60"/>
    </row>
  </sheetData>
  <mergeCells count="1">
    <mergeCell ref="A1:M1"/>
  </mergeCells>
  <printOptions horizontalCentered="1"/>
  <pageMargins left="0.39370078740157483" right="0.39370078740157483" top="0.23622047244094491" bottom="0.23622047244094491" header="0.31496062992125984" footer="0.31496062992125984"/>
  <pageSetup scale="46" orientation="landscape" r:id="rId1"/>
  <rowBreaks count="1" manualBreakCount="1">
    <brk id="17" max="16383" man="1"/>
  </rowBreaks>
  <drawing r:id="rId2"/>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0">
    <tabColor rgb="FF66FF33"/>
    <pageSetUpPr fitToPage="1"/>
  </sheetPr>
  <dimension ref="A1:L32"/>
  <sheetViews>
    <sheetView showGridLines="0" view="pageBreakPreview" topLeftCell="C1" zoomScale="85" zoomScaleNormal="100" zoomScaleSheetLayoutView="85" workbookViewId="0">
      <selection activeCell="M1" sqref="M1:Z1048576"/>
    </sheetView>
  </sheetViews>
  <sheetFormatPr baseColWidth="10" defaultColWidth="11.42578125" defaultRowHeight="15"/>
  <cols>
    <col min="1" max="1" width="19.85546875" style="29" customWidth="1"/>
    <col min="2" max="2" width="14.42578125" style="29" customWidth="1"/>
    <col min="3" max="3" width="14.85546875" style="29" customWidth="1"/>
    <col min="4" max="4" width="16" style="29" customWidth="1"/>
    <col min="5" max="5" width="12.85546875" style="29" customWidth="1"/>
    <col min="6" max="6" width="14.140625" style="29" customWidth="1"/>
    <col min="7" max="7" width="13.85546875" style="29" customWidth="1"/>
    <col min="8" max="8" width="16.7109375" style="29" customWidth="1"/>
    <col min="9" max="9" width="18.42578125" style="29" customWidth="1"/>
    <col min="10" max="10" width="30.5703125" style="29" customWidth="1"/>
    <col min="11" max="11" width="16.7109375" style="29" customWidth="1"/>
    <col min="12" max="12" width="30.5703125" style="29" customWidth="1"/>
    <col min="13" max="16384" width="11.42578125" style="29"/>
  </cols>
  <sheetData>
    <row r="1" spans="1:12" s="60" customFormat="1" ht="88.5" customHeight="1">
      <c r="A1" s="2689"/>
      <c r="B1" s="2689"/>
      <c r="C1" s="2689"/>
      <c r="D1" s="2689"/>
      <c r="E1" s="2689"/>
      <c r="F1" s="2689"/>
      <c r="G1" s="2689"/>
      <c r="H1" s="2689"/>
      <c r="I1" s="2689"/>
      <c r="J1" s="2689"/>
      <c r="K1" s="2689"/>
      <c r="L1" s="2689"/>
    </row>
    <row r="2" spans="1:12" s="60" customFormat="1" ht="26.25" customHeight="1">
      <c r="A2" s="101"/>
      <c r="B2" s="101"/>
      <c r="C2" s="101"/>
      <c r="D2" s="101"/>
      <c r="E2" s="101"/>
      <c r="F2" s="101"/>
      <c r="G2" s="101"/>
      <c r="H2" s="101"/>
      <c r="I2" s="101"/>
      <c r="J2" s="101"/>
      <c r="K2" s="101"/>
      <c r="L2" s="101"/>
    </row>
    <row r="3" spans="1:12" s="101" customFormat="1" ht="43.5" customHeight="1">
      <c r="A3" s="312" t="s">
        <v>0</v>
      </c>
      <c r="B3" s="310" t="s">
        <v>244</v>
      </c>
      <c r="C3" s="310" t="s">
        <v>243</v>
      </c>
      <c r="D3" s="310" t="s">
        <v>242</v>
      </c>
      <c r="E3" s="300" t="s">
        <v>98</v>
      </c>
      <c r="F3" s="310" t="s">
        <v>241</v>
      </c>
      <c r="G3" s="310" t="s">
        <v>240</v>
      </c>
      <c r="H3" s="311" t="s">
        <v>239</v>
      </c>
      <c r="L3" s="101" t="s">
        <v>8</v>
      </c>
    </row>
    <row r="4" spans="1:12" s="60" customFormat="1" ht="16.5" customHeight="1">
      <c r="A4" s="313">
        <v>2005</v>
      </c>
      <c r="B4" s="1130">
        <v>215</v>
      </c>
      <c r="C4" s="1130">
        <v>3135</v>
      </c>
      <c r="D4" s="1130">
        <v>381</v>
      </c>
      <c r="E4" s="727">
        <f t="shared" ref="E4:E10" si="0">SUM(B4:D4)</f>
        <v>3731</v>
      </c>
      <c r="F4" s="1131">
        <f t="shared" ref="F4:F21" si="1">B4/E4</f>
        <v>5.7625301527740549E-2</v>
      </c>
      <c r="G4" s="1131">
        <f t="shared" ref="G4:G21" si="2">C4/E4</f>
        <v>0.84025730367193785</v>
      </c>
      <c r="H4" s="1132">
        <f t="shared" ref="H4:H21" si="3">D4/E4</f>
        <v>0.10211739480032163</v>
      </c>
    </row>
    <row r="5" spans="1:12" s="60" customFormat="1" ht="21.75" customHeight="1">
      <c r="A5" s="313" t="s">
        <v>187</v>
      </c>
      <c r="B5" s="1130">
        <v>530</v>
      </c>
      <c r="C5" s="1130">
        <v>4514</v>
      </c>
      <c r="D5" s="1130">
        <v>491</v>
      </c>
      <c r="E5" s="727">
        <f t="shared" si="0"/>
        <v>5535</v>
      </c>
      <c r="F5" s="1131">
        <f t="shared" si="1"/>
        <v>9.5754290876242099E-2</v>
      </c>
      <c r="G5" s="1131">
        <f t="shared" si="2"/>
        <v>0.8155374887082204</v>
      </c>
      <c r="H5" s="1132">
        <f t="shared" si="3"/>
        <v>8.8708220415537484E-2</v>
      </c>
      <c r="I5" s="584"/>
      <c r="J5" s="584"/>
      <c r="K5" s="584"/>
      <c r="L5" s="584"/>
    </row>
    <row r="6" spans="1:12" s="60" customFormat="1" ht="15.75">
      <c r="A6" s="313" t="s">
        <v>125</v>
      </c>
      <c r="B6" s="1130">
        <v>973</v>
      </c>
      <c r="C6" s="1130">
        <v>7357</v>
      </c>
      <c r="D6" s="1130">
        <v>214</v>
      </c>
      <c r="E6" s="727">
        <f t="shared" si="0"/>
        <v>8544</v>
      </c>
      <c r="F6" s="1131">
        <f t="shared" si="1"/>
        <v>0.11388108614232209</v>
      </c>
      <c r="G6" s="1131">
        <f t="shared" si="2"/>
        <v>0.86107209737827717</v>
      </c>
      <c r="H6" s="1132">
        <f t="shared" si="3"/>
        <v>2.5046816479400748E-2</v>
      </c>
      <c r="I6" s="584"/>
      <c r="J6" s="584"/>
      <c r="K6" s="584"/>
      <c r="L6" s="584"/>
    </row>
    <row r="7" spans="1:12" s="60" customFormat="1" ht="15.75">
      <c r="A7" s="313" t="s">
        <v>162</v>
      </c>
      <c r="B7" s="1130">
        <v>1313</v>
      </c>
      <c r="C7" s="1130">
        <v>9407</v>
      </c>
      <c r="D7" s="1130">
        <v>257</v>
      </c>
      <c r="E7" s="727">
        <f t="shared" si="0"/>
        <v>10977</v>
      </c>
      <c r="F7" s="1131">
        <f t="shared" si="1"/>
        <v>0.11961373781543226</v>
      </c>
      <c r="G7" s="1131">
        <f t="shared" si="2"/>
        <v>0.85697367222374055</v>
      </c>
      <c r="H7" s="1132">
        <f t="shared" si="3"/>
        <v>2.3412589960827183E-2</v>
      </c>
      <c r="I7" s="584"/>
      <c r="J7" s="584"/>
      <c r="K7" s="584"/>
      <c r="L7" s="584"/>
    </row>
    <row r="8" spans="1:12" s="60" customFormat="1" ht="20.25" customHeight="1">
      <c r="A8" s="313" t="s">
        <v>163</v>
      </c>
      <c r="B8" s="1130">
        <v>1953</v>
      </c>
      <c r="C8" s="1130">
        <v>12523</v>
      </c>
      <c r="D8" s="1130">
        <v>207</v>
      </c>
      <c r="E8" s="727">
        <f t="shared" si="0"/>
        <v>14683</v>
      </c>
      <c r="F8" s="1131">
        <f t="shared" si="1"/>
        <v>0.1330109650616359</v>
      </c>
      <c r="G8" s="1131">
        <f t="shared" si="2"/>
        <v>0.85289109854934275</v>
      </c>
      <c r="H8" s="1132">
        <f t="shared" si="3"/>
        <v>1.4097936389021317E-2</v>
      </c>
      <c r="I8" s="584"/>
      <c r="J8" s="584"/>
      <c r="K8" s="584"/>
      <c r="L8" s="584"/>
    </row>
    <row r="9" spans="1:12" s="60" customFormat="1" ht="15.75">
      <c r="A9" s="313" t="s">
        <v>141</v>
      </c>
      <c r="B9" s="1130">
        <v>2519</v>
      </c>
      <c r="C9" s="1130">
        <v>14493</v>
      </c>
      <c r="D9" s="1130">
        <v>444</v>
      </c>
      <c r="E9" s="727">
        <f t="shared" si="0"/>
        <v>17456</v>
      </c>
      <c r="F9" s="1131">
        <f t="shared" si="1"/>
        <v>0.1443056828597617</v>
      </c>
      <c r="G9" s="1131">
        <f t="shared" si="2"/>
        <v>0.8302589367552704</v>
      </c>
      <c r="H9" s="1132">
        <f t="shared" si="3"/>
        <v>2.5435380384967919E-2</v>
      </c>
    </row>
    <row r="10" spans="1:12" s="60" customFormat="1" ht="15.75">
      <c r="A10" s="313" t="s">
        <v>164</v>
      </c>
      <c r="B10" s="1130">
        <v>3191</v>
      </c>
      <c r="C10" s="1130">
        <v>18636</v>
      </c>
      <c r="D10" s="1130">
        <v>770</v>
      </c>
      <c r="E10" s="727">
        <f t="shared" si="0"/>
        <v>22597</v>
      </c>
      <c r="F10" s="1131">
        <f t="shared" si="1"/>
        <v>0.14121343541178033</v>
      </c>
      <c r="G10" s="1131">
        <f t="shared" si="2"/>
        <v>0.82471124485551184</v>
      </c>
      <c r="H10" s="1132">
        <f t="shared" si="3"/>
        <v>3.407531973270788E-2</v>
      </c>
    </row>
    <row r="11" spans="1:12" s="60" customFormat="1" ht="15.75">
      <c r="A11" s="313" t="s">
        <v>376</v>
      </c>
      <c r="B11" s="1130">
        <v>3646</v>
      </c>
      <c r="C11" s="1130">
        <v>23042</v>
      </c>
      <c r="D11" s="1130">
        <v>0</v>
      </c>
      <c r="E11" s="727">
        <f t="shared" ref="E11:E17" si="4">SUM(B11:D11)</f>
        <v>26688</v>
      </c>
      <c r="F11" s="1131">
        <f t="shared" ref="F11:F16" si="5">B11/E11</f>
        <v>0.13661570743405277</v>
      </c>
      <c r="G11" s="1131">
        <f t="shared" ref="G11:G16" si="6">C11/E11</f>
        <v>0.86338429256594729</v>
      </c>
      <c r="H11" s="1132">
        <f t="shared" ref="H11:H16" si="7">D11/E11</f>
        <v>0</v>
      </c>
    </row>
    <row r="12" spans="1:12" s="60" customFormat="1" ht="15.75">
      <c r="A12" s="313" t="s">
        <v>410</v>
      </c>
      <c r="B12" s="1130">
        <v>4605</v>
      </c>
      <c r="C12" s="1130">
        <v>24027</v>
      </c>
      <c r="D12" s="1130">
        <v>3</v>
      </c>
      <c r="E12" s="727">
        <f t="shared" si="4"/>
        <v>28635</v>
      </c>
      <c r="F12" s="1131">
        <f t="shared" si="5"/>
        <v>0.16081718177056051</v>
      </c>
      <c r="G12" s="1131">
        <f t="shared" si="6"/>
        <v>0.83907805133577784</v>
      </c>
      <c r="H12" s="1132">
        <f t="shared" si="7"/>
        <v>1.0476689366160294E-4</v>
      </c>
    </row>
    <row r="13" spans="1:12" s="60" customFormat="1" ht="15.75">
      <c r="A13" s="313" t="s">
        <v>415</v>
      </c>
      <c r="B13" s="1130">
        <v>4791</v>
      </c>
      <c r="C13" s="1130">
        <v>26240</v>
      </c>
      <c r="D13" s="1130">
        <v>1</v>
      </c>
      <c r="E13" s="727">
        <f t="shared" si="4"/>
        <v>31032</v>
      </c>
      <c r="F13" s="1131">
        <f t="shared" si="5"/>
        <v>0.15438901778808972</v>
      </c>
      <c r="G13" s="1131">
        <f t="shared" si="6"/>
        <v>0.84557875741170407</v>
      </c>
      <c r="H13" s="1132">
        <f t="shared" si="7"/>
        <v>3.2224800206238723E-5</v>
      </c>
    </row>
    <row r="14" spans="1:12" s="60" customFormat="1" ht="15.75">
      <c r="A14" s="313" t="s">
        <v>647</v>
      </c>
      <c r="B14" s="1130">
        <v>4653</v>
      </c>
      <c r="C14" s="1130">
        <v>29895</v>
      </c>
      <c r="D14" s="1130">
        <v>1</v>
      </c>
      <c r="E14" s="727">
        <f t="shared" si="4"/>
        <v>34549</v>
      </c>
      <c r="F14" s="1131">
        <f t="shared" si="5"/>
        <v>0.1346782830183218</v>
      </c>
      <c r="G14" s="1131">
        <f t="shared" si="6"/>
        <v>0.86529277258386639</v>
      </c>
      <c r="H14" s="1132">
        <f t="shared" si="7"/>
        <v>2.8944397811803524E-5</v>
      </c>
    </row>
    <row r="15" spans="1:12" s="60" customFormat="1" ht="15.75">
      <c r="A15" s="313" t="s">
        <v>695</v>
      </c>
      <c r="B15" s="1130">
        <v>5873</v>
      </c>
      <c r="C15" s="1130">
        <v>32982</v>
      </c>
      <c r="D15" s="1130">
        <v>1</v>
      </c>
      <c r="E15" s="727">
        <f t="shared" si="4"/>
        <v>38856</v>
      </c>
      <c r="F15" s="1131">
        <f t="shared" si="5"/>
        <v>0.1511478278772905</v>
      </c>
      <c r="G15" s="1131">
        <f t="shared" si="6"/>
        <v>0.8488264360716492</v>
      </c>
      <c r="H15" s="1132">
        <f t="shared" si="7"/>
        <v>2.5736051060325302E-5</v>
      </c>
    </row>
    <row r="16" spans="1:12" s="584" customFormat="1" ht="16.5" customHeight="1">
      <c r="A16" s="313" t="s">
        <v>715</v>
      </c>
      <c r="B16" s="1130">
        <v>5761</v>
      </c>
      <c r="C16" s="1130">
        <v>35719</v>
      </c>
      <c r="D16" s="1130">
        <v>9</v>
      </c>
      <c r="E16" s="727">
        <f t="shared" si="4"/>
        <v>41489</v>
      </c>
      <c r="F16" s="1131">
        <f t="shared" si="5"/>
        <v>0.13885608233507676</v>
      </c>
      <c r="G16" s="1131">
        <f t="shared" si="6"/>
        <v>0.86092699269685946</v>
      </c>
      <c r="H16" s="1132">
        <f t="shared" si="7"/>
        <v>2.1692496806382416E-4</v>
      </c>
    </row>
    <row r="17" spans="1:12" s="584" customFormat="1" ht="16.5" customHeight="1">
      <c r="A17" s="313" t="s">
        <v>760</v>
      </c>
      <c r="B17" s="461">
        <v>5057</v>
      </c>
      <c r="C17" s="461">
        <v>40412</v>
      </c>
      <c r="D17" s="461">
        <v>1</v>
      </c>
      <c r="E17" s="727">
        <f t="shared" si="4"/>
        <v>45470</v>
      </c>
      <c r="F17" s="1131">
        <f>B17/E17</f>
        <v>0.11121618649659117</v>
      </c>
      <c r="G17" s="1131">
        <f>C17/E17</f>
        <v>0.88876182098086653</v>
      </c>
      <c r="H17" s="1132">
        <f>D17/E17</f>
        <v>2.1992522542335606E-5</v>
      </c>
    </row>
    <row r="18" spans="1:12" s="584" customFormat="1" ht="16.5" customHeight="1">
      <c r="A18" s="313" t="s">
        <v>796</v>
      </c>
      <c r="B18" s="461">
        <v>6182</v>
      </c>
      <c r="C18" s="461">
        <v>42963</v>
      </c>
      <c r="D18" s="461">
        <v>3</v>
      </c>
      <c r="E18" s="727">
        <f>SUM(B18:D18)</f>
        <v>49148</v>
      </c>
      <c r="F18" s="1131">
        <f>B18/E18</f>
        <v>0.12578334825425247</v>
      </c>
      <c r="G18" s="1131">
        <f>C18/E18</f>
        <v>0.87415561162203959</v>
      </c>
      <c r="H18" s="1132">
        <f>D18/E18</f>
        <v>6.1040123707984054E-5</v>
      </c>
    </row>
    <row r="19" spans="1:12" s="584" customFormat="1" ht="16.5" customHeight="1">
      <c r="A19" s="2164">
        <v>2020</v>
      </c>
      <c r="B19" s="461">
        <v>872</v>
      </c>
      <c r="C19" s="461">
        <v>7992</v>
      </c>
      <c r="D19" s="461">
        <v>27145</v>
      </c>
      <c r="E19" s="727">
        <f>SUM(B19:D19)</f>
        <v>36009</v>
      </c>
      <c r="F19" s="1131">
        <f>B19/E19</f>
        <v>2.4216168180177178E-2</v>
      </c>
      <c r="G19" s="1131">
        <f>C19/E19</f>
        <v>0.22194451387153211</v>
      </c>
      <c r="H19" s="1132">
        <f>D19/E19</f>
        <v>0.75383931794829073</v>
      </c>
    </row>
    <row r="20" spans="1:12" s="584" customFormat="1" ht="16.5" customHeight="1">
      <c r="A20" s="2164" t="str">
        <f>+'Resumen EEp'!G5</f>
        <v>Ene-Abr. 2021</v>
      </c>
      <c r="B20" s="461">
        <v>230</v>
      </c>
      <c r="C20" s="461">
        <v>2812</v>
      </c>
      <c r="D20" s="461">
        <v>13283</v>
      </c>
      <c r="E20" s="727">
        <f>SUM(B20:D20)</f>
        <v>16325</v>
      </c>
      <c r="F20" s="1131">
        <f>B20/E20</f>
        <v>1.4088820826952527E-2</v>
      </c>
      <c r="G20" s="1131">
        <f>C20/E20</f>
        <v>0.17225114854517612</v>
      </c>
      <c r="H20" s="1132">
        <f>D20/E20</f>
        <v>0.8136600306278714</v>
      </c>
    </row>
    <row r="21" spans="1:12" s="60" customFormat="1" ht="19.5" customHeight="1">
      <c r="A21" s="300" t="s">
        <v>1</v>
      </c>
      <c r="B21" s="1300">
        <f>SUM(B4:B20)</f>
        <v>52364</v>
      </c>
      <c r="C21" s="1301">
        <f>SUM(C4:C20)</f>
        <v>336149</v>
      </c>
      <c r="D21" s="1301">
        <f>SUM(D4:D20)</f>
        <v>43211</v>
      </c>
      <c r="E21" s="728">
        <f>SUM(E4:E20)</f>
        <v>431724</v>
      </c>
      <c r="F21" s="1133">
        <f t="shared" si="1"/>
        <v>0.12129045408640705</v>
      </c>
      <c r="G21" s="1133">
        <f t="shared" si="2"/>
        <v>0.77862013693934085</v>
      </c>
      <c r="H21" s="1134">
        <f t="shared" si="3"/>
        <v>0.10008940897425207</v>
      </c>
      <c r="L21" s="29"/>
    </row>
    <row r="22" spans="1:12" s="60" customFormat="1">
      <c r="A22" s="109"/>
      <c r="B22" s="108"/>
      <c r="C22" s="108"/>
      <c r="D22" s="108"/>
      <c r="L22" s="29"/>
    </row>
    <row r="23" spans="1:12" s="60" customFormat="1">
      <c r="A23" s="109"/>
      <c r="B23" s="108"/>
      <c r="C23" s="108"/>
      <c r="D23" s="108"/>
    </row>
    <row r="24" spans="1:12" s="60" customFormat="1">
      <c r="A24" s="109"/>
      <c r="B24" s="108"/>
      <c r="C24" s="108"/>
      <c r="D24" s="108"/>
    </row>
    <row r="25" spans="1:12" s="60" customFormat="1">
      <c r="A25" s="109"/>
      <c r="B25" s="108"/>
      <c r="C25" s="108"/>
      <c r="D25" s="108"/>
    </row>
    <row r="26" spans="1:12" s="60" customFormat="1"/>
    <row r="27" spans="1:12" s="60" customFormat="1"/>
    <row r="28" spans="1:12" s="60" customFormat="1"/>
    <row r="29" spans="1:12" s="60" customFormat="1"/>
    <row r="30" spans="1:12" s="60" customFormat="1"/>
    <row r="31" spans="1:12">
      <c r="A31" s="60"/>
      <c r="B31" s="60"/>
      <c r="C31" s="60"/>
      <c r="D31" s="60"/>
      <c r="E31" s="60"/>
      <c r="F31" s="60"/>
      <c r="G31" s="60"/>
      <c r="H31" s="60"/>
    </row>
    <row r="32" spans="1:12">
      <c r="A32" s="60"/>
      <c r="B32" s="60"/>
      <c r="C32" s="60"/>
      <c r="D32" s="60"/>
      <c r="E32" s="60"/>
      <c r="F32" s="60"/>
      <c r="G32" s="60"/>
      <c r="H32" s="60"/>
      <c r="L32" s="107"/>
    </row>
  </sheetData>
  <mergeCells count="1">
    <mergeCell ref="A1:L1"/>
  </mergeCells>
  <printOptions horizontalCentered="1"/>
  <pageMargins left="0.39370078740157483" right="0.39370078740157483" top="0.23622047244094491" bottom="0.23622047244094491" header="0.31496062992125984" footer="0.31496062992125984"/>
  <pageSetup scale="59" orientation="landscape" r:id="rId1"/>
  <drawing r:id="rId2"/>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1">
    <tabColor rgb="FF66FF33"/>
    <pageSetUpPr fitToPage="1"/>
  </sheetPr>
  <dimension ref="A1:Q32"/>
  <sheetViews>
    <sheetView showGridLines="0" view="pageBreakPreview" topLeftCell="H1" zoomScale="73" zoomScaleNormal="100" zoomScaleSheetLayoutView="73" workbookViewId="0">
      <selection activeCell="L1" sqref="L1:AI1048576"/>
    </sheetView>
  </sheetViews>
  <sheetFormatPr baseColWidth="10" defaultColWidth="11.42578125" defaultRowHeight="15"/>
  <cols>
    <col min="1" max="1" width="19" style="29" customWidth="1"/>
    <col min="2" max="2" width="12.28515625" style="29" customWidth="1"/>
    <col min="3" max="3" width="14.42578125" style="29" customWidth="1"/>
    <col min="4" max="4" width="12.7109375" style="29" customWidth="1"/>
    <col min="5" max="5" width="14.5703125" style="29" customWidth="1"/>
    <col min="6" max="6" width="13.7109375" style="29" customWidth="1"/>
    <col min="7" max="7" width="27.28515625" style="29" customWidth="1"/>
    <col min="8" max="8" width="41.140625" style="29" customWidth="1"/>
    <col min="9" max="9" width="21" style="29" customWidth="1"/>
    <col min="10" max="10" width="25.42578125" style="29" customWidth="1"/>
    <col min="11" max="11" width="24.5703125" style="29" customWidth="1"/>
    <col min="12" max="16384" width="11.42578125" style="29"/>
  </cols>
  <sheetData>
    <row r="1" spans="1:17" s="60" customFormat="1" ht="70.5" customHeight="1">
      <c r="A1" s="2689"/>
      <c r="B1" s="2689"/>
      <c r="C1" s="2689"/>
      <c r="D1" s="2689"/>
      <c r="E1" s="2689"/>
      <c r="F1" s="2689"/>
      <c r="G1" s="2689"/>
      <c r="H1" s="2689"/>
      <c r="I1" s="2689"/>
      <c r="J1" s="2689"/>
      <c r="K1" s="2689"/>
    </row>
    <row r="2" spans="1:17" s="28" customFormat="1" ht="35.25" customHeight="1">
      <c r="A2" s="301"/>
      <c r="B2" s="135"/>
      <c r="C2" s="135"/>
      <c r="D2" s="135"/>
      <c r="E2" s="135"/>
      <c r="F2" s="135"/>
      <c r="G2" s="135"/>
      <c r="H2" s="135"/>
      <c r="I2" s="135"/>
      <c r="J2" s="135"/>
      <c r="K2" s="135"/>
    </row>
    <row r="3" spans="1:17" s="60" customFormat="1" ht="41.25" customHeight="1">
      <c r="A3" s="284" t="s">
        <v>0</v>
      </c>
      <c r="B3" s="293" t="s">
        <v>248</v>
      </c>
      <c r="C3" s="293" t="s">
        <v>247</v>
      </c>
      <c r="D3" s="299" t="s">
        <v>98</v>
      </c>
      <c r="E3" s="293" t="s">
        <v>246</v>
      </c>
      <c r="F3" s="294" t="s">
        <v>245</v>
      </c>
    </row>
    <row r="4" spans="1:17" s="60" customFormat="1" ht="21" customHeight="1">
      <c r="A4" s="321">
        <v>2005</v>
      </c>
      <c r="B4" s="773">
        <v>90</v>
      </c>
      <c r="C4" s="773">
        <v>3641</v>
      </c>
      <c r="D4" s="1074">
        <f t="shared" ref="D4:D20" si="0">SUM(B4:C4)</f>
        <v>3731</v>
      </c>
      <c r="E4" s="772">
        <f t="shared" ref="E4:E21" si="1">B4/D4</f>
        <v>2.4122219244170465E-2</v>
      </c>
      <c r="F4" s="774">
        <f t="shared" ref="F4:F21" si="2">C4/D4</f>
        <v>0.97587778075582954</v>
      </c>
    </row>
    <row r="5" spans="1:17" s="60" customFormat="1" ht="15.75">
      <c r="A5" s="321" t="s">
        <v>187</v>
      </c>
      <c r="B5" s="773">
        <v>253</v>
      </c>
      <c r="C5" s="773">
        <v>5282</v>
      </c>
      <c r="D5" s="1074">
        <f t="shared" si="0"/>
        <v>5535</v>
      </c>
      <c r="E5" s="772">
        <f t="shared" si="1"/>
        <v>4.5709123757904244E-2</v>
      </c>
      <c r="F5" s="774">
        <f t="shared" si="2"/>
        <v>0.95429087624209574</v>
      </c>
      <c r="L5" s="153"/>
      <c r="M5" s="153"/>
      <c r="N5" s="153"/>
      <c r="O5" s="153"/>
      <c r="P5" s="153"/>
      <c r="Q5" s="153"/>
    </row>
    <row r="6" spans="1:17" s="60" customFormat="1" ht="15.75">
      <c r="A6" s="321" t="s">
        <v>125</v>
      </c>
      <c r="B6" s="773">
        <v>445</v>
      </c>
      <c r="C6" s="773">
        <v>8099</v>
      </c>
      <c r="D6" s="1074">
        <f t="shared" si="0"/>
        <v>8544</v>
      </c>
      <c r="E6" s="772">
        <f t="shared" si="1"/>
        <v>5.2083333333333336E-2</v>
      </c>
      <c r="F6" s="774">
        <f t="shared" si="2"/>
        <v>0.94791666666666663</v>
      </c>
      <c r="L6" s="153"/>
      <c r="M6" s="153"/>
      <c r="N6" s="153"/>
      <c r="O6" s="153"/>
      <c r="P6" s="153"/>
      <c r="Q6" s="153"/>
    </row>
    <row r="7" spans="1:17" s="60" customFormat="1" ht="15.75">
      <c r="A7" s="321" t="s">
        <v>162</v>
      </c>
      <c r="B7" s="773">
        <v>660</v>
      </c>
      <c r="C7" s="773">
        <v>10317</v>
      </c>
      <c r="D7" s="1074">
        <f t="shared" si="0"/>
        <v>10977</v>
      </c>
      <c r="E7" s="772">
        <f t="shared" si="1"/>
        <v>6.0125717409128178E-2</v>
      </c>
      <c r="F7" s="774">
        <f t="shared" si="2"/>
        <v>0.9398742825908718</v>
      </c>
      <c r="L7" s="153"/>
      <c r="M7" s="153"/>
      <c r="N7" s="153"/>
      <c r="O7" s="153"/>
      <c r="P7" s="153"/>
      <c r="Q7" s="153"/>
    </row>
    <row r="8" spans="1:17" s="60" customFormat="1" ht="15.75">
      <c r="A8" s="321" t="s">
        <v>163</v>
      </c>
      <c r="B8" s="773">
        <v>986</v>
      </c>
      <c r="C8" s="773">
        <v>13697</v>
      </c>
      <c r="D8" s="1074">
        <f t="shared" si="0"/>
        <v>14683</v>
      </c>
      <c r="E8" s="772">
        <f t="shared" si="1"/>
        <v>6.7152489273309274E-2</v>
      </c>
      <c r="F8" s="774">
        <f t="shared" si="2"/>
        <v>0.9328475107266907</v>
      </c>
      <c r="L8" s="153"/>
      <c r="M8" s="153"/>
      <c r="N8" s="153"/>
      <c r="O8" s="153"/>
      <c r="P8" s="153"/>
      <c r="Q8" s="153"/>
    </row>
    <row r="9" spans="1:17" s="60" customFormat="1" ht="15.75">
      <c r="A9" s="321" t="s">
        <v>141</v>
      </c>
      <c r="B9" s="773">
        <v>1477</v>
      </c>
      <c r="C9" s="773">
        <v>15979</v>
      </c>
      <c r="D9" s="1074">
        <f t="shared" si="0"/>
        <v>17456</v>
      </c>
      <c r="E9" s="772">
        <f t="shared" si="1"/>
        <v>8.4612740604949582E-2</v>
      </c>
      <c r="F9" s="774">
        <f t="shared" si="2"/>
        <v>0.91538725939505039</v>
      </c>
      <c r="L9" s="153"/>
      <c r="M9" s="153"/>
      <c r="N9" s="153"/>
      <c r="O9" s="153"/>
      <c r="P9" s="153"/>
      <c r="Q9" s="153"/>
    </row>
    <row r="10" spans="1:17" s="60" customFormat="1" ht="15.75">
      <c r="A10" s="321">
        <v>2011</v>
      </c>
      <c r="B10" s="773">
        <v>2094</v>
      </c>
      <c r="C10" s="773">
        <v>20503</v>
      </c>
      <c r="D10" s="1074">
        <f t="shared" si="0"/>
        <v>22597</v>
      </c>
      <c r="E10" s="772">
        <f t="shared" si="1"/>
        <v>9.2667168208169226E-2</v>
      </c>
      <c r="F10" s="774">
        <f t="shared" si="2"/>
        <v>0.90733283179183077</v>
      </c>
      <c r="L10" s="153"/>
      <c r="M10" s="153"/>
      <c r="N10" s="153"/>
      <c r="O10" s="153"/>
      <c r="P10" s="153"/>
      <c r="Q10" s="153"/>
    </row>
    <row r="11" spans="1:17" s="60" customFormat="1" ht="15.75">
      <c r="A11" s="321" t="s">
        <v>376</v>
      </c>
      <c r="B11" s="773">
        <v>3858</v>
      </c>
      <c r="C11" s="773">
        <v>22830</v>
      </c>
      <c r="D11" s="1074">
        <f t="shared" si="0"/>
        <v>26688</v>
      </c>
      <c r="E11" s="772">
        <f t="shared" si="1"/>
        <v>0.1445593525179856</v>
      </c>
      <c r="F11" s="774">
        <f t="shared" si="2"/>
        <v>0.85544064748201443</v>
      </c>
    </row>
    <row r="12" spans="1:17" s="60" customFormat="1" ht="15.75">
      <c r="A12" s="321" t="s">
        <v>410</v>
      </c>
      <c r="B12" s="773">
        <v>4451</v>
      </c>
      <c r="C12" s="773">
        <v>24184</v>
      </c>
      <c r="D12" s="1074">
        <f t="shared" si="0"/>
        <v>28635</v>
      </c>
      <c r="E12" s="772">
        <f t="shared" si="1"/>
        <v>0.15543914789593155</v>
      </c>
      <c r="F12" s="774">
        <f t="shared" si="2"/>
        <v>0.84456085210406839</v>
      </c>
    </row>
    <row r="13" spans="1:17" s="60" customFormat="1" ht="15.75">
      <c r="A13" s="321" t="s">
        <v>415</v>
      </c>
      <c r="B13" s="773">
        <v>5112</v>
      </c>
      <c r="C13" s="773">
        <v>25920</v>
      </c>
      <c r="D13" s="1074">
        <f t="shared" si="0"/>
        <v>31032</v>
      </c>
      <c r="E13" s="772">
        <f t="shared" si="1"/>
        <v>0.16473317865429235</v>
      </c>
      <c r="F13" s="774">
        <f t="shared" si="2"/>
        <v>0.83526682134570762</v>
      </c>
    </row>
    <row r="14" spans="1:17" s="60" customFormat="1" ht="15.75">
      <c r="A14" s="321" t="s">
        <v>647</v>
      </c>
      <c r="B14" s="773">
        <v>5396</v>
      </c>
      <c r="C14" s="773">
        <v>29153</v>
      </c>
      <c r="D14" s="1074">
        <f t="shared" si="0"/>
        <v>34549</v>
      </c>
      <c r="E14" s="772">
        <f t="shared" si="1"/>
        <v>0.15618397059249181</v>
      </c>
      <c r="F14" s="774">
        <f t="shared" si="2"/>
        <v>0.84381602940750822</v>
      </c>
    </row>
    <row r="15" spans="1:17" s="60" customFormat="1" ht="15.75">
      <c r="A15" s="321" t="s">
        <v>695</v>
      </c>
      <c r="B15" s="773">
        <v>6565</v>
      </c>
      <c r="C15" s="773">
        <v>32291</v>
      </c>
      <c r="D15" s="1074">
        <f t="shared" si="0"/>
        <v>38856</v>
      </c>
      <c r="E15" s="772">
        <f t="shared" si="1"/>
        <v>0.16895717521103562</v>
      </c>
      <c r="F15" s="774">
        <f t="shared" si="2"/>
        <v>0.83104282478896441</v>
      </c>
      <c r="K15" s="29"/>
    </row>
    <row r="16" spans="1:17" s="60" customFormat="1" ht="15.75">
      <c r="A16" s="321" t="s">
        <v>715</v>
      </c>
      <c r="B16" s="773">
        <v>8616</v>
      </c>
      <c r="C16" s="773">
        <v>32873</v>
      </c>
      <c r="D16" s="1074">
        <f t="shared" si="0"/>
        <v>41489</v>
      </c>
      <c r="E16" s="772">
        <f t="shared" si="1"/>
        <v>0.20766950275976764</v>
      </c>
      <c r="F16" s="774">
        <f t="shared" si="2"/>
        <v>0.7923304972402323</v>
      </c>
      <c r="J16" s="29"/>
      <c r="K16" s="29"/>
    </row>
    <row r="17" spans="1:11" s="60" customFormat="1" ht="15.75">
      <c r="A17" s="251" t="s">
        <v>760</v>
      </c>
      <c r="B17" s="1229">
        <v>10106</v>
      </c>
      <c r="C17" s="1229">
        <v>35364</v>
      </c>
      <c r="D17" s="771">
        <f t="shared" si="0"/>
        <v>45470</v>
      </c>
      <c r="E17" s="349">
        <f t="shared" si="1"/>
        <v>0.22225643281284363</v>
      </c>
      <c r="F17" s="1024">
        <f t="shared" si="2"/>
        <v>0.77774356718715631</v>
      </c>
      <c r="J17" s="29"/>
      <c r="K17" s="29"/>
    </row>
    <row r="18" spans="1:11" s="584" customFormat="1" ht="15.75">
      <c r="A18" s="251" t="s">
        <v>796</v>
      </c>
      <c r="B18" s="1229">
        <v>10920</v>
      </c>
      <c r="C18" s="1229">
        <v>38228</v>
      </c>
      <c r="D18" s="771">
        <f t="shared" si="0"/>
        <v>49148</v>
      </c>
      <c r="E18" s="349">
        <f t="shared" si="1"/>
        <v>0.22218605029706193</v>
      </c>
      <c r="F18" s="1024">
        <f t="shared" si="2"/>
        <v>0.77781394970293805</v>
      </c>
      <c r="J18" s="29"/>
      <c r="K18" s="29"/>
    </row>
    <row r="19" spans="1:11" s="584" customFormat="1" ht="15.75">
      <c r="A19" s="269">
        <v>2020</v>
      </c>
      <c r="B19" s="1229">
        <v>11630</v>
      </c>
      <c r="C19" s="1229">
        <v>28515</v>
      </c>
      <c r="D19" s="771">
        <f t="shared" si="0"/>
        <v>40145</v>
      </c>
      <c r="E19" s="349">
        <f t="shared" si="1"/>
        <v>0.28969983808693484</v>
      </c>
      <c r="F19" s="1024">
        <f t="shared" si="2"/>
        <v>0.71030016191306511</v>
      </c>
      <c r="J19" s="29"/>
      <c r="K19" s="29"/>
    </row>
    <row r="20" spans="1:11" s="584" customFormat="1" ht="15.75">
      <c r="A20" s="269" t="str">
        <f>+'Resumen EEp'!G5</f>
        <v>Ene-Abr. 2021</v>
      </c>
      <c r="B20" s="1229">
        <v>10575</v>
      </c>
      <c r="C20" s="1229">
        <v>5750</v>
      </c>
      <c r="D20" s="771">
        <f t="shared" si="0"/>
        <v>16325</v>
      </c>
      <c r="E20" s="349">
        <f t="shared" si="1"/>
        <v>0.64777947932618685</v>
      </c>
      <c r="F20" s="1024">
        <f t="shared" si="2"/>
        <v>0.35222052067381315</v>
      </c>
      <c r="J20" s="29"/>
      <c r="K20" s="29"/>
    </row>
    <row r="21" spans="1:11" s="60" customFormat="1" ht="18.75" customHeight="1">
      <c r="A21" s="299" t="s">
        <v>1</v>
      </c>
      <c r="B21" s="872">
        <f>SUM(B4:B20)</f>
        <v>83234</v>
      </c>
      <c r="C21" s="872">
        <f>SUM(C4:C20)</f>
        <v>352626</v>
      </c>
      <c r="D21" s="1075">
        <f>SUM(D4:D20)</f>
        <v>435860</v>
      </c>
      <c r="E21" s="1076">
        <f t="shared" si="1"/>
        <v>0.19096498875785803</v>
      </c>
      <c r="F21" s="775">
        <f t="shared" si="2"/>
        <v>0.80903501124214194</v>
      </c>
    </row>
    <row r="22" spans="1:11" s="60" customFormat="1"/>
    <row r="23" spans="1:11" s="60" customFormat="1"/>
    <row r="24" spans="1:11" s="60" customFormat="1"/>
    <row r="25" spans="1:11" s="60" customFormat="1"/>
    <row r="26" spans="1:11" s="60" customFormat="1"/>
    <row r="27" spans="1:11" s="60" customFormat="1"/>
    <row r="28" spans="1:11" s="60" customFormat="1"/>
    <row r="29" spans="1:11">
      <c r="A29" s="60"/>
      <c r="B29" s="60"/>
      <c r="C29" s="60"/>
      <c r="D29" s="60"/>
      <c r="E29" s="60"/>
      <c r="F29" s="60"/>
    </row>
    <row r="30" spans="1:11">
      <c r="A30" s="60"/>
      <c r="B30" s="60"/>
      <c r="C30" s="60"/>
      <c r="D30" s="60"/>
      <c r="E30" s="60"/>
      <c r="F30" s="60"/>
      <c r="J30" s="107"/>
    </row>
    <row r="31" spans="1:11">
      <c r="A31" s="60"/>
      <c r="B31" s="60"/>
      <c r="C31" s="60"/>
      <c r="D31" s="60"/>
      <c r="E31" s="60"/>
      <c r="F31" s="60"/>
    </row>
    <row r="32" spans="1:11">
      <c r="A32" s="60"/>
      <c r="B32" s="60"/>
      <c r="C32" s="60"/>
      <c r="D32" s="60"/>
      <c r="E32" s="60"/>
      <c r="F32" s="60"/>
    </row>
  </sheetData>
  <mergeCells count="1">
    <mergeCell ref="A1:K1"/>
  </mergeCells>
  <printOptions horizontalCentered="1"/>
  <pageMargins left="0.39370078740157483" right="0.39370078740157483" top="0.23622047244094491" bottom="0.23622047244094491" header="0.31496062992125984" footer="0.31496062992125984"/>
  <pageSetup scale="58" orientation="landscape" r:id="rId1"/>
  <drawing r:id="rId2"/>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2">
    <tabColor rgb="FF66FF33"/>
    <pageSetUpPr fitToPage="1"/>
  </sheetPr>
  <dimension ref="A1:R56"/>
  <sheetViews>
    <sheetView showGridLines="0" view="pageBreakPreview" topLeftCell="H1" zoomScale="73" zoomScaleNormal="100" zoomScaleSheetLayoutView="73" workbookViewId="0">
      <selection activeCell="K1" sqref="K1:AL1048576"/>
    </sheetView>
  </sheetViews>
  <sheetFormatPr baseColWidth="10" defaultColWidth="11.42578125" defaultRowHeight="15"/>
  <cols>
    <col min="1" max="1" width="15.85546875" style="29" customWidth="1"/>
    <col min="2" max="2" width="14.42578125" style="29" customWidth="1"/>
    <col min="3" max="3" width="15.5703125" style="29" customWidth="1"/>
    <col min="4" max="4" width="13.85546875" style="29" customWidth="1"/>
    <col min="5" max="5" width="15" style="29" customWidth="1"/>
    <col min="6" max="6" width="14.28515625" style="29" customWidth="1"/>
    <col min="7" max="7" width="31.28515625" style="29" customWidth="1"/>
    <col min="8" max="8" width="21.85546875" style="29" customWidth="1"/>
    <col min="9" max="9" width="30.28515625" style="29" customWidth="1"/>
    <col min="10" max="10" width="19.28515625" style="29" customWidth="1"/>
    <col min="11" max="16384" width="11.42578125" style="29"/>
  </cols>
  <sheetData>
    <row r="1" spans="1:18" s="60" customFormat="1" ht="79.5" customHeight="1">
      <c r="A1" s="2552"/>
      <c r="B1" s="2552"/>
      <c r="C1" s="2552"/>
      <c r="D1" s="2552"/>
      <c r="E1" s="2552"/>
      <c r="F1" s="2552"/>
      <c r="G1" s="2552"/>
      <c r="H1" s="2552"/>
      <c r="I1" s="2552"/>
      <c r="J1" s="2552"/>
    </row>
    <row r="2" spans="1:18" s="28" customFormat="1" ht="6.75" customHeight="1">
      <c r="A2" s="101"/>
      <c r="B2" s="101"/>
      <c r="C2" s="101"/>
      <c r="D2" s="101"/>
      <c r="E2" s="101"/>
      <c r="F2" s="101"/>
      <c r="G2" s="101"/>
      <c r="H2" s="101"/>
      <c r="I2" s="101"/>
      <c r="J2" s="101"/>
    </row>
    <row r="3" spans="1:18" s="101" customFormat="1" ht="27" customHeight="1">
      <c r="A3" s="285" t="s">
        <v>186</v>
      </c>
      <c r="B3" s="256" t="s">
        <v>17</v>
      </c>
      <c r="C3" s="256" t="s">
        <v>16</v>
      </c>
      <c r="D3" s="285" t="s">
        <v>95</v>
      </c>
      <c r="E3" s="256" t="s">
        <v>161</v>
      </c>
      <c r="F3" s="257" t="s">
        <v>160</v>
      </c>
    </row>
    <row r="4" spans="1:18" s="60" customFormat="1" ht="15.75">
      <c r="A4" s="269">
        <v>2005</v>
      </c>
      <c r="B4" s="197">
        <v>484</v>
      </c>
      <c r="C4" s="197">
        <v>3247</v>
      </c>
      <c r="D4" s="476">
        <f t="shared" ref="D4:D10" si="0">B4+C4</f>
        <v>3731</v>
      </c>
      <c r="E4" s="194">
        <f t="shared" ref="E4:E10" si="1">B4/D4</f>
        <v>0.12972393460198339</v>
      </c>
      <c r="F4" s="255">
        <f t="shared" ref="F4:F10" si="2">C4/D4</f>
        <v>0.87027606539801661</v>
      </c>
    </row>
    <row r="5" spans="1:18" s="60" customFormat="1" ht="15.75">
      <c r="A5" s="269">
        <v>2006</v>
      </c>
      <c r="B5" s="197">
        <v>960</v>
      </c>
      <c r="C5" s="197">
        <v>4575</v>
      </c>
      <c r="D5" s="476">
        <f t="shared" si="0"/>
        <v>5535</v>
      </c>
      <c r="E5" s="194">
        <f t="shared" si="1"/>
        <v>0.17344173441734417</v>
      </c>
      <c r="F5" s="255">
        <f t="shared" si="2"/>
        <v>0.82655826558265577</v>
      </c>
      <c r="H5" s="102"/>
      <c r="I5" s="102"/>
    </row>
    <row r="6" spans="1:18" s="60" customFormat="1" ht="15.75">
      <c r="A6" s="269">
        <v>2007</v>
      </c>
      <c r="B6" s="197">
        <v>1468</v>
      </c>
      <c r="C6" s="197">
        <v>7076</v>
      </c>
      <c r="D6" s="476">
        <f t="shared" si="0"/>
        <v>8544</v>
      </c>
      <c r="E6" s="194">
        <f t="shared" si="1"/>
        <v>0.17181647940074907</v>
      </c>
      <c r="F6" s="255">
        <f t="shared" si="2"/>
        <v>0.82818352059925093</v>
      </c>
      <c r="H6" s="102"/>
      <c r="I6" s="102"/>
    </row>
    <row r="7" spans="1:18" s="60" customFormat="1" ht="15.75">
      <c r="A7" s="269">
        <v>2008</v>
      </c>
      <c r="B7" s="197">
        <v>2080</v>
      </c>
      <c r="C7" s="197">
        <v>8897</v>
      </c>
      <c r="D7" s="476">
        <f t="shared" si="0"/>
        <v>10977</v>
      </c>
      <c r="E7" s="194">
        <f t="shared" si="1"/>
        <v>0.18948710941058577</v>
      </c>
      <c r="F7" s="255">
        <f t="shared" si="2"/>
        <v>0.81051289058941423</v>
      </c>
      <c r="H7" s="102"/>
      <c r="I7" s="102"/>
    </row>
    <row r="8" spans="1:18" s="60" customFormat="1" ht="15.75">
      <c r="A8" s="269">
        <v>2009</v>
      </c>
      <c r="B8" s="197">
        <v>3076</v>
      </c>
      <c r="C8" s="197">
        <v>11607</v>
      </c>
      <c r="D8" s="476">
        <f t="shared" si="0"/>
        <v>14683</v>
      </c>
      <c r="E8" s="194">
        <f t="shared" si="1"/>
        <v>0.20949397262139891</v>
      </c>
      <c r="F8" s="255">
        <f t="shared" si="2"/>
        <v>0.79050602737860109</v>
      </c>
      <c r="H8" s="102"/>
      <c r="I8" s="102"/>
    </row>
    <row r="9" spans="1:18" s="60" customFormat="1" ht="15.75">
      <c r="A9" s="269">
        <v>2010</v>
      </c>
      <c r="B9" s="197">
        <v>3940</v>
      </c>
      <c r="C9" s="197">
        <v>13516</v>
      </c>
      <c r="D9" s="476">
        <f t="shared" si="0"/>
        <v>17456</v>
      </c>
      <c r="E9" s="194">
        <f t="shared" si="1"/>
        <v>0.22571035747021082</v>
      </c>
      <c r="F9" s="255">
        <f t="shared" si="2"/>
        <v>0.77428964252978916</v>
      </c>
      <c r="H9" s="102" t="s">
        <v>8</v>
      </c>
      <c r="I9" s="102"/>
    </row>
    <row r="10" spans="1:18" s="60" customFormat="1" ht="15.75">
      <c r="A10" s="269">
        <v>2011</v>
      </c>
      <c r="B10" s="197">
        <v>5648</v>
      </c>
      <c r="C10" s="197">
        <v>16949</v>
      </c>
      <c r="D10" s="476">
        <f t="shared" si="0"/>
        <v>22597</v>
      </c>
      <c r="E10" s="194">
        <f t="shared" si="1"/>
        <v>0.24994468292251185</v>
      </c>
      <c r="F10" s="255">
        <f t="shared" si="2"/>
        <v>0.75005531707748818</v>
      </c>
      <c r="H10" s="102"/>
      <c r="I10" s="102"/>
    </row>
    <row r="11" spans="1:18" s="60" customFormat="1" ht="15.75">
      <c r="A11" s="269">
        <v>2012</v>
      </c>
      <c r="B11" s="197">
        <v>7023</v>
      </c>
      <c r="C11" s="197">
        <v>19665</v>
      </c>
      <c r="D11" s="476">
        <f t="shared" ref="D11:D16" si="3">B11+C11</f>
        <v>26688</v>
      </c>
      <c r="E11" s="194">
        <f t="shared" ref="E11:E16" si="4">B11/D11</f>
        <v>0.26315197841726617</v>
      </c>
      <c r="F11" s="255">
        <f t="shared" ref="F11:F16" si="5">C11/D11</f>
        <v>0.73684802158273377</v>
      </c>
      <c r="H11" s="102"/>
      <c r="I11" s="102"/>
    </row>
    <row r="12" spans="1:18" s="60" customFormat="1" ht="15.75">
      <c r="A12" s="269">
        <v>2013</v>
      </c>
      <c r="B12" s="197">
        <v>7836</v>
      </c>
      <c r="C12" s="197">
        <v>20799</v>
      </c>
      <c r="D12" s="476">
        <f t="shared" si="3"/>
        <v>28635</v>
      </c>
      <c r="E12" s="194">
        <f t="shared" si="4"/>
        <v>0.27365112624410687</v>
      </c>
      <c r="F12" s="255">
        <f t="shared" si="5"/>
        <v>0.72634887375589319</v>
      </c>
      <c r="H12" s="102"/>
      <c r="I12" s="102"/>
    </row>
    <row r="13" spans="1:18" s="60" customFormat="1" ht="15.75">
      <c r="A13" s="269">
        <v>2014</v>
      </c>
      <c r="B13" s="197">
        <v>8866</v>
      </c>
      <c r="C13" s="197">
        <v>22166</v>
      </c>
      <c r="D13" s="476">
        <f t="shared" si="3"/>
        <v>31032</v>
      </c>
      <c r="E13" s="194">
        <f t="shared" si="4"/>
        <v>0.28570507862851252</v>
      </c>
      <c r="F13" s="255">
        <f t="shared" si="5"/>
        <v>0.71429492137148753</v>
      </c>
      <c r="H13" s="102"/>
      <c r="I13" s="102"/>
    </row>
    <row r="14" spans="1:18" s="60" customFormat="1" ht="15.75">
      <c r="A14" s="269">
        <v>2015</v>
      </c>
      <c r="B14" s="197">
        <v>10124</v>
      </c>
      <c r="C14" s="197">
        <v>24425</v>
      </c>
      <c r="D14" s="476">
        <f t="shared" si="3"/>
        <v>34549</v>
      </c>
      <c r="E14" s="194">
        <f t="shared" si="4"/>
        <v>0.29303308344669887</v>
      </c>
      <c r="F14" s="255">
        <f t="shared" si="5"/>
        <v>0.70696691655330113</v>
      </c>
      <c r="H14" s="102"/>
      <c r="I14" s="102"/>
    </row>
    <row r="15" spans="1:18" s="60" customFormat="1" ht="15.75">
      <c r="A15" s="269">
        <v>2016</v>
      </c>
      <c r="B15" s="197">
        <v>12141</v>
      </c>
      <c r="C15" s="197">
        <v>26715</v>
      </c>
      <c r="D15" s="476">
        <f t="shared" si="3"/>
        <v>38856</v>
      </c>
      <c r="E15" s="194">
        <f t="shared" si="4"/>
        <v>0.31246139592340949</v>
      </c>
      <c r="F15" s="255">
        <f t="shared" si="5"/>
        <v>0.68753860407659051</v>
      </c>
      <c r="H15" s="102"/>
      <c r="I15" s="102"/>
    </row>
    <row r="16" spans="1:18" s="584" customFormat="1" ht="15.75">
      <c r="A16" s="269">
        <v>2017</v>
      </c>
      <c r="B16" s="197">
        <v>12445</v>
      </c>
      <c r="C16" s="197">
        <v>29044</v>
      </c>
      <c r="D16" s="476">
        <f t="shared" si="3"/>
        <v>41489</v>
      </c>
      <c r="E16" s="194">
        <f t="shared" si="4"/>
        <v>0.29995902528381019</v>
      </c>
      <c r="F16" s="255">
        <f t="shared" si="5"/>
        <v>0.70004097471618987</v>
      </c>
      <c r="H16" s="102"/>
      <c r="I16" s="102"/>
      <c r="K16" s="60"/>
      <c r="L16" s="60"/>
      <c r="M16" s="60"/>
      <c r="N16" s="60"/>
      <c r="O16" s="60"/>
      <c r="P16" s="60"/>
      <c r="Q16" s="60"/>
      <c r="R16" s="60"/>
    </row>
    <row r="17" spans="1:18" s="60" customFormat="1" ht="15.75">
      <c r="A17" s="269">
        <v>2018</v>
      </c>
      <c r="B17" s="197">
        <v>14726</v>
      </c>
      <c r="C17" s="197">
        <v>30744</v>
      </c>
      <c r="D17" s="476">
        <f>B17+C17</f>
        <v>45470</v>
      </c>
      <c r="E17" s="194">
        <f>B17/D17</f>
        <v>0.32386188695843415</v>
      </c>
      <c r="F17" s="255">
        <f>C17/D17</f>
        <v>0.6761381130415659</v>
      </c>
      <c r="G17" s="2736"/>
      <c r="H17" s="102"/>
      <c r="I17" s="102" t="s">
        <v>8</v>
      </c>
    </row>
    <row r="18" spans="1:18" s="584" customFormat="1" ht="15.75">
      <c r="A18" s="269">
        <v>2019</v>
      </c>
      <c r="B18" s="197">
        <v>16910</v>
      </c>
      <c r="C18" s="197">
        <v>32238</v>
      </c>
      <c r="D18" s="476">
        <f>B18+C18</f>
        <v>49148</v>
      </c>
      <c r="E18" s="194">
        <f>B18/D18</f>
        <v>0.34406283063400339</v>
      </c>
      <c r="F18" s="255">
        <f>C18/D18</f>
        <v>0.65593716936599655</v>
      </c>
      <c r="K18" s="60"/>
      <c r="L18" s="60"/>
      <c r="M18" s="60"/>
      <c r="N18" s="60"/>
      <c r="O18" s="60"/>
      <c r="P18" s="60"/>
      <c r="Q18" s="60"/>
      <c r="R18" s="60"/>
    </row>
    <row r="19" spans="1:18" s="60" customFormat="1" ht="15.75">
      <c r="A19" s="269">
        <v>2020</v>
      </c>
      <c r="B19" s="197">
        <v>15467</v>
      </c>
      <c r="C19" s="197">
        <v>24678</v>
      </c>
      <c r="D19" s="476">
        <f>B19+C19</f>
        <v>40145</v>
      </c>
      <c r="E19" s="194">
        <f>B19/D19</f>
        <v>0.38527836592352721</v>
      </c>
      <c r="F19" s="255">
        <f>C19/D19</f>
        <v>0.61472163407647273</v>
      </c>
      <c r="G19" s="584"/>
      <c r="H19" s="112"/>
    </row>
    <row r="20" spans="1:18" s="584" customFormat="1" ht="15.75">
      <c r="A20" s="269" t="str">
        <f>+'Resumen EEp'!G5</f>
        <v>Ene-Abr. 2021</v>
      </c>
      <c r="B20" s="197">
        <v>6865</v>
      </c>
      <c r="C20" s="197">
        <v>9460</v>
      </c>
      <c r="D20" s="476">
        <f>B20+C20</f>
        <v>16325</v>
      </c>
      <c r="E20" s="194">
        <f>B20/D20</f>
        <v>0.42052067381316999</v>
      </c>
      <c r="F20" s="255">
        <f>C20/D20</f>
        <v>0.57947932618683007</v>
      </c>
      <c r="H20" s="112"/>
      <c r="K20" s="60"/>
      <c r="L20" s="60"/>
      <c r="M20" s="60"/>
      <c r="N20" s="60"/>
      <c r="O20" s="60"/>
      <c r="P20" s="60"/>
      <c r="Q20" s="60"/>
      <c r="R20" s="60"/>
    </row>
    <row r="21" spans="1:18" s="60" customFormat="1" ht="15.75">
      <c r="A21" s="285" t="s">
        <v>1</v>
      </c>
      <c r="B21" s="258">
        <f>SUM(B4:B20)</f>
        <v>130059</v>
      </c>
      <c r="C21" s="258">
        <f>SUM(C4:C20)</f>
        <v>305801</v>
      </c>
      <c r="D21" s="477">
        <f>SUM(D4:D20)</f>
        <v>435860</v>
      </c>
      <c r="E21" s="296">
        <f>+B21/D21</f>
        <v>0.29839627403294638</v>
      </c>
      <c r="F21" s="297">
        <f>+C21/D21</f>
        <v>0.70160372596705367</v>
      </c>
    </row>
    <row r="22" spans="1:18" s="60" customFormat="1"/>
    <row r="23" spans="1:18" s="60" customFormat="1"/>
    <row r="24" spans="1:18" s="60" customFormat="1"/>
    <row r="25" spans="1:18" s="60" customFormat="1"/>
    <row r="26" spans="1:18" s="60" customFormat="1"/>
    <row r="27" spans="1:18" s="60" customFormat="1"/>
    <row r="28" spans="1:18" s="60" customFormat="1"/>
    <row r="29" spans="1:18" s="60" customFormat="1"/>
    <row r="30" spans="1:18" s="60" customFormat="1"/>
    <row r="31" spans="1:18" s="60" customFormat="1"/>
    <row r="32" spans="1:18" s="60" customFormat="1"/>
    <row r="33" spans="3:18" s="60" customFormat="1"/>
    <row r="34" spans="3:18" s="60" customFormat="1"/>
    <row r="35" spans="3:18" s="60" customFormat="1"/>
    <row r="36" spans="3:18" s="60" customFormat="1"/>
    <row r="37" spans="3:18" s="60" customFormat="1"/>
    <row r="38" spans="3:18" s="60" customFormat="1"/>
    <row r="39" spans="3:18" s="60" customFormat="1">
      <c r="K39" s="29"/>
      <c r="L39" s="29"/>
      <c r="M39" s="29"/>
      <c r="N39" s="29"/>
      <c r="O39" s="29"/>
      <c r="P39" s="29"/>
      <c r="Q39" s="29"/>
      <c r="R39" s="29"/>
    </row>
    <row r="40" spans="3:18" s="60" customFormat="1">
      <c r="K40" s="29"/>
      <c r="L40" s="29"/>
      <c r="M40" s="29"/>
      <c r="N40" s="29"/>
      <c r="O40" s="29"/>
      <c r="P40" s="29"/>
      <c r="Q40" s="29"/>
      <c r="R40" s="29"/>
    </row>
    <row r="41" spans="3:18" s="60" customFormat="1">
      <c r="K41" s="29"/>
      <c r="L41" s="29"/>
      <c r="M41" s="29"/>
      <c r="N41" s="29"/>
      <c r="O41" s="29"/>
      <c r="P41" s="29"/>
      <c r="Q41" s="29"/>
      <c r="R41" s="29"/>
    </row>
    <row r="42" spans="3:18" s="60" customFormat="1">
      <c r="K42" s="29"/>
      <c r="L42" s="29"/>
      <c r="M42" s="29"/>
      <c r="N42" s="29"/>
      <c r="O42" s="29"/>
      <c r="P42" s="29"/>
      <c r="Q42" s="29"/>
      <c r="R42" s="29"/>
    </row>
    <row r="43" spans="3:18" s="60" customFormat="1">
      <c r="K43" s="29"/>
      <c r="L43" s="29"/>
      <c r="M43" s="29"/>
      <c r="N43" s="29"/>
      <c r="O43" s="29"/>
      <c r="P43" s="29"/>
      <c r="Q43" s="29"/>
      <c r="R43" s="29"/>
    </row>
    <row r="44" spans="3:18" s="60" customFormat="1" ht="15.75">
      <c r="C44" s="102"/>
      <c r="K44" s="29"/>
      <c r="L44" s="29"/>
      <c r="M44" s="29"/>
      <c r="N44" s="29"/>
      <c r="O44" s="29"/>
      <c r="P44" s="29"/>
      <c r="Q44" s="29"/>
      <c r="R44" s="29"/>
    </row>
    <row r="45" spans="3:18" s="60" customFormat="1">
      <c r="K45" s="29"/>
      <c r="L45" s="29"/>
      <c r="M45" s="29"/>
      <c r="N45" s="29"/>
      <c r="O45" s="29"/>
      <c r="P45" s="29"/>
      <c r="Q45" s="29"/>
      <c r="R45" s="29"/>
    </row>
    <row r="46" spans="3:18" s="60" customFormat="1">
      <c r="K46" s="29"/>
      <c r="L46" s="29"/>
      <c r="M46" s="29"/>
      <c r="N46" s="29"/>
      <c r="O46" s="29"/>
      <c r="P46" s="29"/>
      <c r="Q46" s="29"/>
      <c r="R46" s="29"/>
    </row>
    <row r="47" spans="3:18" s="60" customFormat="1">
      <c r="K47" s="29"/>
      <c r="L47" s="29"/>
      <c r="M47" s="29"/>
      <c r="N47" s="29"/>
      <c r="O47" s="29"/>
      <c r="P47" s="29"/>
      <c r="Q47" s="29"/>
      <c r="R47" s="29"/>
    </row>
    <row r="48" spans="3:18" s="60" customFormat="1">
      <c r="K48" s="29"/>
      <c r="L48" s="29"/>
      <c r="M48" s="29"/>
      <c r="N48" s="29"/>
      <c r="O48" s="29"/>
      <c r="P48" s="29"/>
      <c r="Q48" s="29"/>
      <c r="R48" s="29"/>
    </row>
    <row r="49" spans="1:18" s="60" customFormat="1">
      <c r="K49" s="29"/>
      <c r="L49" s="29"/>
      <c r="M49" s="29"/>
      <c r="N49" s="29"/>
      <c r="O49" s="29"/>
      <c r="P49" s="29"/>
      <c r="Q49" s="29"/>
      <c r="R49" s="29"/>
    </row>
    <row r="50" spans="1:18" s="60" customFormat="1">
      <c r="K50" s="29"/>
      <c r="L50" s="29"/>
      <c r="M50" s="29"/>
      <c r="N50" s="29"/>
      <c r="O50" s="29"/>
      <c r="P50" s="29"/>
      <c r="Q50" s="29"/>
      <c r="R50" s="29"/>
    </row>
    <row r="51" spans="1:18" s="60" customFormat="1">
      <c r="K51" s="29"/>
      <c r="L51" s="29"/>
      <c r="M51" s="29"/>
      <c r="N51" s="29"/>
      <c r="O51" s="29"/>
      <c r="P51" s="29"/>
      <c r="Q51" s="29"/>
      <c r="R51" s="29"/>
    </row>
    <row r="52" spans="1:18" s="60" customFormat="1">
      <c r="K52" s="29"/>
      <c r="L52" s="29"/>
      <c r="M52" s="29"/>
      <c r="N52" s="29"/>
      <c r="O52" s="29"/>
      <c r="P52" s="29"/>
      <c r="Q52" s="29"/>
      <c r="R52" s="29"/>
    </row>
    <row r="53" spans="1:18">
      <c r="A53" s="60"/>
      <c r="B53" s="60"/>
      <c r="C53" s="60"/>
      <c r="D53" s="60"/>
      <c r="E53" s="60"/>
      <c r="F53" s="60"/>
      <c r="G53" s="60"/>
      <c r="H53" s="60"/>
    </row>
    <row r="54" spans="1:18">
      <c r="A54" s="60"/>
      <c r="B54" s="60"/>
      <c r="C54" s="60"/>
      <c r="D54" s="60"/>
      <c r="E54" s="60"/>
      <c r="F54" s="60"/>
      <c r="G54" s="60"/>
    </row>
    <row r="55" spans="1:18">
      <c r="A55" s="60"/>
      <c r="B55" s="60"/>
      <c r="C55" s="60"/>
      <c r="D55" s="60"/>
      <c r="E55" s="60"/>
      <c r="F55" s="60"/>
    </row>
    <row r="56" spans="1:18">
      <c r="A56" s="60"/>
      <c r="B56" s="60"/>
      <c r="C56" s="60"/>
      <c r="D56" s="60"/>
      <c r="E56" s="60"/>
      <c r="F56" s="60"/>
    </row>
  </sheetData>
  <mergeCells count="1">
    <mergeCell ref="A1:J1"/>
  </mergeCells>
  <printOptions horizontalCentered="1"/>
  <pageMargins left="0.39370078740157483" right="0.39370078740157483" top="0.23622047244094491" bottom="0.23622047244094491" header="0.31496062992125984" footer="0.31496062992125984"/>
  <pageSetup scale="68" orientation="landscape" r:id="rId1"/>
  <drawing r:id="rId2"/>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3">
    <tabColor rgb="FF66FF33"/>
  </sheetPr>
  <dimension ref="A1:N32"/>
  <sheetViews>
    <sheetView showGridLines="0" view="pageBreakPreview" topLeftCell="E1" zoomScale="70" zoomScaleNormal="100" zoomScaleSheetLayoutView="70" workbookViewId="0">
      <selection activeCell="O1" sqref="O1:AH1048576"/>
    </sheetView>
  </sheetViews>
  <sheetFormatPr baseColWidth="10" defaultColWidth="11.42578125" defaultRowHeight="15"/>
  <cols>
    <col min="1" max="1" width="16.140625" style="29" customWidth="1"/>
    <col min="2" max="2" width="12.140625" style="29" customWidth="1"/>
    <col min="3" max="6" width="15" style="29" customWidth="1"/>
    <col min="7" max="7" width="15.5703125" style="29" customWidth="1"/>
    <col min="8" max="8" width="12.140625" style="29" customWidth="1"/>
    <col min="9" max="9" width="21.7109375" style="29" customWidth="1"/>
    <col min="10" max="10" width="20.85546875" style="29" customWidth="1"/>
    <col min="11" max="11" width="20" style="29" customWidth="1"/>
    <col min="12" max="12" width="20.5703125" style="29" customWidth="1"/>
    <col min="13" max="13" width="20.7109375" style="29" customWidth="1"/>
    <col min="14" max="14" width="17" style="29" customWidth="1"/>
    <col min="15" max="16384" width="11.42578125" style="29"/>
  </cols>
  <sheetData>
    <row r="1" spans="1:14" s="60" customFormat="1" ht="78" customHeight="1">
      <c r="A1" s="2552"/>
      <c r="B1" s="2552"/>
      <c r="C1" s="2552"/>
      <c r="D1" s="2552"/>
      <c r="E1" s="2552"/>
      <c r="F1" s="2552"/>
      <c r="G1" s="2552"/>
      <c r="H1" s="2552"/>
      <c r="I1" s="2552"/>
      <c r="J1" s="2552"/>
      <c r="K1" s="2552"/>
      <c r="L1" s="2552"/>
      <c r="M1" s="2552"/>
      <c r="N1" s="2552"/>
    </row>
    <row r="2" spans="1:14" s="60" customFormat="1" ht="13.5" customHeight="1">
      <c r="A2" s="331"/>
      <c r="B2" s="329"/>
      <c r="C2" s="329"/>
      <c r="D2" s="329"/>
      <c r="E2" s="329"/>
      <c r="F2" s="329"/>
      <c r="G2" s="329"/>
      <c r="H2" s="329"/>
      <c r="I2" s="329"/>
      <c r="J2" s="329"/>
      <c r="K2" s="329"/>
      <c r="L2" s="329"/>
      <c r="M2" s="329"/>
      <c r="N2" s="332"/>
    </row>
    <row r="3" spans="1:14" s="101" customFormat="1" ht="60" customHeight="1">
      <c r="A3" s="1192" t="s">
        <v>0</v>
      </c>
      <c r="B3" s="305" t="s">
        <v>267</v>
      </c>
      <c r="C3" s="305" t="s">
        <v>266</v>
      </c>
      <c r="D3" s="305" t="s">
        <v>265</v>
      </c>
      <c r="E3" s="305" t="s">
        <v>264</v>
      </c>
      <c r="F3" s="305" t="s">
        <v>263</v>
      </c>
      <c r="G3" s="305" t="s">
        <v>521</v>
      </c>
      <c r="H3" s="579" t="s">
        <v>98</v>
      </c>
      <c r="I3" s="305" t="s">
        <v>261</v>
      </c>
      <c r="J3" s="305" t="s">
        <v>350</v>
      </c>
      <c r="K3" s="305" t="s">
        <v>351</v>
      </c>
      <c r="L3" s="305" t="s">
        <v>260</v>
      </c>
      <c r="M3" s="305" t="s">
        <v>259</v>
      </c>
      <c r="N3" s="306" t="s">
        <v>258</v>
      </c>
    </row>
    <row r="4" spans="1:14" s="60" customFormat="1" ht="15.75">
      <c r="A4" s="1814">
        <v>2005</v>
      </c>
      <c r="B4" s="1816">
        <v>145</v>
      </c>
      <c r="C4" s="1817">
        <v>345</v>
      </c>
      <c r="D4" s="1817">
        <v>1445</v>
      </c>
      <c r="E4" s="1817">
        <v>1013</v>
      </c>
      <c r="F4" s="1817">
        <v>511</v>
      </c>
      <c r="G4" s="1818">
        <f>275-3</f>
        <v>272</v>
      </c>
      <c r="H4" s="1815">
        <f t="shared" ref="H4:H10" si="0">SUM(B4:G4)</f>
        <v>3731</v>
      </c>
      <c r="I4" s="1244">
        <f t="shared" ref="I4:I10" si="1">B4/H4</f>
        <v>3.8863575448941305E-2</v>
      </c>
      <c r="J4" s="1244">
        <f t="shared" ref="J4:J10" si="2">C4/H4</f>
        <v>9.2468507102653447E-2</v>
      </c>
      <c r="K4" s="1244">
        <f t="shared" ref="K4:K21" si="3">D4/H4</f>
        <v>0.3872956311980702</v>
      </c>
      <c r="L4" s="1244">
        <f t="shared" ref="L4:L21" si="4">E4/H4</f>
        <v>0.27150897882605202</v>
      </c>
      <c r="M4" s="1244">
        <f t="shared" ref="M4:M21" si="5">F4/H4</f>
        <v>0.13696060037523453</v>
      </c>
      <c r="N4" s="1245">
        <f t="shared" ref="N4:N21" si="6">G4/H4</f>
        <v>7.2902707049048512E-2</v>
      </c>
    </row>
    <row r="5" spans="1:14" s="60" customFormat="1" ht="15.75">
      <c r="A5" s="295" t="s">
        <v>187</v>
      </c>
      <c r="B5" s="1819">
        <v>37</v>
      </c>
      <c r="C5" s="1230">
        <v>740</v>
      </c>
      <c r="D5" s="1230">
        <v>2043</v>
      </c>
      <c r="E5" s="1230">
        <v>1536</v>
      </c>
      <c r="F5" s="1230">
        <v>808</v>
      </c>
      <c r="G5" s="1820">
        <v>371</v>
      </c>
      <c r="H5" s="1815">
        <f t="shared" si="0"/>
        <v>5535</v>
      </c>
      <c r="I5" s="1244">
        <f t="shared" si="1"/>
        <v>6.6847335140018064E-3</v>
      </c>
      <c r="J5" s="1244">
        <f t="shared" si="2"/>
        <v>0.13369467028003612</v>
      </c>
      <c r="K5" s="1244">
        <f t="shared" si="3"/>
        <v>0.36910569105691055</v>
      </c>
      <c r="L5" s="1244">
        <f t="shared" si="4"/>
        <v>0.27750677506775068</v>
      </c>
      <c r="M5" s="1244">
        <f t="shared" si="5"/>
        <v>0.14598012646793135</v>
      </c>
      <c r="N5" s="1245">
        <f t="shared" si="6"/>
        <v>6.7028003613369469E-2</v>
      </c>
    </row>
    <row r="6" spans="1:14" s="60" customFormat="1" ht="15.75">
      <c r="A6" s="295" t="s">
        <v>125</v>
      </c>
      <c r="B6" s="1819">
        <v>9</v>
      </c>
      <c r="C6" s="1230">
        <v>1413</v>
      </c>
      <c r="D6" s="1230">
        <v>3274</v>
      </c>
      <c r="E6" s="1230">
        <v>2149</v>
      </c>
      <c r="F6" s="1230">
        <v>1123</v>
      </c>
      <c r="G6" s="1820">
        <f>571+5</f>
        <v>576</v>
      </c>
      <c r="H6" s="1815">
        <f t="shared" si="0"/>
        <v>8544</v>
      </c>
      <c r="I6" s="1244">
        <f t="shared" si="1"/>
        <v>1.0533707865168539E-3</v>
      </c>
      <c r="J6" s="1244">
        <f t="shared" si="2"/>
        <v>0.16537921348314608</v>
      </c>
      <c r="K6" s="1244">
        <f t="shared" si="3"/>
        <v>0.38319288389513106</v>
      </c>
      <c r="L6" s="1244">
        <f t="shared" si="4"/>
        <v>0.25152153558052437</v>
      </c>
      <c r="M6" s="1244">
        <f t="shared" si="5"/>
        <v>0.13143726591760299</v>
      </c>
      <c r="N6" s="1245">
        <f t="shared" si="6"/>
        <v>6.741573033707865E-2</v>
      </c>
    </row>
    <row r="7" spans="1:14" s="60" customFormat="1" ht="15.75">
      <c r="A7" s="295" t="s">
        <v>162</v>
      </c>
      <c r="B7" s="1819">
        <v>7</v>
      </c>
      <c r="C7" s="1230">
        <v>1031</v>
      </c>
      <c r="D7" s="1230">
        <v>4066</v>
      </c>
      <c r="E7" s="1230">
        <v>3112</v>
      </c>
      <c r="F7" s="1230">
        <v>1708</v>
      </c>
      <c r="G7" s="1820">
        <v>1053</v>
      </c>
      <c r="H7" s="1815">
        <f t="shared" si="0"/>
        <v>10977</v>
      </c>
      <c r="I7" s="1244">
        <f t="shared" si="1"/>
        <v>6.3769700282408678E-4</v>
      </c>
      <c r="J7" s="1244">
        <f t="shared" si="2"/>
        <v>9.3923658558804773E-2</v>
      </c>
      <c r="K7" s="1244">
        <f t="shared" si="3"/>
        <v>0.37041085906896237</v>
      </c>
      <c r="L7" s="1244">
        <f t="shared" si="4"/>
        <v>0.28350186754122253</v>
      </c>
      <c r="M7" s="1244">
        <f t="shared" si="5"/>
        <v>0.15559806868907716</v>
      </c>
      <c r="N7" s="1245">
        <f t="shared" si="6"/>
        <v>9.5927849139109039E-2</v>
      </c>
    </row>
    <row r="8" spans="1:14" s="60" customFormat="1" ht="15.75">
      <c r="A8" s="295" t="s">
        <v>163</v>
      </c>
      <c r="B8" s="1819">
        <v>2</v>
      </c>
      <c r="C8" s="1230">
        <v>2024</v>
      </c>
      <c r="D8" s="1230">
        <v>5530</v>
      </c>
      <c r="E8" s="1230">
        <v>3839</v>
      </c>
      <c r="F8" s="1230">
        <v>2108</v>
      </c>
      <c r="G8" s="1820">
        <v>1180</v>
      </c>
      <c r="H8" s="1815">
        <f t="shared" si="0"/>
        <v>14683</v>
      </c>
      <c r="I8" s="1244">
        <f t="shared" si="1"/>
        <v>1.3621194578764559E-4</v>
      </c>
      <c r="J8" s="1244">
        <f t="shared" si="2"/>
        <v>0.13784648913709732</v>
      </c>
      <c r="K8" s="1244">
        <f t="shared" si="3"/>
        <v>0.37662603010284001</v>
      </c>
      <c r="L8" s="1244">
        <f t="shared" si="4"/>
        <v>0.26145882993938568</v>
      </c>
      <c r="M8" s="1244">
        <f t="shared" si="5"/>
        <v>0.14356739086017845</v>
      </c>
      <c r="N8" s="1245">
        <f t="shared" si="6"/>
        <v>8.0365048014710894E-2</v>
      </c>
    </row>
    <row r="9" spans="1:14" s="60" customFormat="1" ht="15.75">
      <c r="A9" s="295" t="s">
        <v>141</v>
      </c>
      <c r="B9" s="1819">
        <v>0</v>
      </c>
      <c r="C9" s="1230">
        <v>3154</v>
      </c>
      <c r="D9" s="1230">
        <v>6350</v>
      </c>
      <c r="E9" s="1230">
        <v>4256</v>
      </c>
      <c r="F9" s="1230">
        <v>2407</v>
      </c>
      <c r="G9" s="1820">
        <v>1289</v>
      </c>
      <c r="H9" s="1815">
        <f t="shared" si="0"/>
        <v>17456</v>
      </c>
      <c r="I9" s="1244">
        <f t="shared" si="1"/>
        <v>0</v>
      </c>
      <c r="J9" s="1244">
        <f t="shared" si="2"/>
        <v>0.18068285976168652</v>
      </c>
      <c r="K9" s="1244">
        <f t="shared" si="3"/>
        <v>0.3637717690192484</v>
      </c>
      <c r="L9" s="1244">
        <f t="shared" si="4"/>
        <v>0.24381301558203483</v>
      </c>
      <c r="M9" s="1244">
        <f t="shared" si="5"/>
        <v>0.13788955087076077</v>
      </c>
      <c r="N9" s="1245">
        <f t="shared" si="6"/>
        <v>7.3842804766269476E-2</v>
      </c>
    </row>
    <row r="10" spans="1:14" s="60" customFormat="1" ht="15.75">
      <c r="A10" s="295">
        <v>2011</v>
      </c>
      <c r="B10" s="1819">
        <v>6</v>
      </c>
      <c r="C10" s="1230">
        <v>4931</v>
      </c>
      <c r="D10" s="1230">
        <v>7715</v>
      </c>
      <c r="E10" s="1230">
        <v>5319</v>
      </c>
      <c r="F10" s="1230">
        <v>3017</v>
      </c>
      <c r="G10" s="1820">
        <v>1609</v>
      </c>
      <c r="H10" s="1815">
        <f t="shared" si="0"/>
        <v>22597</v>
      </c>
      <c r="I10" s="1244">
        <f t="shared" si="1"/>
        <v>2.6552197194317829E-4</v>
      </c>
      <c r="J10" s="1244">
        <f t="shared" si="2"/>
        <v>0.21821480727530204</v>
      </c>
      <c r="K10" s="1244">
        <f t="shared" si="3"/>
        <v>0.34141700225693677</v>
      </c>
      <c r="L10" s="1244">
        <f t="shared" si="4"/>
        <v>0.23538522812762755</v>
      </c>
      <c r="M10" s="1244">
        <f t="shared" si="5"/>
        <v>0.13351329822542815</v>
      </c>
      <c r="N10" s="1245">
        <f t="shared" si="6"/>
        <v>7.1204142142762314E-2</v>
      </c>
    </row>
    <row r="11" spans="1:14" s="60" customFormat="1" ht="18" customHeight="1">
      <c r="A11" s="295" t="s">
        <v>376</v>
      </c>
      <c r="B11" s="1819">
        <v>18</v>
      </c>
      <c r="C11" s="1230">
        <v>6875</v>
      </c>
      <c r="D11" s="1230">
        <v>8611</v>
      </c>
      <c r="E11" s="1230">
        <v>5883</v>
      </c>
      <c r="F11" s="1230">
        <v>3457</v>
      </c>
      <c r="G11" s="1820">
        <v>1844</v>
      </c>
      <c r="H11" s="1815">
        <f t="shared" ref="H11:H16" si="7">SUM(B11:G11)</f>
        <v>26688</v>
      </c>
      <c r="I11" s="1244">
        <f t="shared" ref="I11:I21" si="8">B11/H11</f>
        <v>6.7446043165467629E-4</v>
      </c>
      <c r="J11" s="1244">
        <f t="shared" ref="J11:J21" si="9">C11/H11</f>
        <v>0.25760641486810554</v>
      </c>
      <c r="K11" s="1244">
        <f t="shared" ref="K11:K16" si="10">D11/H11</f>
        <v>0.32265437649880097</v>
      </c>
      <c r="L11" s="1244">
        <f t="shared" ref="L11:L16" si="11">E11/H11</f>
        <v>0.22043615107913669</v>
      </c>
      <c r="M11" s="1244">
        <f t="shared" ref="M11:M16" si="12">F11/H11</f>
        <v>0.12953387290167867</v>
      </c>
      <c r="N11" s="1245">
        <f t="shared" ref="N11:N16" si="13">G11/H11</f>
        <v>6.9094724220623502E-2</v>
      </c>
    </row>
    <row r="12" spans="1:14" s="60" customFormat="1" ht="15.75">
      <c r="A12" s="295" t="s">
        <v>410</v>
      </c>
      <c r="B12" s="1819">
        <v>34</v>
      </c>
      <c r="C12" s="1230">
        <v>8429</v>
      </c>
      <c r="D12" s="1230">
        <v>8946</v>
      </c>
      <c r="E12" s="1230">
        <v>5876</v>
      </c>
      <c r="F12" s="1230">
        <v>3510</v>
      </c>
      <c r="G12" s="1820">
        <v>1840</v>
      </c>
      <c r="H12" s="1815">
        <f t="shared" si="7"/>
        <v>28635</v>
      </c>
      <c r="I12" s="1244">
        <f t="shared" si="8"/>
        <v>1.1873581281648332E-3</v>
      </c>
      <c r="J12" s="1244">
        <f t="shared" si="9"/>
        <v>0.29436004889121703</v>
      </c>
      <c r="K12" s="1244">
        <f t="shared" si="10"/>
        <v>0.31241487689889996</v>
      </c>
      <c r="L12" s="1244">
        <f t="shared" si="11"/>
        <v>0.20520342238519296</v>
      </c>
      <c r="M12" s="1244">
        <f t="shared" si="12"/>
        <v>0.12257726558407543</v>
      </c>
      <c r="N12" s="1245">
        <f t="shared" si="13"/>
        <v>6.4257028112449793E-2</v>
      </c>
    </row>
    <row r="13" spans="1:14" s="60" customFormat="1" ht="17.25" customHeight="1">
      <c r="A13" s="295" t="s">
        <v>415</v>
      </c>
      <c r="B13" s="1819">
        <v>80</v>
      </c>
      <c r="C13" s="1230">
        <v>9624</v>
      </c>
      <c r="D13" s="1230">
        <v>8806</v>
      </c>
      <c r="E13" s="1230">
        <v>6269</v>
      </c>
      <c r="F13" s="1230">
        <v>3876</v>
      </c>
      <c r="G13" s="1820">
        <v>2377</v>
      </c>
      <c r="H13" s="1815">
        <f t="shared" si="7"/>
        <v>31032</v>
      </c>
      <c r="I13" s="1244">
        <f t="shared" si="8"/>
        <v>2.5779840164990978E-3</v>
      </c>
      <c r="J13" s="1244">
        <f t="shared" si="9"/>
        <v>0.31013147718484146</v>
      </c>
      <c r="K13" s="1244">
        <f t="shared" si="10"/>
        <v>0.28377159061613816</v>
      </c>
      <c r="L13" s="1244">
        <f t="shared" si="11"/>
        <v>0.20201727249291054</v>
      </c>
      <c r="M13" s="1244">
        <f t="shared" si="12"/>
        <v>0.12490332559938129</v>
      </c>
      <c r="N13" s="1245">
        <f t="shared" si="13"/>
        <v>7.6598350090229445E-2</v>
      </c>
    </row>
    <row r="14" spans="1:14" s="60" customFormat="1" ht="16.5" customHeight="1">
      <c r="A14" s="295" t="s">
        <v>647</v>
      </c>
      <c r="B14" s="1819">
        <v>165</v>
      </c>
      <c r="C14" s="1230">
        <v>12019</v>
      </c>
      <c r="D14" s="1230">
        <v>10377</v>
      </c>
      <c r="E14" s="1230">
        <v>6571</v>
      </c>
      <c r="F14" s="1230">
        <v>3782</v>
      </c>
      <c r="G14" s="1820">
        <v>1635</v>
      </c>
      <c r="H14" s="1815">
        <f t="shared" si="7"/>
        <v>34549</v>
      </c>
      <c r="I14" s="1244">
        <f t="shared" si="8"/>
        <v>4.7758256389475815E-3</v>
      </c>
      <c r="J14" s="1244">
        <f t="shared" si="9"/>
        <v>0.34788271730006659</v>
      </c>
      <c r="K14" s="1244">
        <f t="shared" si="10"/>
        <v>0.30035601609308521</v>
      </c>
      <c r="L14" s="1244">
        <f t="shared" si="11"/>
        <v>0.19019363802136097</v>
      </c>
      <c r="M14" s="1244">
        <f t="shared" si="12"/>
        <v>0.10946771252424094</v>
      </c>
      <c r="N14" s="1245">
        <f t="shared" si="13"/>
        <v>4.7324090422298765E-2</v>
      </c>
    </row>
    <row r="15" spans="1:14" s="60" customFormat="1" ht="16.5" customHeight="1">
      <c r="A15" s="295" t="s">
        <v>695</v>
      </c>
      <c r="B15" s="1819">
        <v>153</v>
      </c>
      <c r="C15" s="1230">
        <v>13830</v>
      </c>
      <c r="D15" s="1230">
        <v>11563</v>
      </c>
      <c r="E15" s="1230">
        <v>7417</v>
      </c>
      <c r="F15" s="1230">
        <v>4270</v>
      </c>
      <c r="G15" s="1820">
        <v>1623</v>
      </c>
      <c r="H15" s="1815">
        <f t="shared" si="7"/>
        <v>38856</v>
      </c>
      <c r="I15" s="1244">
        <f t="shared" si="8"/>
        <v>3.9376158122297715E-3</v>
      </c>
      <c r="J15" s="1244">
        <f t="shared" si="9"/>
        <v>0.35592958616429893</v>
      </c>
      <c r="K15" s="1244">
        <f t="shared" si="10"/>
        <v>0.29758595841054147</v>
      </c>
      <c r="L15" s="1244">
        <f t="shared" si="11"/>
        <v>0.19088429071443277</v>
      </c>
      <c r="M15" s="1244">
        <f t="shared" si="12"/>
        <v>0.10989293802758905</v>
      </c>
      <c r="N15" s="1245">
        <f t="shared" si="13"/>
        <v>4.1769610870907969E-2</v>
      </c>
    </row>
    <row r="16" spans="1:14" s="584" customFormat="1" ht="15.75">
      <c r="A16" s="295" t="s">
        <v>715</v>
      </c>
      <c r="B16" s="1819">
        <v>189</v>
      </c>
      <c r="C16" s="1230">
        <v>15003</v>
      </c>
      <c r="D16" s="1230">
        <v>12102</v>
      </c>
      <c r="E16" s="1230">
        <v>7868</v>
      </c>
      <c r="F16" s="1230">
        <v>4631</v>
      </c>
      <c r="G16" s="1820">
        <v>1696</v>
      </c>
      <c r="H16" s="1815">
        <f t="shared" si="7"/>
        <v>41489</v>
      </c>
      <c r="I16" s="1244">
        <f t="shared" si="8"/>
        <v>4.5554243293403074E-3</v>
      </c>
      <c r="J16" s="1244">
        <f t="shared" si="9"/>
        <v>0.36161392176239487</v>
      </c>
      <c r="K16" s="1244">
        <f t="shared" si="10"/>
        <v>0.29169177372315552</v>
      </c>
      <c r="L16" s="1244">
        <f t="shared" si="11"/>
        <v>0.18964062763624093</v>
      </c>
      <c r="M16" s="1244">
        <f t="shared" si="12"/>
        <v>0.11161994745595218</v>
      </c>
      <c r="N16" s="1245">
        <f t="shared" si="13"/>
        <v>4.0878305092916192E-2</v>
      </c>
    </row>
    <row r="17" spans="1:14" s="60" customFormat="1" ht="15.75">
      <c r="A17" s="295" t="s">
        <v>760</v>
      </c>
      <c r="B17" s="1658">
        <v>160</v>
      </c>
      <c r="C17" s="1030">
        <v>16268</v>
      </c>
      <c r="D17" s="1030">
        <v>13433</v>
      </c>
      <c r="E17" s="1030">
        <v>8648</v>
      </c>
      <c r="F17" s="1030">
        <v>5102</v>
      </c>
      <c r="G17" s="1659">
        <v>1859</v>
      </c>
      <c r="H17" s="1813">
        <f>SUM(B17:G17)</f>
        <v>45470</v>
      </c>
      <c r="I17" s="1244">
        <f>B17/H17</f>
        <v>3.5188036067736969E-3</v>
      </c>
      <c r="J17" s="1244">
        <f>C17/H17</f>
        <v>0.35777435671871566</v>
      </c>
      <c r="K17" s="1244">
        <f>D17/H17</f>
        <v>0.29542555531119419</v>
      </c>
      <c r="L17" s="1244">
        <f>E17/H17</f>
        <v>0.19019133494611831</v>
      </c>
      <c r="M17" s="1244">
        <f>F17/H17</f>
        <v>0.11220585001099626</v>
      </c>
      <c r="N17" s="1245">
        <f>G17/H17</f>
        <v>4.0884099406201892E-2</v>
      </c>
    </row>
    <row r="18" spans="1:14" s="584" customFormat="1" ht="15.75">
      <c r="A18" s="295" t="s">
        <v>796</v>
      </c>
      <c r="B18" s="1658">
        <v>147</v>
      </c>
      <c r="C18" s="1030">
        <v>17232</v>
      </c>
      <c r="D18" s="1030">
        <v>14644</v>
      </c>
      <c r="E18" s="1030">
        <v>9524</v>
      </c>
      <c r="F18" s="1030">
        <v>5494</v>
      </c>
      <c r="G18" s="1659">
        <v>2107</v>
      </c>
      <c r="H18" s="1813">
        <f>SUM(B18:G18)</f>
        <v>49148</v>
      </c>
      <c r="I18" s="1244">
        <f t="shared" ref="I18:I19" si="14">B18/H18</f>
        <v>2.9909660616912184E-3</v>
      </c>
      <c r="J18" s="1244">
        <f t="shared" ref="J18:J19" si="15">C18/H18</f>
        <v>0.35061447057866035</v>
      </c>
      <c r="K18" s="1244">
        <f t="shared" ref="K18:K19" si="16">D18/H18</f>
        <v>0.29795719052657282</v>
      </c>
      <c r="L18" s="1244">
        <f t="shared" ref="L18:L19" si="17">E18/H18</f>
        <v>0.1937820460649467</v>
      </c>
      <c r="M18" s="1244">
        <f t="shared" ref="M18:M19" si="18">F18/H18</f>
        <v>0.11178481321722146</v>
      </c>
      <c r="N18" s="1245">
        <f t="shared" ref="N18:N19" si="19">G18/H18</f>
        <v>4.2870513550907464E-2</v>
      </c>
    </row>
    <row r="19" spans="1:14" s="584" customFormat="1" ht="15.75">
      <c r="A19" s="295" t="s">
        <v>935</v>
      </c>
      <c r="B19" s="1984">
        <v>84</v>
      </c>
      <c r="C19" s="1030">
        <v>12952</v>
      </c>
      <c r="D19" s="1030">
        <v>12784</v>
      </c>
      <c r="E19" s="1030">
        <v>8100</v>
      </c>
      <c r="F19" s="1030">
        <v>4681</v>
      </c>
      <c r="G19" s="1659">
        <v>1544</v>
      </c>
      <c r="H19" s="1813">
        <f t="shared" ref="H19:H20" si="20">SUM(B19:G19)</f>
        <v>40145</v>
      </c>
      <c r="I19" s="1244">
        <f t="shared" si="14"/>
        <v>2.0924149956408019E-3</v>
      </c>
      <c r="J19" s="1244">
        <f t="shared" si="15"/>
        <v>0.32263046456594846</v>
      </c>
      <c r="K19" s="1244">
        <f t="shared" si="16"/>
        <v>0.31844563457466685</v>
      </c>
      <c r="L19" s="1244">
        <f t="shared" si="17"/>
        <v>0.20176858886536306</v>
      </c>
      <c r="M19" s="1244">
        <f t="shared" si="18"/>
        <v>0.1166023166023166</v>
      </c>
      <c r="N19" s="1245">
        <f t="shared" si="19"/>
        <v>3.8460580396064266E-2</v>
      </c>
    </row>
    <row r="20" spans="1:14" s="584" customFormat="1" ht="15.75">
      <c r="A20" s="2165" t="str">
        <f>+'Resumen EEp'!G5</f>
        <v>Ene-Abr. 2021</v>
      </c>
      <c r="B20" s="1821">
        <v>127</v>
      </c>
      <c r="C20" s="1822">
        <v>5268</v>
      </c>
      <c r="D20" s="1822">
        <v>5152</v>
      </c>
      <c r="E20" s="1822">
        <v>3216</v>
      </c>
      <c r="F20" s="1822">
        <v>1924</v>
      </c>
      <c r="G20" s="1823">
        <v>638</v>
      </c>
      <c r="H20" s="1813">
        <f t="shared" si="20"/>
        <v>16325</v>
      </c>
      <c r="I20" s="1244">
        <f>B20/H20</f>
        <v>7.7794793261868299E-3</v>
      </c>
      <c r="J20" s="1244">
        <f>C20/H20</f>
        <v>0.32269525267993876</v>
      </c>
      <c r="K20" s="1244">
        <f>D20/H20</f>
        <v>0.31558958652373659</v>
      </c>
      <c r="L20" s="1244">
        <f>E20/H20</f>
        <v>0.19699846860643186</v>
      </c>
      <c r="M20" s="1244">
        <f>F20/H20</f>
        <v>0.11785604900459418</v>
      </c>
      <c r="N20" s="1245">
        <f>G20/H20</f>
        <v>3.9081163859111791E-2</v>
      </c>
    </row>
    <row r="21" spans="1:14" s="403" customFormat="1" ht="20.25" customHeight="1">
      <c r="A21" s="303" t="s">
        <v>1</v>
      </c>
      <c r="B21" s="1410">
        <f>SUM(B4:B20)</f>
        <v>1363</v>
      </c>
      <c r="C21" s="1411">
        <f>SUM(C4:C20)</f>
        <v>131138</v>
      </c>
      <c r="D21" s="1411">
        <f t="shared" ref="D21:G21" si="21">SUM(D4:D20)</f>
        <v>136841</v>
      </c>
      <c r="E21" s="1411">
        <f t="shared" si="21"/>
        <v>90596</v>
      </c>
      <c r="F21" s="1411">
        <f t="shared" si="21"/>
        <v>52409</v>
      </c>
      <c r="G21" s="1411">
        <f t="shared" si="21"/>
        <v>23513</v>
      </c>
      <c r="H21" s="607">
        <f>SUM(H4:H20)</f>
        <v>435860</v>
      </c>
      <c r="I21" s="1637">
        <f t="shared" si="8"/>
        <v>3.1271509200201898E-3</v>
      </c>
      <c r="J21" s="1637">
        <f t="shared" si="9"/>
        <v>0.30087183958151698</v>
      </c>
      <c r="K21" s="1637">
        <f t="shared" si="3"/>
        <v>0.31395631624833664</v>
      </c>
      <c r="L21" s="1637">
        <f t="shared" si="4"/>
        <v>0.20785573349240583</v>
      </c>
      <c r="M21" s="1637">
        <f t="shared" si="5"/>
        <v>0.12024273849401183</v>
      </c>
      <c r="N21" s="1138">
        <f t="shared" si="6"/>
        <v>5.394622126370853E-2</v>
      </c>
    </row>
    <row r="22" spans="1:14" s="60" customFormat="1" ht="15.75">
      <c r="A22" s="2709" t="s">
        <v>514</v>
      </c>
      <c r="B22" s="2710"/>
      <c r="C22" s="2710"/>
      <c r="D22" s="2710"/>
      <c r="E22" s="2710"/>
      <c r="F22" s="2710"/>
    </row>
    <row r="23" spans="1:14" s="60" customFormat="1">
      <c r="J23" s="164"/>
    </row>
    <row r="24" spans="1:14" s="60" customFormat="1"/>
    <row r="25" spans="1:14" s="60" customFormat="1"/>
    <row r="26" spans="1:14" s="60" customFormat="1"/>
    <row r="27" spans="1:14" s="60" customFormat="1"/>
    <row r="28" spans="1:14" s="60" customFormat="1"/>
    <row r="29" spans="1:14" s="60" customFormat="1"/>
    <row r="30" spans="1:14" s="60" customFormat="1"/>
    <row r="31" spans="1:14">
      <c r="A31" s="60"/>
      <c r="B31" s="60"/>
      <c r="C31" s="60"/>
      <c r="D31" s="60"/>
      <c r="E31" s="60"/>
      <c r="F31" s="60"/>
      <c r="G31" s="60"/>
      <c r="H31" s="60"/>
      <c r="I31" s="60"/>
      <c r="J31" s="60"/>
      <c r="K31" s="60"/>
      <c r="L31" s="60"/>
      <c r="M31" s="60"/>
      <c r="N31" s="60"/>
    </row>
    <row r="32" spans="1:14">
      <c r="A32" s="60"/>
      <c r="B32" s="60"/>
      <c r="C32" s="60"/>
      <c r="D32" s="60"/>
      <c r="E32" s="60"/>
      <c r="F32" s="60"/>
      <c r="G32" s="60"/>
      <c r="H32" s="60"/>
      <c r="I32" s="60"/>
      <c r="J32" s="60"/>
      <c r="K32" s="60"/>
      <c r="L32" s="60"/>
      <c r="M32" s="60"/>
      <c r="N32" s="60"/>
    </row>
  </sheetData>
  <mergeCells count="2">
    <mergeCell ref="A1:N1"/>
    <mergeCell ref="A22:F22"/>
  </mergeCells>
  <printOptions horizontalCentered="1"/>
  <pageMargins left="0.39370078740157483" right="0.39370078740157483" top="0.23622047244094491" bottom="0.23622047244094491" header="0.31496062992125984" footer="0.31496062992125984"/>
  <pageSetup scale="53" orientation="landscape" r:id="rId1"/>
  <ignoredErrors>
    <ignoredError sqref="H10" formulaRange="1"/>
  </ignoredErrors>
  <drawing r:id="rId2"/>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4">
    <tabColor rgb="FF66FF33"/>
    <pageSetUpPr fitToPage="1"/>
  </sheetPr>
  <dimension ref="A1:M54"/>
  <sheetViews>
    <sheetView showGridLines="0" view="pageBreakPreview" zoomScale="70" zoomScaleNormal="100" zoomScaleSheetLayoutView="70" workbookViewId="0">
      <selection activeCell="O1" sqref="O1:AB1048576"/>
    </sheetView>
  </sheetViews>
  <sheetFormatPr baseColWidth="10" defaultColWidth="11.42578125" defaultRowHeight="15"/>
  <cols>
    <col min="1" max="1" width="17.85546875" style="143" customWidth="1"/>
    <col min="2" max="2" width="15.7109375" style="513" customWidth="1"/>
    <col min="3" max="6" width="15.28515625" style="513" customWidth="1"/>
    <col min="7" max="7" width="13.28515625" style="143" customWidth="1"/>
    <col min="8" max="12" width="17.28515625" style="513" customWidth="1"/>
    <col min="13" max="13" width="13.42578125" style="29" customWidth="1"/>
    <col min="14" max="14" width="3.5703125" style="29" customWidth="1"/>
    <col min="15" max="16384" width="11.42578125" style="29"/>
  </cols>
  <sheetData>
    <row r="1" spans="1:13" s="60" customFormat="1" ht="101.25" customHeight="1">
      <c r="A1" s="2552"/>
      <c r="B1" s="2552"/>
      <c r="C1" s="2552"/>
      <c r="D1" s="2552"/>
      <c r="E1" s="2552"/>
      <c r="F1" s="2552"/>
      <c r="G1" s="2552"/>
      <c r="H1" s="2552"/>
      <c r="I1" s="2552"/>
      <c r="J1" s="2552"/>
      <c r="K1" s="2552"/>
      <c r="L1" s="2552"/>
      <c r="M1" s="2552"/>
    </row>
    <row r="2" spans="1:13" s="60" customFormat="1" ht="3.75" customHeight="1">
      <c r="A2" s="1880"/>
      <c r="B2" s="821"/>
      <c r="C2" s="821"/>
      <c r="D2" s="821"/>
      <c r="E2" s="821"/>
      <c r="F2" s="821"/>
      <c r="G2" s="1907"/>
      <c r="H2" s="821"/>
      <c r="I2" s="821"/>
      <c r="J2" s="821"/>
      <c r="K2" s="821"/>
      <c r="L2" s="821"/>
      <c r="M2" s="101"/>
    </row>
    <row r="3" spans="1:13" s="101" customFormat="1" ht="39.75" customHeight="1">
      <c r="A3" s="285" t="s">
        <v>0</v>
      </c>
      <c r="B3" s="288" t="s">
        <v>285</v>
      </c>
      <c r="C3" s="288" t="s">
        <v>284</v>
      </c>
      <c r="D3" s="288" t="s">
        <v>283</v>
      </c>
      <c r="E3" s="288" t="s">
        <v>282</v>
      </c>
      <c r="F3" s="288" t="s">
        <v>180</v>
      </c>
      <c r="G3" s="286" t="s">
        <v>98</v>
      </c>
      <c r="H3" s="1883" t="s">
        <v>281</v>
      </c>
      <c r="I3" s="1883" t="s">
        <v>280</v>
      </c>
      <c r="J3" s="1883" t="s">
        <v>279</v>
      </c>
      <c r="K3" s="1883" t="s">
        <v>278</v>
      </c>
      <c r="L3" s="1884" t="s">
        <v>239</v>
      </c>
    </row>
    <row r="4" spans="1:13" s="60" customFormat="1" ht="15.75">
      <c r="A4" s="254">
        <v>2005</v>
      </c>
      <c r="B4" s="298">
        <v>15</v>
      </c>
      <c r="C4" s="298">
        <v>174</v>
      </c>
      <c r="D4" s="298">
        <v>220</v>
      </c>
      <c r="E4" s="298">
        <v>27</v>
      </c>
      <c r="F4" s="298">
        <v>3295</v>
      </c>
      <c r="G4" s="1917">
        <f t="shared" ref="G4:G10" si="0">SUM(B4:F4)</f>
        <v>3731</v>
      </c>
      <c r="H4" s="1457">
        <f t="shared" ref="H4:H10" si="1">B4/G4</f>
        <v>4.0203698740284106E-3</v>
      </c>
      <c r="I4" s="1457">
        <f t="shared" ref="I4:I21" si="2">C4/G4</f>
        <v>4.6636290538729565E-2</v>
      </c>
      <c r="J4" s="1457">
        <f t="shared" ref="J4:J21" si="3">D4/G4</f>
        <v>5.8965424819083359E-2</v>
      </c>
      <c r="K4" s="1457">
        <f t="shared" ref="K4:K21" si="4">E4/G4</f>
        <v>7.2366657732511391E-3</v>
      </c>
      <c r="L4" s="1458">
        <f t="shared" ref="L4:L21" si="5">F4/G4</f>
        <v>0.88314124899490754</v>
      </c>
    </row>
    <row r="5" spans="1:13" s="60" customFormat="1" ht="15.75">
      <c r="A5" s="254" t="s">
        <v>187</v>
      </c>
      <c r="B5" s="298">
        <v>25</v>
      </c>
      <c r="C5" s="298">
        <v>306</v>
      </c>
      <c r="D5" s="298">
        <v>376</v>
      </c>
      <c r="E5" s="298">
        <v>49</v>
      </c>
      <c r="F5" s="298">
        <v>4779</v>
      </c>
      <c r="G5" s="1917">
        <f t="shared" si="0"/>
        <v>5535</v>
      </c>
      <c r="H5" s="1457">
        <f t="shared" si="1"/>
        <v>4.5167118337850042E-3</v>
      </c>
      <c r="I5" s="1457">
        <f t="shared" si="2"/>
        <v>5.5284552845528454E-2</v>
      </c>
      <c r="J5" s="1457">
        <f t="shared" si="3"/>
        <v>6.793134598012647E-2</v>
      </c>
      <c r="K5" s="1457">
        <f t="shared" si="4"/>
        <v>8.8527551942186086E-3</v>
      </c>
      <c r="L5" s="1458">
        <f t="shared" si="5"/>
        <v>0.86341463414634145</v>
      </c>
    </row>
    <row r="6" spans="1:13" s="60" customFormat="1" ht="15.75">
      <c r="A6" s="254" t="s">
        <v>125</v>
      </c>
      <c r="B6" s="298">
        <v>155</v>
      </c>
      <c r="C6" s="298">
        <v>823</v>
      </c>
      <c r="D6" s="298">
        <v>951</v>
      </c>
      <c r="E6" s="298">
        <v>190</v>
      </c>
      <c r="F6" s="298">
        <v>6425</v>
      </c>
      <c r="G6" s="1917">
        <f t="shared" si="0"/>
        <v>8544</v>
      </c>
      <c r="H6" s="1457">
        <f t="shared" si="1"/>
        <v>1.8141385767790261E-2</v>
      </c>
      <c r="I6" s="1457">
        <f t="shared" si="2"/>
        <v>9.6324906367041205E-2</v>
      </c>
      <c r="J6" s="1457">
        <f t="shared" si="3"/>
        <v>0.1113061797752809</v>
      </c>
      <c r="K6" s="1457">
        <f t="shared" si="4"/>
        <v>2.2237827715355804E-2</v>
      </c>
      <c r="L6" s="1458">
        <f t="shared" si="5"/>
        <v>0.75198970037453183</v>
      </c>
    </row>
    <row r="7" spans="1:13" s="60" customFormat="1" ht="15.75">
      <c r="A7" s="254" t="s">
        <v>162</v>
      </c>
      <c r="B7" s="298">
        <v>429</v>
      </c>
      <c r="C7" s="298">
        <v>3165</v>
      </c>
      <c r="D7" s="298">
        <v>4060</v>
      </c>
      <c r="E7" s="298">
        <v>874</v>
      </c>
      <c r="F7" s="298">
        <v>2449</v>
      </c>
      <c r="G7" s="1917">
        <f t="shared" si="0"/>
        <v>10977</v>
      </c>
      <c r="H7" s="1457">
        <f t="shared" si="1"/>
        <v>3.9081716315933317E-2</v>
      </c>
      <c r="I7" s="1457">
        <f t="shared" si="2"/>
        <v>0.2883301448483192</v>
      </c>
      <c r="J7" s="1457">
        <f t="shared" si="3"/>
        <v>0.36986426163797032</v>
      </c>
      <c r="K7" s="1457">
        <f t="shared" si="4"/>
        <v>7.9621025781178828E-2</v>
      </c>
      <c r="L7" s="1458">
        <f t="shared" si="5"/>
        <v>0.22310285141659833</v>
      </c>
    </row>
    <row r="8" spans="1:13" s="60" customFormat="1" ht="15.75">
      <c r="A8" s="254" t="s">
        <v>163</v>
      </c>
      <c r="B8" s="298">
        <v>480</v>
      </c>
      <c r="C8" s="298">
        <v>5693</v>
      </c>
      <c r="D8" s="298">
        <v>7010</v>
      </c>
      <c r="E8" s="298">
        <v>1500</v>
      </c>
      <c r="F8" s="298">
        <v>0</v>
      </c>
      <c r="G8" s="1917">
        <f t="shared" si="0"/>
        <v>14683</v>
      </c>
      <c r="H8" s="1457">
        <f t="shared" si="1"/>
        <v>3.2690866989034936E-2</v>
      </c>
      <c r="I8" s="1457">
        <f t="shared" si="2"/>
        <v>0.38772730368453312</v>
      </c>
      <c r="J8" s="1457">
        <f t="shared" si="3"/>
        <v>0.47742286998569777</v>
      </c>
      <c r="K8" s="1457">
        <f t="shared" si="4"/>
        <v>0.10215895934073418</v>
      </c>
      <c r="L8" s="1458">
        <f t="shared" si="5"/>
        <v>0</v>
      </c>
    </row>
    <row r="9" spans="1:13" s="60" customFormat="1" ht="15.75">
      <c r="A9" s="254" t="s">
        <v>141</v>
      </c>
      <c r="B9" s="298">
        <v>467</v>
      </c>
      <c r="C9" s="298">
        <v>6918</v>
      </c>
      <c r="D9" s="298">
        <v>8285</v>
      </c>
      <c r="E9" s="298">
        <v>1785</v>
      </c>
      <c r="F9" s="298">
        <v>1</v>
      </c>
      <c r="G9" s="1917">
        <f t="shared" si="0"/>
        <v>17456</v>
      </c>
      <c r="H9" s="1457">
        <f t="shared" si="1"/>
        <v>2.6752978918423466E-2</v>
      </c>
      <c r="I9" s="1457">
        <f t="shared" si="2"/>
        <v>0.39631072410632445</v>
      </c>
      <c r="J9" s="1457">
        <f t="shared" si="3"/>
        <v>0.47462190650779101</v>
      </c>
      <c r="K9" s="1457">
        <f t="shared" si="4"/>
        <v>0.10225710357470211</v>
      </c>
      <c r="L9" s="1458">
        <f t="shared" si="5"/>
        <v>5.7286892758936757E-5</v>
      </c>
    </row>
    <row r="10" spans="1:13" s="60" customFormat="1" ht="15.75">
      <c r="A10" s="254">
        <v>2011</v>
      </c>
      <c r="B10" s="298">
        <v>628</v>
      </c>
      <c r="C10" s="298">
        <v>8566</v>
      </c>
      <c r="D10" s="298">
        <v>11097</v>
      </c>
      <c r="E10" s="298">
        <v>2299</v>
      </c>
      <c r="F10" s="298">
        <v>7</v>
      </c>
      <c r="G10" s="1917">
        <f t="shared" si="0"/>
        <v>22597</v>
      </c>
      <c r="H10" s="1457">
        <f t="shared" si="1"/>
        <v>2.7791299730052663E-2</v>
      </c>
      <c r="I10" s="1457">
        <f t="shared" si="2"/>
        <v>0.37907686861087753</v>
      </c>
      <c r="J10" s="1457">
        <f t="shared" si="3"/>
        <v>0.49108288710890824</v>
      </c>
      <c r="K10" s="1457">
        <f t="shared" si="4"/>
        <v>0.10173916891622782</v>
      </c>
      <c r="L10" s="1458">
        <f t="shared" si="5"/>
        <v>3.0977563393370803E-4</v>
      </c>
    </row>
    <row r="11" spans="1:13" s="60" customFormat="1" ht="16.5" customHeight="1">
      <c r="A11" s="254" t="s">
        <v>376</v>
      </c>
      <c r="B11" s="298">
        <v>938</v>
      </c>
      <c r="C11" s="298">
        <v>9676</v>
      </c>
      <c r="D11" s="298">
        <v>13383</v>
      </c>
      <c r="E11" s="298">
        <v>2656</v>
      </c>
      <c r="F11" s="298">
        <v>35</v>
      </c>
      <c r="G11" s="1917">
        <f t="shared" ref="G11:G16" si="6">SUM(B11:F11)</f>
        <v>26688</v>
      </c>
      <c r="H11" s="1457">
        <f t="shared" ref="H11:H16" si="7">B11/G11</f>
        <v>3.5146882494004793E-2</v>
      </c>
      <c r="I11" s="1457">
        <f t="shared" ref="I11:I16" si="8">C11/G11</f>
        <v>0.36255995203836933</v>
      </c>
      <c r="J11" s="1457">
        <f>D11/G11</f>
        <v>0.5014613309352518</v>
      </c>
      <c r="K11" s="1457">
        <f t="shared" ref="K11:K16" si="9">E11/G11</f>
        <v>9.9520383693045569E-2</v>
      </c>
      <c r="L11" s="1458">
        <f t="shared" ref="L11:L16" si="10">F11/G11</f>
        <v>1.3114508393285373E-3</v>
      </c>
    </row>
    <row r="12" spans="1:13" s="60" customFormat="1" ht="15.75">
      <c r="A12" s="254" t="s">
        <v>410</v>
      </c>
      <c r="B12" s="298">
        <v>1292</v>
      </c>
      <c r="C12" s="298">
        <v>9365</v>
      </c>
      <c r="D12" s="298">
        <v>15118</v>
      </c>
      <c r="E12" s="298">
        <v>2851</v>
      </c>
      <c r="F12" s="298">
        <v>9</v>
      </c>
      <c r="G12" s="1917">
        <f t="shared" si="6"/>
        <v>28635</v>
      </c>
      <c r="H12" s="1457">
        <f t="shared" si="7"/>
        <v>4.5119608870263665E-2</v>
      </c>
      <c r="I12" s="1457">
        <f t="shared" si="8"/>
        <v>0.32704731971363715</v>
      </c>
      <c r="J12" s="1457">
        <f>D12/G12</f>
        <v>0.52795529945870434</v>
      </c>
      <c r="K12" s="1457">
        <f t="shared" si="9"/>
        <v>9.9563471276409993E-2</v>
      </c>
      <c r="L12" s="1458">
        <f t="shared" si="10"/>
        <v>3.143006809848088E-4</v>
      </c>
    </row>
    <row r="13" spans="1:13" s="60" customFormat="1" ht="18" customHeight="1">
      <c r="A13" s="254" t="s">
        <v>415</v>
      </c>
      <c r="B13" s="298">
        <v>817</v>
      </c>
      <c r="C13" s="298">
        <v>10565</v>
      </c>
      <c r="D13" s="298">
        <v>16396</v>
      </c>
      <c r="E13" s="298">
        <v>3252</v>
      </c>
      <c r="F13" s="298">
        <v>2</v>
      </c>
      <c r="G13" s="1917">
        <f t="shared" si="6"/>
        <v>31032</v>
      </c>
      <c r="H13" s="1457">
        <f t="shared" si="7"/>
        <v>2.6327661768497036E-2</v>
      </c>
      <c r="I13" s="1457">
        <f t="shared" si="8"/>
        <v>0.34045501417891211</v>
      </c>
      <c r="J13" s="1457">
        <f>D13/G13</f>
        <v>0.52835782418149002</v>
      </c>
      <c r="K13" s="1457">
        <f t="shared" si="9"/>
        <v>0.10479505027068832</v>
      </c>
      <c r="L13" s="1458">
        <f t="shared" si="10"/>
        <v>6.4449600412477446E-5</v>
      </c>
    </row>
    <row r="14" spans="1:13" s="60" customFormat="1" ht="15.75">
      <c r="A14" s="254" t="s">
        <v>647</v>
      </c>
      <c r="B14" s="298">
        <v>1295</v>
      </c>
      <c r="C14" s="298">
        <v>10407</v>
      </c>
      <c r="D14" s="298">
        <v>19289</v>
      </c>
      <c r="E14" s="298">
        <v>3557</v>
      </c>
      <c r="F14" s="298">
        <v>1</v>
      </c>
      <c r="G14" s="1917">
        <f t="shared" si="6"/>
        <v>34549</v>
      </c>
      <c r="H14" s="1457">
        <f t="shared" si="7"/>
        <v>3.7482995166285567E-2</v>
      </c>
      <c r="I14" s="1457">
        <f t="shared" si="8"/>
        <v>0.3012243480274393</v>
      </c>
      <c r="J14" s="1457">
        <f>D14/G14</f>
        <v>0.55830848939187816</v>
      </c>
      <c r="K14" s="1457">
        <f t="shared" si="9"/>
        <v>0.10295522301658513</v>
      </c>
      <c r="L14" s="1458">
        <f t="shared" si="10"/>
        <v>2.8944397811803524E-5</v>
      </c>
    </row>
    <row r="15" spans="1:13" s="60" customFormat="1" ht="15.75">
      <c r="A15" s="254" t="s">
        <v>695</v>
      </c>
      <c r="B15" s="298">
        <v>4008</v>
      </c>
      <c r="C15" s="298">
        <v>11441</v>
      </c>
      <c r="D15" s="298">
        <v>19434</v>
      </c>
      <c r="E15" s="298">
        <v>3971</v>
      </c>
      <c r="F15" s="298">
        <v>2</v>
      </c>
      <c r="G15" s="1917">
        <f t="shared" si="6"/>
        <v>38856</v>
      </c>
      <c r="H15" s="1457">
        <f t="shared" si="7"/>
        <v>0.10315009264978382</v>
      </c>
      <c r="I15" s="1457">
        <f t="shared" si="8"/>
        <v>0.2944461601811818</v>
      </c>
      <c r="J15" s="1457">
        <f t="shared" ref="J15:J17" si="11">D15/G15</f>
        <v>0.50015441630636193</v>
      </c>
      <c r="K15" s="1457">
        <f t="shared" si="9"/>
        <v>0.10219785876055178</v>
      </c>
      <c r="L15" s="1458">
        <f t="shared" si="10"/>
        <v>5.1472102120650604E-5</v>
      </c>
    </row>
    <row r="16" spans="1:13" s="584" customFormat="1" ht="15.75">
      <c r="A16" s="254" t="s">
        <v>715</v>
      </c>
      <c r="B16" s="298">
        <v>4163</v>
      </c>
      <c r="C16" s="298">
        <v>11633</v>
      </c>
      <c r="D16" s="298">
        <v>21029</v>
      </c>
      <c r="E16" s="298">
        <v>4660</v>
      </c>
      <c r="F16" s="298">
        <v>4</v>
      </c>
      <c r="G16" s="1917">
        <f t="shared" si="6"/>
        <v>41489</v>
      </c>
      <c r="H16" s="1457">
        <f t="shared" si="7"/>
        <v>0.10033984911663332</v>
      </c>
      <c r="I16" s="1457">
        <f t="shared" si="8"/>
        <v>0.28038757260960734</v>
      </c>
      <c r="J16" s="1457">
        <f t="shared" si="11"/>
        <v>0.50685723926823978</v>
      </c>
      <c r="K16" s="1457">
        <f t="shared" si="9"/>
        <v>0.11231892790860228</v>
      </c>
      <c r="L16" s="1458">
        <f t="shared" si="10"/>
        <v>9.6411096917255182E-5</v>
      </c>
    </row>
    <row r="17" spans="1:12" s="60" customFormat="1" ht="15.75">
      <c r="A17" s="254" t="s">
        <v>760</v>
      </c>
      <c r="B17" s="298">
        <v>3155</v>
      </c>
      <c r="C17" s="298">
        <v>12375</v>
      </c>
      <c r="D17" s="298">
        <v>24446</v>
      </c>
      <c r="E17" s="298">
        <v>5494</v>
      </c>
      <c r="F17" s="298">
        <v>0</v>
      </c>
      <c r="G17" s="1917">
        <f>SUM(B17:F17)</f>
        <v>45470</v>
      </c>
      <c r="H17" s="1457">
        <f>B17/G17</f>
        <v>6.9386408621068832E-2</v>
      </c>
      <c r="I17" s="1457">
        <f>C17/G17</f>
        <v>0.2721574664614031</v>
      </c>
      <c r="J17" s="1457">
        <f t="shared" si="11"/>
        <v>0.53762920606993625</v>
      </c>
      <c r="K17" s="1457">
        <f>E17/G17</f>
        <v>0.12082691884759182</v>
      </c>
      <c r="L17" s="1458">
        <f>F17/G17</f>
        <v>0</v>
      </c>
    </row>
    <row r="18" spans="1:12" s="584" customFormat="1" ht="15.75">
      <c r="A18" s="254" t="s">
        <v>796</v>
      </c>
      <c r="B18" s="298">
        <v>3705</v>
      </c>
      <c r="C18" s="298">
        <v>11802</v>
      </c>
      <c r="D18" s="298">
        <v>26487</v>
      </c>
      <c r="E18" s="298">
        <v>7116</v>
      </c>
      <c r="F18" s="298">
        <v>38</v>
      </c>
      <c r="G18" s="1917">
        <f>SUM(B18:F18)</f>
        <v>49148</v>
      </c>
      <c r="H18" s="1457">
        <f t="shared" ref="H18:H19" si="12">B18/G18</f>
        <v>7.5384552779360306E-2</v>
      </c>
      <c r="I18" s="1457">
        <f t="shared" ref="I18:I19" si="13">C18/G18</f>
        <v>0.24013184666720924</v>
      </c>
      <c r="J18" s="1457">
        <f t="shared" ref="J18:J19" si="14">D18/G18</f>
        <v>0.53892325221779114</v>
      </c>
      <c r="K18" s="1457">
        <f t="shared" ref="K18:K19" si="15">E18/G18</f>
        <v>0.14478717343533817</v>
      </c>
      <c r="L18" s="1458">
        <f t="shared" ref="L18:L19" si="16">F18/G18</f>
        <v>7.7317490030113123E-4</v>
      </c>
    </row>
    <row r="19" spans="1:12" s="584" customFormat="1" ht="15.75">
      <c r="A19" s="254" t="s">
        <v>935</v>
      </c>
      <c r="B19" s="298">
        <v>2281</v>
      </c>
      <c r="C19" s="298">
        <v>7825</v>
      </c>
      <c r="D19" s="298">
        <v>20545</v>
      </c>
      <c r="E19" s="298">
        <v>9472</v>
      </c>
      <c r="F19" s="298">
        <v>22</v>
      </c>
      <c r="G19" s="1917">
        <f>SUM(B19:F19)</f>
        <v>40145</v>
      </c>
      <c r="H19" s="1457">
        <f t="shared" si="12"/>
        <v>5.6819031012579402E-2</v>
      </c>
      <c r="I19" s="1457">
        <f t="shared" si="13"/>
        <v>0.19491842072487234</v>
      </c>
      <c r="J19" s="1457">
        <f t="shared" si="14"/>
        <v>0.51176983435047951</v>
      </c>
      <c r="K19" s="1457">
        <f t="shared" si="15"/>
        <v>0.23594470046082949</v>
      </c>
      <c r="L19" s="1458">
        <f t="shared" si="16"/>
        <v>5.4801345123925774E-4</v>
      </c>
    </row>
    <row r="20" spans="1:12" s="584" customFormat="1" ht="15.75">
      <c r="A20" s="2154" t="str">
        <f>+'Resumen EEp'!G5</f>
        <v>Ene-Abr. 2021</v>
      </c>
      <c r="B20" s="298">
        <v>782</v>
      </c>
      <c r="C20" s="298">
        <v>2611</v>
      </c>
      <c r="D20" s="298">
        <v>8070</v>
      </c>
      <c r="E20" s="298">
        <v>4862</v>
      </c>
      <c r="F20" s="298">
        <v>0</v>
      </c>
      <c r="G20" s="1917">
        <f>SUM(B20:F20)</f>
        <v>16325</v>
      </c>
      <c r="H20" s="1457">
        <f>B20/G20</f>
        <v>4.7901990811638588E-2</v>
      </c>
      <c r="I20" s="1457">
        <f>C20/G20</f>
        <v>0.15993874425727411</v>
      </c>
      <c r="J20" s="1457">
        <f>D20/G20</f>
        <v>0.49433384379785605</v>
      </c>
      <c r="K20" s="1457">
        <f>E20/G20</f>
        <v>0.29782542113323124</v>
      </c>
      <c r="L20" s="1458">
        <f>F20/G20</f>
        <v>0</v>
      </c>
    </row>
    <row r="21" spans="1:12" s="403" customFormat="1" ht="20.25" customHeight="1">
      <c r="A21" s="286" t="s">
        <v>1</v>
      </c>
      <c r="B21" s="1716">
        <f>SUM(B4:B20)</f>
        <v>24635</v>
      </c>
      <c r="C21" s="1716">
        <f t="shared" ref="C21:F21" si="17">SUM(C4:C20)</f>
        <v>123345</v>
      </c>
      <c r="D21" s="1716">
        <f t="shared" si="17"/>
        <v>216196</v>
      </c>
      <c r="E21" s="1716">
        <f t="shared" si="17"/>
        <v>54615</v>
      </c>
      <c r="F21" s="1716">
        <f t="shared" si="17"/>
        <v>17069</v>
      </c>
      <c r="G21" s="1137">
        <f>SUM(G4:G20)</f>
        <v>435860</v>
      </c>
      <c r="H21" s="1717">
        <f>B21/G21</f>
        <v>5.6520442343871886E-2</v>
      </c>
      <c r="I21" s="1717">
        <f t="shared" si="2"/>
        <v>0.28299224521635385</v>
      </c>
      <c r="J21" s="1717">
        <f t="shared" si="3"/>
        <v>0.49602165833065665</v>
      </c>
      <c r="K21" s="1717">
        <f t="shared" si="4"/>
        <v>0.12530399669618686</v>
      </c>
      <c r="L21" s="1718">
        <f t="shared" si="5"/>
        <v>3.9161657412930755E-2</v>
      </c>
    </row>
    <row r="22" spans="1:12" s="60" customFormat="1" ht="15.75">
      <c r="A22" s="2711"/>
      <c r="B22" s="2711"/>
      <c r="C22" s="2711"/>
      <c r="D22" s="2711"/>
      <c r="E22" s="2711"/>
      <c r="F22" s="2711"/>
      <c r="G22" s="2711"/>
      <c r="H22" s="2711"/>
      <c r="I22" s="2711"/>
      <c r="J22" s="2711"/>
      <c r="K22" s="2711"/>
      <c r="L22" s="2711"/>
    </row>
    <row r="23" spans="1:12" s="60" customFormat="1">
      <c r="A23" s="116"/>
      <c r="B23" s="32"/>
      <c r="C23" s="32"/>
      <c r="D23" s="32"/>
      <c r="E23" s="32"/>
      <c r="F23" s="32"/>
      <c r="G23" s="1906"/>
      <c r="H23" s="32"/>
      <c r="I23" s="32"/>
      <c r="J23" s="32"/>
      <c r="K23" s="32"/>
      <c r="L23" s="32"/>
    </row>
    <row r="24" spans="1:12" s="60" customFormat="1">
      <c r="A24" s="116"/>
      <c r="B24" s="1459"/>
      <c r="C24" s="1459"/>
      <c r="D24" s="1459"/>
      <c r="E24" s="1459"/>
      <c r="F24" s="1459"/>
      <c r="G24" s="1906"/>
      <c r="H24" s="32"/>
      <c r="I24" s="32"/>
      <c r="J24" s="32"/>
      <c r="K24" s="32"/>
      <c r="L24" s="32"/>
    </row>
    <row r="25" spans="1:12" s="60" customFormat="1">
      <c r="A25" s="116"/>
      <c r="B25" s="1459"/>
      <c r="C25" s="1459"/>
      <c r="D25" s="1459"/>
      <c r="E25" s="1459"/>
      <c r="F25" s="1459"/>
      <c r="G25" s="1906"/>
      <c r="H25" s="32"/>
      <c r="I25" s="32"/>
      <c r="J25" s="32"/>
      <c r="K25" s="32"/>
      <c r="L25" s="32"/>
    </row>
    <row r="26" spans="1:12" s="60" customFormat="1">
      <c r="A26" s="1879"/>
      <c r="B26" s="32"/>
      <c r="C26" s="32"/>
      <c r="D26" s="32"/>
      <c r="E26" s="32"/>
      <c r="F26" s="32"/>
      <c r="G26" s="1906"/>
      <c r="H26" s="32"/>
      <c r="I26" s="32"/>
      <c r="J26" s="32"/>
      <c r="K26" s="32"/>
      <c r="L26" s="32"/>
    </row>
    <row r="27" spans="1:12" s="60" customFormat="1">
      <c r="A27" s="1879"/>
      <c r="B27" s="32"/>
      <c r="C27" s="32"/>
      <c r="D27" s="32"/>
      <c r="E27" s="32"/>
      <c r="F27" s="32"/>
      <c r="G27" s="1906"/>
      <c r="H27" s="32"/>
      <c r="I27" s="32"/>
      <c r="J27" s="32"/>
      <c r="K27" s="32"/>
      <c r="L27" s="32"/>
    </row>
    <row r="28" spans="1:12" s="60" customFormat="1">
      <c r="A28" s="1879"/>
      <c r="B28" s="32"/>
      <c r="C28" s="32"/>
      <c r="D28" s="32"/>
      <c r="E28" s="32"/>
      <c r="F28" s="32"/>
      <c r="G28" s="1906"/>
      <c r="H28" s="32"/>
      <c r="I28" s="32"/>
      <c r="J28" s="32"/>
      <c r="K28" s="32"/>
      <c r="L28" s="32"/>
    </row>
    <row r="29" spans="1:12" s="60" customFormat="1">
      <c r="A29" s="1879"/>
      <c r="B29" s="32"/>
      <c r="C29" s="32"/>
      <c r="D29" s="32"/>
      <c r="E29" s="32"/>
      <c r="F29" s="32"/>
      <c r="G29" s="1906"/>
      <c r="H29" s="32"/>
      <c r="I29" s="32"/>
      <c r="J29" s="32"/>
      <c r="K29" s="32"/>
      <c r="L29" s="32"/>
    </row>
    <row r="30" spans="1:12">
      <c r="A30" s="1879"/>
      <c r="B30" s="32"/>
      <c r="C30" s="32"/>
      <c r="D30" s="32"/>
      <c r="E30" s="32"/>
      <c r="F30" s="32"/>
      <c r="G30" s="1906"/>
      <c r="H30" s="32"/>
      <c r="I30" s="32"/>
      <c r="J30" s="32"/>
      <c r="K30" s="32"/>
      <c r="L30" s="32"/>
    </row>
    <row r="31" spans="1:12">
      <c r="A31" s="1879"/>
      <c r="B31" s="32"/>
      <c r="C31" s="32"/>
      <c r="D31" s="32"/>
      <c r="E31" s="32"/>
      <c r="F31" s="32"/>
      <c r="G31" s="1906"/>
      <c r="H31" s="32"/>
      <c r="I31" s="32"/>
      <c r="J31" s="32"/>
      <c r="K31" s="32"/>
      <c r="L31" s="32"/>
    </row>
    <row r="32" spans="1:12">
      <c r="A32" s="1879"/>
      <c r="B32" s="32"/>
      <c r="C32" s="32"/>
      <c r="D32" s="32"/>
      <c r="E32" s="32"/>
      <c r="F32" s="32"/>
      <c r="G32" s="1906"/>
      <c r="H32" s="32"/>
      <c r="I32" s="32"/>
      <c r="J32" s="32"/>
      <c r="K32" s="32"/>
      <c r="L32" s="32"/>
    </row>
    <row r="43" spans="1:13" ht="59.25" customHeight="1"/>
    <row r="48" spans="1:13" ht="33" customHeight="1">
      <c r="A48" s="2712" t="s">
        <v>769</v>
      </c>
      <c r="B48" s="2712"/>
      <c r="C48" s="2712"/>
      <c r="D48" s="2712"/>
      <c r="E48" s="2712"/>
      <c r="F48" s="2712"/>
      <c r="G48" s="2712"/>
      <c r="H48" s="2712"/>
      <c r="I48" s="2712"/>
      <c r="J48" s="2712"/>
      <c r="K48" s="2712"/>
      <c r="L48" s="2712"/>
      <c r="M48" s="2712"/>
    </row>
    <row r="49" spans="1:13" ht="15.75" customHeight="1">
      <c r="A49" s="2712"/>
      <c r="B49" s="2712"/>
      <c r="C49" s="2712"/>
      <c r="D49" s="2712"/>
      <c r="E49" s="2712"/>
      <c r="F49" s="2712"/>
      <c r="G49" s="2712"/>
      <c r="H49" s="2712"/>
      <c r="I49" s="2712"/>
      <c r="J49" s="2712"/>
      <c r="K49" s="2712"/>
      <c r="L49" s="2712"/>
      <c r="M49" s="2712"/>
    </row>
    <row r="50" spans="1:13" ht="15.75" customHeight="1">
      <c r="A50" s="2712"/>
      <c r="B50" s="2712"/>
      <c r="C50" s="2712"/>
      <c r="D50" s="2712"/>
      <c r="E50" s="2712"/>
      <c r="F50" s="2712"/>
      <c r="G50" s="2712"/>
      <c r="H50" s="2712"/>
      <c r="I50" s="2712"/>
      <c r="J50" s="2712"/>
      <c r="K50" s="2712"/>
      <c r="L50" s="2712"/>
      <c r="M50" s="2712"/>
    </row>
    <row r="51" spans="1:13" ht="15.75" customHeight="1">
      <c r="A51" s="2712"/>
      <c r="B51" s="2712"/>
      <c r="C51" s="2712"/>
      <c r="D51" s="2712"/>
      <c r="E51" s="2712"/>
      <c r="F51" s="2712"/>
      <c r="G51" s="2712"/>
      <c r="H51" s="2712"/>
      <c r="I51" s="2712"/>
      <c r="J51" s="2712"/>
      <c r="K51" s="2712"/>
      <c r="L51" s="2712"/>
      <c r="M51" s="2712"/>
    </row>
    <row r="52" spans="1:13" ht="15.75" customHeight="1">
      <c r="A52" s="2712"/>
      <c r="B52" s="2712"/>
      <c r="C52" s="2712"/>
      <c r="D52" s="2712"/>
      <c r="E52" s="2712"/>
      <c r="F52" s="2712"/>
      <c r="G52" s="2712"/>
      <c r="H52" s="2712"/>
      <c r="I52" s="2712"/>
      <c r="J52" s="2712"/>
      <c r="K52" s="2712"/>
      <c r="L52" s="2712"/>
      <c r="M52" s="2712"/>
    </row>
    <row r="53" spans="1:13" ht="15.75" customHeight="1">
      <c r="A53" s="2712"/>
      <c r="B53" s="2712"/>
      <c r="C53" s="2712"/>
      <c r="D53" s="2712"/>
      <c r="E53" s="2712"/>
      <c r="F53" s="2712"/>
      <c r="G53" s="2712"/>
      <c r="H53" s="2712"/>
      <c r="I53" s="2712"/>
      <c r="J53" s="2712"/>
      <c r="K53" s="2712"/>
      <c r="L53" s="2712"/>
      <c r="M53" s="2712"/>
    </row>
    <row r="54" spans="1:13" ht="15.75" customHeight="1">
      <c r="A54" s="2712"/>
      <c r="B54" s="2712"/>
      <c r="C54" s="2712"/>
      <c r="D54" s="2712"/>
      <c r="E54" s="2712"/>
      <c r="F54" s="2712"/>
      <c r="G54" s="2712"/>
      <c r="H54" s="2712"/>
      <c r="I54" s="2712"/>
      <c r="J54" s="2712"/>
      <c r="K54" s="2712"/>
      <c r="L54" s="2712"/>
      <c r="M54" s="2712"/>
    </row>
  </sheetData>
  <mergeCells count="3">
    <mergeCell ref="A1:M1"/>
    <mergeCell ref="A22:L22"/>
    <mergeCell ref="A48:M54"/>
  </mergeCells>
  <printOptions horizontalCentered="1"/>
  <pageMargins left="0.39370078740157483" right="0.39370078740157483" top="0.23622047244094491" bottom="0.23622047244094491" header="0.31496062992125984" footer="0.31496062992125984"/>
  <pageSetup scale="60" orientation="landscape" r:id="rId1"/>
  <drawing r:id="rId2"/>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5">
    <tabColor rgb="FF66FF33"/>
    <pageSetUpPr fitToPage="1"/>
  </sheetPr>
  <dimension ref="A1:L31"/>
  <sheetViews>
    <sheetView showGridLines="0" view="pageBreakPreview" zoomScale="70" zoomScaleNormal="100" zoomScaleSheetLayoutView="70" workbookViewId="0">
      <selection activeCell="M1" sqref="M1:Z1048576"/>
    </sheetView>
  </sheetViews>
  <sheetFormatPr baseColWidth="10" defaultColWidth="11.42578125" defaultRowHeight="15"/>
  <cols>
    <col min="1" max="1" width="18.140625" style="29" customWidth="1"/>
    <col min="2" max="3" width="16" style="29" customWidth="1"/>
    <col min="4" max="4" width="14" style="29" customWidth="1"/>
    <col min="5" max="5" width="15.28515625" style="29" customWidth="1"/>
    <col min="6" max="6" width="15" style="29" customWidth="1"/>
    <col min="7" max="7" width="20.140625" style="29" customWidth="1"/>
    <col min="8" max="8" width="17.5703125" style="29" customWidth="1"/>
    <col min="9" max="9" width="19.5703125" style="29" customWidth="1"/>
    <col min="10" max="10" width="26.5703125" style="143" customWidth="1"/>
    <col min="11" max="11" width="27" style="143" customWidth="1"/>
    <col min="12" max="12" width="18.42578125" style="29" customWidth="1"/>
    <col min="13" max="16384" width="11.42578125" style="29"/>
  </cols>
  <sheetData>
    <row r="1" spans="1:12" s="60" customFormat="1" ht="88.5" customHeight="1">
      <c r="A1" s="2689"/>
      <c r="B1" s="2689"/>
      <c r="C1" s="2689"/>
      <c r="D1" s="2689"/>
      <c r="E1" s="2689"/>
      <c r="F1" s="2689"/>
      <c r="G1" s="2689"/>
      <c r="H1" s="2689"/>
      <c r="I1" s="2689"/>
      <c r="J1" s="2689"/>
      <c r="K1" s="2689"/>
      <c r="L1" s="2689"/>
    </row>
    <row r="2" spans="1:12" s="28" customFormat="1" ht="4.5" customHeight="1">
      <c r="A2" s="301"/>
      <c r="B2" s="135"/>
      <c r="C2" s="135"/>
      <c r="D2" s="135"/>
      <c r="E2" s="135"/>
      <c r="F2" s="135"/>
      <c r="G2" s="135"/>
      <c r="H2" s="135"/>
      <c r="I2" s="135"/>
      <c r="J2" s="135"/>
      <c r="K2" s="135"/>
      <c r="L2" s="135"/>
    </row>
    <row r="3" spans="1:12" s="60" customFormat="1" ht="44.25" customHeight="1">
      <c r="A3" s="299" t="s">
        <v>2</v>
      </c>
      <c r="B3" s="707" t="s">
        <v>248</v>
      </c>
      <c r="C3" s="708" t="s">
        <v>247</v>
      </c>
      <c r="D3" s="709" t="s">
        <v>98</v>
      </c>
      <c r="E3" s="1832" t="s">
        <v>246</v>
      </c>
      <c r="F3" s="1833" t="s">
        <v>245</v>
      </c>
      <c r="G3" s="1831" t="s">
        <v>250</v>
      </c>
      <c r="H3" s="708" t="s">
        <v>249</v>
      </c>
      <c r="I3" s="1835" t="s">
        <v>252</v>
      </c>
      <c r="J3" s="708" t="s">
        <v>361</v>
      </c>
      <c r="K3" s="710" t="s">
        <v>362</v>
      </c>
    </row>
    <row r="4" spans="1:12" s="60" customFormat="1" ht="15.75">
      <c r="A4" s="706" t="s">
        <v>162</v>
      </c>
      <c r="B4" s="1825">
        <v>660</v>
      </c>
      <c r="C4" s="1826">
        <v>10317</v>
      </c>
      <c r="D4" s="1159">
        <f t="shared" ref="D4:D13" si="0">SUM(B4:C4)</f>
        <v>10977</v>
      </c>
      <c r="E4" s="1828">
        <f t="shared" ref="E4:E11" si="1">B4/D4</f>
        <v>6.0125717409128178E-2</v>
      </c>
      <c r="F4" s="1834">
        <f t="shared" ref="F4:F11" si="2">C4/D4</f>
        <v>0.9398742825908718</v>
      </c>
      <c r="G4" s="1830">
        <f>201642+123254</f>
        <v>324896</v>
      </c>
      <c r="H4" s="1830">
        <v>863333</v>
      </c>
      <c r="I4" s="1836">
        <f t="shared" ref="I4:I10" si="3">SUM(G4:H4)</f>
        <v>1188229</v>
      </c>
      <c r="J4" s="1829">
        <f>B4/G4</f>
        <v>2.0314192849404116E-3</v>
      </c>
      <c r="K4" s="1834">
        <f>C4/H4</f>
        <v>1.1950197664168983E-2</v>
      </c>
      <c r="L4" s="32"/>
    </row>
    <row r="5" spans="1:12" s="60" customFormat="1" ht="15.75">
      <c r="A5" s="706" t="s">
        <v>163</v>
      </c>
      <c r="B5" s="1827">
        <v>986</v>
      </c>
      <c r="C5" s="1161">
        <v>13698</v>
      </c>
      <c r="D5" s="1160">
        <f t="shared" si="0"/>
        <v>14684</v>
      </c>
      <c r="E5" s="1824">
        <f t="shared" si="1"/>
        <v>6.7147916099155547E-2</v>
      </c>
      <c r="F5" s="1135">
        <f t="shared" si="2"/>
        <v>0.93285208390084451</v>
      </c>
      <c r="G5" s="461">
        <v>357975</v>
      </c>
      <c r="H5" s="461">
        <v>869750</v>
      </c>
      <c r="I5" s="610">
        <f t="shared" si="3"/>
        <v>1227725</v>
      </c>
      <c r="J5" s="1303">
        <f t="shared" ref="J5:K8" si="4">B5/G5</f>
        <v>2.7543822892660101E-3</v>
      </c>
      <c r="K5" s="1135">
        <f t="shared" si="4"/>
        <v>1.5749353262431733E-2</v>
      </c>
      <c r="L5" s="32"/>
    </row>
    <row r="6" spans="1:12" s="60" customFormat="1" ht="15.75">
      <c r="A6" s="706" t="s">
        <v>141</v>
      </c>
      <c r="B6" s="1827">
        <v>1477</v>
      </c>
      <c r="C6" s="1161">
        <v>15979</v>
      </c>
      <c r="D6" s="1160">
        <f t="shared" si="0"/>
        <v>17456</v>
      </c>
      <c r="E6" s="1824">
        <f t="shared" si="1"/>
        <v>8.4612740604949582E-2</v>
      </c>
      <c r="F6" s="1135">
        <f t="shared" si="2"/>
        <v>0.91538725939505039</v>
      </c>
      <c r="G6" s="461">
        <v>355259</v>
      </c>
      <c r="H6" s="461">
        <v>943828</v>
      </c>
      <c r="I6" s="610">
        <f t="shared" si="3"/>
        <v>1299087</v>
      </c>
      <c r="J6" s="1303">
        <f t="shared" si="4"/>
        <v>4.1575301399823794E-3</v>
      </c>
      <c r="K6" s="1135">
        <f t="shared" si="4"/>
        <v>1.6929991481498749E-2</v>
      </c>
      <c r="L6" s="32"/>
    </row>
    <row r="7" spans="1:12" s="60" customFormat="1" ht="15.75">
      <c r="A7" s="706" t="s">
        <v>164</v>
      </c>
      <c r="B7" s="1827">
        <v>2094</v>
      </c>
      <c r="C7" s="1161">
        <v>20503</v>
      </c>
      <c r="D7" s="1160">
        <f t="shared" si="0"/>
        <v>22597</v>
      </c>
      <c r="E7" s="1824">
        <f t="shared" si="1"/>
        <v>9.2667168208169226E-2</v>
      </c>
      <c r="F7" s="1135">
        <f t="shared" si="2"/>
        <v>0.90733283179183077</v>
      </c>
      <c r="G7" s="461">
        <v>369264</v>
      </c>
      <c r="H7" s="461">
        <v>998527</v>
      </c>
      <c r="I7" s="610">
        <f t="shared" si="3"/>
        <v>1367791</v>
      </c>
      <c r="J7" s="1303">
        <f t="shared" si="4"/>
        <v>5.6707396334329911E-3</v>
      </c>
      <c r="K7" s="1135">
        <f t="shared" si="4"/>
        <v>2.0533245470578162E-2</v>
      </c>
      <c r="L7" s="32"/>
    </row>
    <row r="8" spans="1:12" s="60" customFormat="1" ht="15.75">
      <c r="A8" s="706" t="s">
        <v>376</v>
      </c>
      <c r="B8" s="1827">
        <v>3858</v>
      </c>
      <c r="C8" s="1161">
        <v>22830</v>
      </c>
      <c r="D8" s="1160">
        <f t="shared" si="0"/>
        <v>26688</v>
      </c>
      <c r="E8" s="1824">
        <f t="shared" si="1"/>
        <v>0.1445593525179856</v>
      </c>
      <c r="F8" s="1135">
        <f t="shared" si="2"/>
        <v>0.85544064748201443</v>
      </c>
      <c r="G8" s="461">
        <f>156354+235330</f>
        <v>391684</v>
      </c>
      <c r="H8" s="461">
        <v>1035050</v>
      </c>
      <c r="I8" s="610">
        <f t="shared" si="3"/>
        <v>1426734</v>
      </c>
      <c r="J8" s="1303">
        <f t="shared" si="4"/>
        <v>9.8497768609389202E-3</v>
      </c>
      <c r="K8" s="1135">
        <f t="shared" si="4"/>
        <v>2.2056905463504178E-2</v>
      </c>
      <c r="L8" s="32"/>
    </row>
    <row r="9" spans="1:12" s="60" customFormat="1" ht="15.75">
      <c r="A9" s="706" t="s">
        <v>410</v>
      </c>
      <c r="B9" s="1827">
        <v>4451</v>
      </c>
      <c r="C9" s="1161">
        <v>24184</v>
      </c>
      <c r="D9" s="1160">
        <f t="shared" si="0"/>
        <v>28635</v>
      </c>
      <c r="E9" s="1824">
        <f t="shared" si="1"/>
        <v>0.15543914789593155</v>
      </c>
      <c r="F9" s="1135">
        <f t="shared" si="2"/>
        <v>0.84456085210406839</v>
      </c>
      <c r="G9" s="461">
        <f>166811+249006</f>
        <v>415817</v>
      </c>
      <c r="H9" s="461">
        <v>1110841</v>
      </c>
      <c r="I9" s="610">
        <f t="shared" si="3"/>
        <v>1526658</v>
      </c>
      <c r="J9" s="1303">
        <f t="shared" ref="J9:K14" si="5">B9/G9</f>
        <v>1.0704228061863753E-2</v>
      </c>
      <c r="K9" s="1135">
        <f t="shared" si="5"/>
        <v>2.1770892503967715E-2</v>
      </c>
      <c r="L9" s="32"/>
    </row>
    <row r="10" spans="1:12" s="60" customFormat="1" ht="15.75">
      <c r="A10" s="706" t="s">
        <v>415</v>
      </c>
      <c r="B10" s="1827">
        <v>5112</v>
      </c>
      <c r="C10" s="1161">
        <v>25920</v>
      </c>
      <c r="D10" s="1160">
        <f t="shared" si="0"/>
        <v>31032</v>
      </c>
      <c r="E10" s="1824">
        <f t="shared" si="1"/>
        <v>0.16473317865429235</v>
      </c>
      <c r="F10" s="1135">
        <f t="shared" si="2"/>
        <v>0.83526682134570762</v>
      </c>
      <c r="G10" s="1302">
        <f>176595+281039</f>
        <v>457634</v>
      </c>
      <c r="H10" s="1302">
        <v>1193568</v>
      </c>
      <c r="I10" s="610">
        <f t="shared" si="3"/>
        <v>1651202</v>
      </c>
      <c r="J10" s="1303">
        <f t="shared" si="5"/>
        <v>1.1170498695464061E-2</v>
      </c>
      <c r="K10" s="1135">
        <f t="shared" si="5"/>
        <v>2.1716399903482668E-2</v>
      </c>
      <c r="L10" s="32"/>
    </row>
    <row r="11" spans="1:12" s="60" customFormat="1" ht="15.75">
      <c r="A11" s="706" t="s">
        <v>647</v>
      </c>
      <c r="B11" s="1827">
        <f>+'V.4.6. NA.Cant. accid x sector'!B14</f>
        <v>5396</v>
      </c>
      <c r="C11" s="1161">
        <f>+'V.4.6. NA.Cant. accid x sector'!C14</f>
        <v>29153</v>
      </c>
      <c r="D11" s="1160">
        <f t="shared" si="0"/>
        <v>34549</v>
      </c>
      <c r="E11" s="1824">
        <f t="shared" si="1"/>
        <v>0.15618397059249181</v>
      </c>
      <c r="F11" s="1135">
        <f t="shared" si="2"/>
        <v>0.84381602940750822</v>
      </c>
      <c r="G11" s="1302">
        <f>189220+301682</f>
        <v>490902</v>
      </c>
      <c r="H11" s="1302">
        <v>1268556</v>
      </c>
      <c r="I11" s="610">
        <f t="shared" ref="I11:I17" si="6">SUM(G11:H11)</f>
        <v>1759458</v>
      </c>
      <c r="J11" s="1303">
        <f t="shared" si="5"/>
        <v>1.0992010625338663E-2</v>
      </c>
      <c r="K11" s="1135">
        <f t="shared" si="5"/>
        <v>2.298124797013297E-2</v>
      </c>
      <c r="L11" s="32"/>
    </row>
    <row r="12" spans="1:12" s="60" customFormat="1" ht="15.75">
      <c r="A12" s="706" t="s">
        <v>695</v>
      </c>
      <c r="B12" s="1827">
        <f>+'V.4.6. NA.Cant. accid x sector'!B15</f>
        <v>6565</v>
      </c>
      <c r="C12" s="1161">
        <f>+'V.4.6. NA.Cant. accid x sector'!C15</f>
        <v>32291</v>
      </c>
      <c r="D12" s="1160">
        <f t="shared" si="0"/>
        <v>38856</v>
      </c>
      <c r="E12" s="1824">
        <f t="shared" ref="E12:E18" si="7">B12/D12</f>
        <v>0.16895717521103562</v>
      </c>
      <c r="F12" s="1135">
        <f t="shared" ref="F12:F18" si="8">C12/D12</f>
        <v>0.83104282478896441</v>
      </c>
      <c r="G12" s="1302">
        <v>522430</v>
      </c>
      <c r="H12" s="1302">
        <v>1365808</v>
      </c>
      <c r="I12" s="610">
        <f t="shared" si="6"/>
        <v>1888238</v>
      </c>
      <c r="J12" s="1303">
        <f>B12/G12</f>
        <v>1.2566276821775167E-2</v>
      </c>
      <c r="K12" s="1135">
        <f t="shared" si="5"/>
        <v>2.3642415332169674E-2</v>
      </c>
      <c r="L12" s="513"/>
    </row>
    <row r="13" spans="1:12" s="584" customFormat="1" ht="15.75">
      <c r="A13" s="706" t="s">
        <v>715</v>
      </c>
      <c r="B13" s="1827">
        <v>8618</v>
      </c>
      <c r="C13" s="1161">
        <v>32871</v>
      </c>
      <c r="D13" s="1160">
        <f t="shared" si="0"/>
        <v>41489</v>
      </c>
      <c r="E13" s="1824">
        <f t="shared" si="7"/>
        <v>0.20771770830822628</v>
      </c>
      <c r="F13" s="1135">
        <f t="shared" si="8"/>
        <v>0.79228229169177378</v>
      </c>
      <c r="G13" s="1302">
        <v>603767</v>
      </c>
      <c r="H13" s="1302">
        <v>1446555</v>
      </c>
      <c r="I13" s="610">
        <f t="shared" si="6"/>
        <v>2050322</v>
      </c>
      <c r="J13" s="1303">
        <f>B13/G13</f>
        <v>1.4273718172738821E-2</v>
      </c>
      <c r="K13" s="1135">
        <f t="shared" si="5"/>
        <v>2.2723643414871885E-2</v>
      </c>
      <c r="L13" s="513"/>
    </row>
    <row r="14" spans="1:12" s="584" customFormat="1" ht="15.75">
      <c r="A14" s="706" t="s">
        <v>760</v>
      </c>
      <c r="B14" s="1827">
        <f>+'V.4.6. NA.Cant. accid x sector'!B17</f>
        <v>10106</v>
      </c>
      <c r="C14" s="1161">
        <f>+'V.4.6. NA.Cant. accid x sector'!C17</f>
        <v>35364</v>
      </c>
      <c r="D14" s="1160">
        <f>SUM(B14:C14)</f>
        <v>45470</v>
      </c>
      <c r="E14" s="1824">
        <f t="shared" si="7"/>
        <v>0.22225643281284363</v>
      </c>
      <c r="F14" s="1135">
        <f t="shared" si="8"/>
        <v>0.77774356718715631</v>
      </c>
      <c r="G14" s="1302">
        <f>294564+332833</f>
        <v>627397</v>
      </c>
      <c r="H14" s="1302">
        <v>1546593</v>
      </c>
      <c r="I14" s="610">
        <f t="shared" si="6"/>
        <v>2173990</v>
      </c>
      <c r="J14" s="1303">
        <f>B13/G14</f>
        <v>1.3736119235507979E-2</v>
      </c>
      <c r="K14" s="1135">
        <f t="shared" si="5"/>
        <v>2.286574425204304E-2</v>
      </c>
      <c r="L14" s="513"/>
    </row>
    <row r="15" spans="1:12" s="584" customFormat="1" ht="15.75">
      <c r="A15" s="706" t="s">
        <v>796</v>
      </c>
      <c r="B15" s="1827">
        <f>+'V.4.6. NA.Cant. accid x sector'!B18</f>
        <v>10920</v>
      </c>
      <c r="C15" s="1161">
        <f>+'V.4.6. NA.Cant. accid x sector'!C18</f>
        <v>38228</v>
      </c>
      <c r="D15" s="1160">
        <f>SUM(B15:C15)</f>
        <v>49148</v>
      </c>
      <c r="E15" s="1824">
        <f t="shared" si="7"/>
        <v>0.22218605029706193</v>
      </c>
      <c r="F15" s="1135">
        <f t="shared" si="8"/>
        <v>0.77781394970293805</v>
      </c>
      <c r="G15" s="1302">
        <f>312660+342772</f>
        <v>655432</v>
      </c>
      <c r="H15" s="1302">
        <v>1600281</v>
      </c>
      <c r="I15" s="610">
        <f t="shared" si="6"/>
        <v>2255713</v>
      </c>
      <c r="J15" s="1303">
        <f>B14/G15</f>
        <v>1.541883826239793E-2</v>
      </c>
      <c r="K15" s="1135">
        <f>C15/H15</f>
        <v>2.3888304616501727E-2</v>
      </c>
      <c r="L15" s="513"/>
    </row>
    <row r="16" spans="1:12" s="584" customFormat="1" ht="15.75">
      <c r="A16" s="2313" t="s">
        <v>935</v>
      </c>
      <c r="B16" s="2314">
        <v>11630</v>
      </c>
      <c r="C16" s="1161">
        <v>28515</v>
      </c>
      <c r="D16" s="1160">
        <f>SUM(B16:C16)</f>
        <v>40145</v>
      </c>
      <c r="E16" s="1824">
        <f t="shared" ref="E16" si="9">B16/D16</f>
        <v>0.28969983808693484</v>
      </c>
      <c r="F16" s="1135">
        <f t="shared" ref="F16" si="10">C16/D16</f>
        <v>0.71030016191306511</v>
      </c>
      <c r="G16" s="1302">
        <v>651312</v>
      </c>
      <c r="H16" s="1302">
        <v>1465738</v>
      </c>
      <c r="I16" s="610">
        <f t="shared" si="6"/>
        <v>2117050</v>
      </c>
      <c r="J16" s="1303">
        <f>B15/G16</f>
        <v>1.6766158154617142E-2</v>
      </c>
      <c r="K16" s="1135">
        <f>C16/H16</f>
        <v>1.9454363603863718E-2</v>
      </c>
      <c r="L16" s="513"/>
    </row>
    <row r="17" spans="1:12" s="584" customFormat="1" ht="15.75">
      <c r="A17" s="2166" t="str">
        <f>+'Resumen EEp'!G5</f>
        <v>Ene-Abr. 2021</v>
      </c>
      <c r="B17" s="1827">
        <f>+'V.4.6. NA.Cant. accid x sector'!B20</f>
        <v>10575</v>
      </c>
      <c r="C17" s="1161">
        <f>+'V.4.6. NA.Cant. accid x sector'!C20</f>
        <v>5750</v>
      </c>
      <c r="D17" s="1160">
        <f>SUM(B17:C17)</f>
        <v>16325</v>
      </c>
      <c r="E17" s="1824">
        <f t="shared" si="7"/>
        <v>0.64777947932618685</v>
      </c>
      <c r="F17" s="1135">
        <f t="shared" si="8"/>
        <v>0.35222052067381315</v>
      </c>
      <c r="G17" s="1249">
        <f>+'Resumen EEp'!D11+'Resumen EEp'!D12</f>
        <v>633700</v>
      </c>
      <c r="H17" s="1249">
        <f>+'Resumen EEp'!D10</f>
        <v>1540371</v>
      </c>
      <c r="I17" s="1250">
        <f t="shared" si="6"/>
        <v>2174071</v>
      </c>
      <c r="J17" s="1304">
        <f>B15/G17</f>
        <v>1.7232128767555626E-2</v>
      </c>
      <c r="K17" s="1251">
        <f>C17/H17</f>
        <v>3.7328669521822988E-3</v>
      </c>
      <c r="L17" s="513"/>
    </row>
    <row r="18" spans="1:12" s="60" customFormat="1" ht="15.75">
      <c r="A18" s="299" t="s">
        <v>1</v>
      </c>
      <c r="B18" s="1839">
        <f>SUM(B4:B17)</f>
        <v>82448</v>
      </c>
      <c r="C18" s="1840">
        <f>SUM(C4:C17)</f>
        <v>335603</v>
      </c>
      <c r="D18" s="1137">
        <f>SUM(D4:D17)</f>
        <v>418051</v>
      </c>
      <c r="E18" s="1837">
        <f t="shared" si="7"/>
        <v>0.19721995641680082</v>
      </c>
      <c r="F18" s="1838">
        <f t="shared" si="8"/>
        <v>0.80278004358319921</v>
      </c>
      <c r="G18" s="1246"/>
      <c r="H18" s="1246"/>
      <c r="I18" s="1246"/>
      <c r="J18" s="1246"/>
      <c r="K18" s="1246"/>
      <c r="L18" s="513"/>
    </row>
    <row r="19" spans="1:12" s="60" customFormat="1">
      <c r="B19" s="776"/>
      <c r="C19" s="776"/>
      <c r="D19" s="776"/>
      <c r="E19" s="32"/>
      <c r="F19" s="32"/>
      <c r="G19" s="1121"/>
      <c r="H19" s="1121"/>
      <c r="I19" s="1121"/>
      <c r="J19" s="1121"/>
      <c r="K19" s="1121"/>
      <c r="L19" s="513"/>
    </row>
    <row r="20" spans="1:12" s="60" customFormat="1">
      <c r="G20" s="32"/>
      <c r="H20" s="32"/>
      <c r="I20" s="32"/>
      <c r="J20" s="1122"/>
      <c r="K20" s="143"/>
    </row>
    <row r="21" spans="1:12" s="60" customFormat="1">
      <c r="J21" s="1122"/>
      <c r="K21" s="143"/>
    </row>
    <row r="22" spans="1:12" s="60" customFormat="1">
      <c r="J22" s="1122"/>
      <c r="K22" s="1122"/>
    </row>
    <row r="23" spans="1:12" s="60" customFormat="1">
      <c r="J23" s="1122"/>
      <c r="K23" s="1122"/>
    </row>
    <row r="24" spans="1:12" s="60" customFormat="1">
      <c r="J24" s="1122"/>
      <c r="K24" s="1122"/>
    </row>
    <row r="25" spans="1:12" s="60" customFormat="1">
      <c r="J25" s="1122"/>
      <c r="K25" s="1122"/>
    </row>
    <row r="26" spans="1:12" s="60" customFormat="1">
      <c r="J26" s="1122"/>
      <c r="K26" s="1122"/>
    </row>
    <row r="27" spans="1:12" s="60" customFormat="1">
      <c r="J27" s="1122"/>
      <c r="K27" s="1122"/>
    </row>
    <row r="28" spans="1:12">
      <c r="A28" s="60"/>
      <c r="B28" s="60"/>
      <c r="C28" s="60"/>
      <c r="D28" s="60"/>
      <c r="E28" s="60"/>
      <c r="F28" s="60"/>
      <c r="G28" s="60"/>
      <c r="H28" s="60"/>
      <c r="I28" s="60"/>
      <c r="J28" s="1122"/>
      <c r="K28" s="1122"/>
    </row>
    <row r="29" spans="1:12">
      <c r="A29" s="60"/>
      <c r="B29" s="60"/>
      <c r="C29" s="60"/>
      <c r="D29" s="60"/>
      <c r="E29" s="60"/>
      <c r="F29" s="60"/>
      <c r="G29" s="60"/>
      <c r="H29" s="60"/>
      <c r="I29" s="60"/>
      <c r="J29" s="1122"/>
      <c r="K29" s="1122"/>
    </row>
    <row r="31" spans="1:12">
      <c r="K31" s="1136"/>
    </row>
  </sheetData>
  <mergeCells count="1">
    <mergeCell ref="A1:L1"/>
  </mergeCells>
  <conditionalFormatting sqref="A14:K15 A17:K17 A16:J16 G10:H16">
    <cfRule type="cellIs" dxfId="4" priority="2" operator="equal">
      <formula>0</formula>
    </cfRule>
  </conditionalFormatting>
  <printOptions horizontalCentered="1"/>
  <pageMargins left="0.39370078740157483" right="0.39370078740157483" top="0.23622047244094491" bottom="0.23622047244094491" header="0.31496062992125984" footer="0.31496062992125984"/>
  <pageSetup scale="58" orientation="landscape" r:id="rId1"/>
  <drawing r:id="rId2"/>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6">
    <tabColor rgb="FF66FF33"/>
    <pageSetUpPr fitToPage="1"/>
  </sheetPr>
  <dimension ref="A1:O54"/>
  <sheetViews>
    <sheetView showGridLines="0" view="pageBreakPreview" zoomScale="73" zoomScaleNormal="100" zoomScaleSheetLayoutView="73" workbookViewId="0">
      <selection activeCell="M18" sqref="M18"/>
    </sheetView>
  </sheetViews>
  <sheetFormatPr baseColWidth="10" defaultColWidth="11.42578125" defaultRowHeight="15"/>
  <cols>
    <col min="1" max="1" width="17.7109375" style="29" customWidth="1"/>
    <col min="2" max="2" width="14.5703125" style="29" customWidth="1"/>
    <col min="3" max="3" width="17.7109375" style="29" customWidth="1"/>
    <col min="4" max="4" width="15.140625" style="29" customWidth="1"/>
    <col min="5" max="5" width="17.5703125" style="29" customWidth="1"/>
    <col min="6" max="6" width="15.42578125" style="29" customWidth="1"/>
    <col min="7" max="7" width="19.5703125" style="29" customWidth="1"/>
    <col min="8" max="8" width="18" style="29" customWidth="1"/>
    <col min="9" max="9" width="16.42578125" style="29" customWidth="1"/>
    <col min="10" max="10" width="20.85546875" style="29" customWidth="1"/>
    <col min="11" max="11" width="21.85546875" style="29" customWidth="1"/>
    <col min="12" max="12" width="14.42578125" style="29" customWidth="1"/>
    <col min="13" max="13" width="18.85546875" style="29" customWidth="1"/>
    <col min="14" max="14" width="15.85546875" style="29" bestFit="1" customWidth="1"/>
    <col min="15" max="15" width="13.7109375" style="29" bestFit="1" customWidth="1"/>
    <col min="16" max="16384" width="11.42578125" style="29"/>
  </cols>
  <sheetData>
    <row r="1" spans="1:13" s="60" customFormat="1" ht="80.25" customHeight="1">
      <c r="A1" s="2522"/>
      <c r="B1" s="2522"/>
      <c r="C1" s="2522"/>
      <c r="D1" s="2522"/>
      <c r="E1" s="2522"/>
      <c r="F1" s="2522"/>
      <c r="G1" s="2522"/>
      <c r="H1" s="2522"/>
      <c r="I1" s="2522"/>
      <c r="J1" s="2522"/>
      <c r="K1" s="2522"/>
      <c r="L1" s="2522"/>
    </row>
    <row r="2" spans="1:13" s="60" customFormat="1" ht="30" customHeight="1">
      <c r="A2" s="118"/>
      <c r="B2" s="118"/>
      <c r="C2" s="118"/>
      <c r="D2" s="118"/>
      <c r="E2" s="118"/>
      <c r="F2" s="118"/>
      <c r="G2" s="118"/>
      <c r="H2" s="118"/>
      <c r="I2" s="118"/>
      <c r="J2" s="118"/>
      <c r="K2" s="118"/>
      <c r="L2" s="118"/>
    </row>
    <row r="3" spans="1:13" s="992" customFormat="1" ht="40.5" customHeight="1">
      <c r="A3" s="1841" t="s">
        <v>0</v>
      </c>
      <c r="B3" s="1306" t="s">
        <v>257</v>
      </c>
      <c r="C3" s="1306" t="s">
        <v>256</v>
      </c>
      <c r="D3" s="1310" t="s">
        <v>255</v>
      </c>
      <c r="E3" s="1306" t="s">
        <v>161</v>
      </c>
      <c r="F3" s="1306" t="s">
        <v>160</v>
      </c>
      <c r="G3" s="1307" t="s">
        <v>254</v>
      </c>
      <c r="H3" s="257" t="s">
        <v>253</v>
      </c>
      <c r="I3" s="1310" t="s">
        <v>252</v>
      </c>
      <c r="J3" s="1306" t="s">
        <v>251</v>
      </c>
      <c r="K3" s="257" t="s">
        <v>879</v>
      </c>
      <c r="L3" s="991"/>
    </row>
    <row r="4" spans="1:13" s="412" customFormat="1" ht="17.25" customHeight="1">
      <c r="A4" s="1842" t="s">
        <v>162</v>
      </c>
      <c r="B4" s="252">
        <v>2072</v>
      </c>
      <c r="C4" s="252">
        <v>8905</v>
      </c>
      <c r="D4" s="611">
        <f t="shared" ref="D4:D10" si="0">B4+C4</f>
        <v>10977</v>
      </c>
      <c r="E4" s="1844">
        <f t="shared" ref="E4:E10" si="1">B4/D4</f>
        <v>0.18875831283592967</v>
      </c>
      <c r="F4" s="1845">
        <f t="shared" ref="F4:F10" si="2">C4/D4</f>
        <v>0.8112416871640703</v>
      </c>
      <c r="G4" s="1054">
        <v>502153</v>
      </c>
      <c r="H4" s="1161">
        <v>686076</v>
      </c>
      <c r="I4" s="611">
        <f>+H4+G4</f>
        <v>1188229</v>
      </c>
      <c r="J4" s="1844">
        <f t="shared" ref="J4:K6" si="3">B4/G4</f>
        <v>4.1262324431000112E-3</v>
      </c>
      <c r="K4" s="1845">
        <f t="shared" si="3"/>
        <v>1.2979611588220547E-2</v>
      </c>
    </row>
    <row r="5" spans="1:13" s="412" customFormat="1" ht="17.25" customHeight="1">
      <c r="A5" s="254" t="s">
        <v>163</v>
      </c>
      <c r="B5" s="252">
        <v>3076</v>
      </c>
      <c r="C5" s="252">
        <v>11608</v>
      </c>
      <c r="D5" s="611">
        <f t="shared" si="0"/>
        <v>14684</v>
      </c>
      <c r="E5" s="1846">
        <f t="shared" si="1"/>
        <v>0.20947970580223371</v>
      </c>
      <c r="F5" s="1638">
        <f t="shared" si="2"/>
        <v>0.79052029419776626</v>
      </c>
      <c r="G5" s="1054">
        <v>524956</v>
      </c>
      <c r="H5" s="1161">
        <v>702769</v>
      </c>
      <c r="I5" s="611">
        <f t="shared" ref="I5:I13" si="4">+H5+G5</f>
        <v>1227725</v>
      </c>
      <c r="J5" s="1846">
        <f>B5/G5</f>
        <v>5.8595387041961615E-3</v>
      </c>
      <c r="K5" s="1638">
        <f>C5/H5</f>
        <v>1.6517518558729825E-2</v>
      </c>
    </row>
    <row r="6" spans="1:13" s="412" customFormat="1" ht="17.25" customHeight="1">
      <c r="A6" s="254" t="s">
        <v>141</v>
      </c>
      <c r="B6" s="252">
        <v>3938</v>
      </c>
      <c r="C6" s="252">
        <v>13518</v>
      </c>
      <c r="D6" s="611">
        <f t="shared" si="0"/>
        <v>17456</v>
      </c>
      <c r="E6" s="1846">
        <f t="shared" si="1"/>
        <v>0.22559578368469294</v>
      </c>
      <c r="F6" s="1638">
        <f t="shared" si="2"/>
        <v>0.77440421631530709</v>
      </c>
      <c r="G6" s="1054">
        <v>558699</v>
      </c>
      <c r="H6" s="1161">
        <v>740388</v>
      </c>
      <c r="I6" s="611">
        <f t="shared" si="4"/>
        <v>1299087</v>
      </c>
      <c r="J6" s="1846">
        <f t="shared" si="3"/>
        <v>7.0485180750278773E-3</v>
      </c>
      <c r="K6" s="1638">
        <f t="shared" si="3"/>
        <v>1.8257994456960403E-2</v>
      </c>
    </row>
    <row r="7" spans="1:13" s="412" customFormat="1" ht="17.25" customHeight="1">
      <c r="A7" s="254" t="s">
        <v>164</v>
      </c>
      <c r="B7" s="252">
        <v>5638</v>
      </c>
      <c r="C7" s="252">
        <v>16959</v>
      </c>
      <c r="D7" s="611">
        <f t="shared" si="0"/>
        <v>22597</v>
      </c>
      <c r="E7" s="1846">
        <f t="shared" si="1"/>
        <v>0.24950214630260653</v>
      </c>
      <c r="F7" s="1638">
        <f t="shared" si="2"/>
        <v>0.75049785369739341</v>
      </c>
      <c r="G7" s="1054">
        <v>590403</v>
      </c>
      <c r="H7" s="1161">
        <v>777388</v>
      </c>
      <c r="I7" s="611">
        <f t="shared" si="4"/>
        <v>1367791</v>
      </c>
      <c r="J7" s="1846">
        <f t="shared" ref="J7:K10" si="5">B7/G7</f>
        <v>9.5494094711578367E-3</v>
      </c>
      <c r="K7" s="1638">
        <f t="shared" si="5"/>
        <v>2.1815361183861855E-2</v>
      </c>
      <c r="L7" s="798"/>
    </row>
    <row r="8" spans="1:13" s="412" customFormat="1" ht="17.25" customHeight="1">
      <c r="A8" s="254" t="s">
        <v>376</v>
      </c>
      <c r="B8" s="252">
        <v>7022</v>
      </c>
      <c r="C8" s="252">
        <v>19666</v>
      </c>
      <c r="D8" s="611">
        <f t="shared" si="0"/>
        <v>26688</v>
      </c>
      <c r="E8" s="1846">
        <f t="shared" si="1"/>
        <v>0.26311450839328537</v>
      </c>
      <c r="F8" s="1638">
        <f t="shared" si="2"/>
        <v>0.73688549160671468</v>
      </c>
      <c r="G8" s="1054">
        <v>619448</v>
      </c>
      <c r="H8" s="1161">
        <v>807286</v>
      </c>
      <c r="I8" s="611">
        <f t="shared" si="4"/>
        <v>1426734</v>
      </c>
      <c r="J8" s="1846">
        <f t="shared" si="5"/>
        <v>1.1335899058516615E-2</v>
      </c>
      <c r="K8" s="1638">
        <f t="shared" si="5"/>
        <v>2.4360635512073788E-2</v>
      </c>
      <c r="L8" s="798"/>
    </row>
    <row r="9" spans="1:13" s="412" customFormat="1" ht="17.25" customHeight="1">
      <c r="A9" s="254" t="s">
        <v>410</v>
      </c>
      <c r="B9" s="252">
        <f>18+7821</f>
        <v>7839</v>
      </c>
      <c r="C9" s="252">
        <v>20796</v>
      </c>
      <c r="D9" s="611">
        <f t="shared" si="0"/>
        <v>28635</v>
      </c>
      <c r="E9" s="1846">
        <f t="shared" si="1"/>
        <v>0.27375589313776849</v>
      </c>
      <c r="F9" s="1638">
        <f t="shared" si="2"/>
        <v>0.72624410686223151</v>
      </c>
      <c r="G9" s="1054">
        <v>669009</v>
      </c>
      <c r="H9" s="1161">
        <v>857649</v>
      </c>
      <c r="I9" s="611">
        <f t="shared" si="4"/>
        <v>1526658</v>
      </c>
      <c r="J9" s="1846">
        <f t="shared" si="5"/>
        <v>1.1717331156979951E-2</v>
      </c>
      <c r="K9" s="1638">
        <f t="shared" si="5"/>
        <v>2.4247681743930209E-2</v>
      </c>
      <c r="L9" s="798"/>
    </row>
    <row r="10" spans="1:13" s="412" customFormat="1" ht="17.25" customHeight="1">
      <c r="A10" s="254" t="s">
        <v>415</v>
      </c>
      <c r="B10" s="252">
        <v>8865</v>
      </c>
      <c r="C10" s="252">
        <v>22167</v>
      </c>
      <c r="D10" s="611">
        <f t="shared" si="0"/>
        <v>31032</v>
      </c>
      <c r="E10" s="1846">
        <f t="shared" si="1"/>
        <v>0.28567285382830626</v>
      </c>
      <c r="F10" s="1638">
        <f t="shared" si="2"/>
        <v>0.71432714617169368</v>
      </c>
      <c r="G10" s="1054">
        <v>730833</v>
      </c>
      <c r="H10" s="1161">
        <v>920369</v>
      </c>
      <c r="I10" s="611">
        <f t="shared" si="4"/>
        <v>1651202</v>
      </c>
      <c r="J10" s="1846">
        <f>B10/G10</f>
        <v>1.2129994129985919E-2</v>
      </c>
      <c r="K10" s="1638">
        <f t="shared" si="5"/>
        <v>2.4084905076116211E-2</v>
      </c>
      <c r="L10" s="798"/>
    </row>
    <row r="11" spans="1:13" s="412" customFormat="1" ht="17.25" customHeight="1">
      <c r="A11" s="254" t="s">
        <v>647</v>
      </c>
      <c r="B11" s="252">
        <f>+'V.4.7. Accid x sexo'!B14</f>
        <v>10124</v>
      </c>
      <c r="C11" s="252">
        <f>+'V.4.7. Accid x sexo'!C14</f>
        <v>24425</v>
      </c>
      <c r="D11" s="611">
        <f t="shared" ref="D11:D17" si="6">B11+C11</f>
        <v>34549</v>
      </c>
      <c r="E11" s="1846">
        <f>B11/D11</f>
        <v>0.29303308344669887</v>
      </c>
      <c r="F11" s="1638">
        <f>C11/D11</f>
        <v>0.70696691655330113</v>
      </c>
      <c r="G11" s="1054">
        <v>783669</v>
      </c>
      <c r="H11" s="1161">
        <v>975789</v>
      </c>
      <c r="I11" s="611">
        <f t="shared" si="4"/>
        <v>1759458</v>
      </c>
      <c r="J11" s="1846">
        <f>B11/G11</f>
        <v>1.2918719510405541E-2</v>
      </c>
      <c r="K11" s="1638">
        <f t="shared" ref="K11:K17" si="7">C11/H11</f>
        <v>2.5031026174716052E-2</v>
      </c>
      <c r="L11" s="798"/>
    </row>
    <row r="12" spans="1:13" s="416" customFormat="1" ht="17.25" customHeight="1">
      <c r="A12" s="254" t="s">
        <v>695</v>
      </c>
      <c r="B12" s="252">
        <f>+'V.4.7. Accid x sexo'!B15</f>
        <v>12141</v>
      </c>
      <c r="C12" s="252">
        <f>+'V.4.7. Accid x sexo'!C15</f>
        <v>26715</v>
      </c>
      <c r="D12" s="611">
        <f t="shared" si="6"/>
        <v>38856</v>
      </c>
      <c r="E12" s="1843">
        <f t="shared" ref="E12:E17" si="8">+B12/D12</f>
        <v>0.31246139592340949</v>
      </c>
      <c r="F12" s="1847">
        <f t="shared" ref="F12:F17" si="9">+C12/D12</f>
        <v>0.68753860407659051</v>
      </c>
      <c r="G12" s="1054">
        <v>829997</v>
      </c>
      <c r="H12" s="1161">
        <v>1058241</v>
      </c>
      <c r="I12" s="611">
        <f t="shared" si="4"/>
        <v>1888238</v>
      </c>
      <c r="J12" s="1846">
        <f>B12/G12</f>
        <v>1.4627763714808608E-2</v>
      </c>
      <c r="K12" s="1638">
        <f t="shared" si="7"/>
        <v>2.5244722137962902E-2</v>
      </c>
      <c r="L12" s="799"/>
    </row>
    <row r="13" spans="1:13" s="416" customFormat="1" ht="17.25" customHeight="1">
      <c r="A13" s="254" t="s">
        <v>715</v>
      </c>
      <c r="B13" s="252">
        <f>+'V.4.7. Accid x sexo'!B16</f>
        <v>12445</v>
      </c>
      <c r="C13" s="252">
        <f>+'V.4.7. Accid x sexo'!C16</f>
        <v>29044</v>
      </c>
      <c r="D13" s="611">
        <f t="shared" si="6"/>
        <v>41489</v>
      </c>
      <c r="E13" s="1843">
        <f t="shared" si="8"/>
        <v>0.29995902528381019</v>
      </c>
      <c r="F13" s="1847">
        <f t="shared" si="9"/>
        <v>0.70004097471618987</v>
      </c>
      <c r="G13" s="1054">
        <v>890141</v>
      </c>
      <c r="H13" s="1161">
        <v>1160181</v>
      </c>
      <c r="I13" s="611">
        <f t="shared" si="4"/>
        <v>2050322</v>
      </c>
      <c r="J13" s="1846">
        <f>B13/G13</f>
        <v>1.3980931110913889E-2</v>
      </c>
      <c r="K13" s="1638">
        <f t="shared" si="7"/>
        <v>2.5034024863361839E-2</v>
      </c>
      <c r="L13" s="799"/>
    </row>
    <row r="14" spans="1:13" s="416" customFormat="1" ht="17.25" customHeight="1">
      <c r="A14" s="254" t="s">
        <v>760</v>
      </c>
      <c r="B14" s="252">
        <f>+'V.4.7. Accid x sexo'!B17</f>
        <v>14726</v>
      </c>
      <c r="C14" s="252">
        <f>+'V.4.7. Accid x sexo'!C17</f>
        <v>30744</v>
      </c>
      <c r="D14" s="611">
        <f t="shared" si="6"/>
        <v>45470</v>
      </c>
      <c r="E14" s="1843">
        <f t="shared" si="8"/>
        <v>0.32386188695843415</v>
      </c>
      <c r="F14" s="1847">
        <f t="shared" si="9"/>
        <v>0.6761381130415659</v>
      </c>
      <c r="G14" s="1054">
        <v>955175</v>
      </c>
      <c r="H14" s="1161">
        <v>1218815</v>
      </c>
      <c r="I14" s="611">
        <f>+H14+G14</f>
        <v>2173990</v>
      </c>
      <c r="J14" s="1846">
        <f>B14/H14</f>
        <v>1.208222740940996E-2</v>
      </c>
      <c r="K14" s="1638">
        <f t="shared" si="7"/>
        <v>2.5224500847134308E-2</v>
      </c>
      <c r="L14" s="799"/>
    </row>
    <row r="15" spans="1:13" s="416" customFormat="1" ht="17.25" customHeight="1">
      <c r="A15" s="254" t="s">
        <v>796</v>
      </c>
      <c r="B15" s="252">
        <f>+'V.4.7. Accid x sexo'!B18</f>
        <v>16910</v>
      </c>
      <c r="C15" s="252">
        <f>+'V.4.7. Accid x sexo'!C18</f>
        <v>32238</v>
      </c>
      <c r="D15" s="611">
        <f t="shared" si="6"/>
        <v>49148</v>
      </c>
      <c r="E15" s="1843">
        <f t="shared" si="8"/>
        <v>0.34406283063400339</v>
      </c>
      <c r="F15" s="1847">
        <f t="shared" si="9"/>
        <v>0.65593716936599655</v>
      </c>
      <c r="G15" s="1827">
        <v>1004786</v>
      </c>
      <c r="H15" s="1161">
        <v>1250927</v>
      </c>
      <c r="I15" s="611">
        <f>+H15+G15</f>
        <v>2255713</v>
      </c>
      <c r="J15" s="1846">
        <f>B15/H15</f>
        <v>1.3517975069688319E-2</v>
      </c>
      <c r="K15" s="1638">
        <f t="shared" si="7"/>
        <v>2.5771288012809701E-2</v>
      </c>
      <c r="L15" s="799"/>
      <c r="M15" s="584"/>
    </row>
    <row r="16" spans="1:13" s="416" customFormat="1" ht="17.25" customHeight="1">
      <c r="A16" s="254" t="s">
        <v>935</v>
      </c>
      <c r="B16" s="252">
        <v>15467</v>
      </c>
      <c r="C16" s="252">
        <v>24678</v>
      </c>
      <c r="D16" s="611">
        <f t="shared" si="6"/>
        <v>40145</v>
      </c>
      <c r="E16" s="1843">
        <f t="shared" si="8"/>
        <v>0.38527836592352721</v>
      </c>
      <c r="F16" s="1847">
        <f t="shared" si="9"/>
        <v>0.61472163407647273</v>
      </c>
      <c r="G16" s="1827">
        <v>960072</v>
      </c>
      <c r="H16" s="1161">
        <v>1156978</v>
      </c>
      <c r="I16" s="611">
        <f>+H16+G16</f>
        <v>2117050</v>
      </c>
      <c r="J16" s="1846">
        <f>B16/H16</f>
        <v>1.3368447801081785E-2</v>
      </c>
      <c r="K16" s="1638">
        <f t="shared" ref="K16" si="10">C16/H16</f>
        <v>2.1329705491374945E-2</v>
      </c>
      <c r="L16" s="799"/>
      <c r="M16" s="584"/>
    </row>
    <row r="17" spans="1:15" s="416" customFormat="1" ht="17.25" customHeight="1">
      <c r="A17" s="2283" t="str">
        <f>+'Resumen EEp'!G5</f>
        <v>Ene-Abr. 2021</v>
      </c>
      <c r="B17" s="252">
        <f>+'V.4.7. Accid x sexo'!B20</f>
        <v>6865</v>
      </c>
      <c r="C17" s="252">
        <f>+'V.4.7. Accid x sexo'!C20</f>
        <v>9460</v>
      </c>
      <c r="D17" s="611">
        <f t="shared" si="6"/>
        <v>16325</v>
      </c>
      <c r="E17" s="1639">
        <f t="shared" si="8"/>
        <v>0.42052067381316999</v>
      </c>
      <c r="F17" s="1848">
        <f t="shared" si="9"/>
        <v>0.57947932618683007</v>
      </c>
      <c r="G17" s="1247">
        <f>+'Resumen EEp'!F11</f>
        <v>983423</v>
      </c>
      <c r="H17" s="1248">
        <f>+'Resumen EEp'!F10</f>
        <v>1190648</v>
      </c>
      <c r="I17" s="1640">
        <f>+H17+G17</f>
        <v>2174071</v>
      </c>
      <c r="J17" s="1849">
        <f>B17/H17</f>
        <v>5.7657678843789266E-3</v>
      </c>
      <c r="K17" s="1641">
        <f t="shared" si="7"/>
        <v>7.9452533410378206E-3</v>
      </c>
      <c r="L17" s="799"/>
    </row>
    <row r="18" spans="1:15" s="412" customFormat="1" ht="18.75">
      <c r="A18" s="1305" t="s">
        <v>1</v>
      </c>
      <c r="B18" s="1308">
        <f>SUM(B4:B17)</f>
        <v>127128</v>
      </c>
      <c r="C18" s="1309">
        <f>SUM(C4:C17)</f>
        <v>290923</v>
      </c>
      <c r="D18" s="439">
        <f>SUM(D4:D17)</f>
        <v>418051</v>
      </c>
      <c r="E18" s="781"/>
      <c r="F18" s="781"/>
      <c r="G18" s="781"/>
      <c r="H18" s="781"/>
      <c r="I18" s="781"/>
      <c r="J18" s="781"/>
      <c r="K18" s="781"/>
      <c r="L18" s="781"/>
      <c r="N18" s="1186"/>
    </row>
    <row r="19" spans="1:15" s="60" customFormat="1" ht="15.75">
      <c r="E19" s="1642"/>
      <c r="F19" s="1642"/>
      <c r="G19" s="1642"/>
      <c r="H19" s="1642"/>
      <c r="I19" s="1642"/>
      <c r="J19" s="1642"/>
      <c r="K19" s="1642"/>
      <c r="L19" s="29"/>
      <c r="N19" s="120"/>
    </row>
    <row r="20" spans="1:15" s="60" customFormat="1">
      <c r="L20" s="15"/>
      <c r="N20" s="120"/>
    </row>
    <row r="21" spans="1:15" s="60" customFormat="1" ht="15.75">
      <c r="H21" s="112"/>
      <c r="I21" s="112"/>
      <c r="L21" s="15"/>
      <c r="N21" s="584"/>
      <c r="O21" s="584"/>
    </row>
    <row r="22" spans="1:15" s="60" customFormat="1">
      <c r="L22" s="15"/>
      <c r="N22" s="584"/>
      <c r="O22" s="584"/>
    </row>
    <row r="23" spans="1:15" s="60" customFormat="1">
      <c r="L23" s="15"/>
      <c r="N23" s="584"/>
      <c r="O23" s="584"/>
    </row>
    <row r="24" spans="1:15" s="60" customFormat="1">
      <c r="L24" s="15"/>
    </row>
    <row r="25" spans="1:15" s="60" customFormat="1">
      <c r="L25" s="15"/>
    </row>
    <row r="26" spans="1:15" s="60" customFormat="1">
      <c r="L26" s="15"/>
    </row>
    <row r="27" spans="1:15" s="60" customFormat="1">
      <c r="L27" s="15"/>
    </row>
    <row r="28" spans="1:15" s="60" customFormat="1">
      <c r="L28" s="15"/>
    </row>
    <row r="29" spans="1:15" s="60" customFormat="1">
      <c r="L29" s="15"/>
      <c r="N29" s="584"/>
    </row>
    <row r="30" spans="1:15" s="60" customFormat="1">
      <c r="L30" s="15"/>
    </row>
    <row r="31" spans="1:15" s="60" customFormat="1">
      <c r="L31" s="15"/>
    </row>
    <row r="32" spans="1:15" s="60" customFormat="1">
      <c r="L32" s="15"/>
    </row>
    <row r="33" spans="3:12" s="60" customFormat="1">
      <c r="L33" s="15"/>
    </row>
    <row r="34" spans="3:12" s="60" customFormat="1">
      <c r="L34" s="15"/>
    </row>
    <row r="35" spans="3:12" s="60" customFormat="1">
      <c r="L35" s="15"/>
    </row>
    <row r="36" spans="3:12" s="60" customFormat="1">
      <c r="L36" s="15"/>
    </row>
    <row r="37" spans="3:12" s="60" customFormat="1">
      <c r="L37" s="15"/>
    </row>
    <row r="38" spans="3:12" s="60" customFormat="1"/>
    <row r="39" spans="3:12" s="60" customFormat="1"/>
    <row r="40" spans="3:12" s="60" customFormat="1"/>
    <row r="41" spans="3:12" s="60" customFormat="1" ht="15.75">
      <c r="C41" s="102"/>
    </row>
    <row r="42" spans="3:12" s="60" customFormat="1"/>
    <row r="43" spans="3:12" s="60" customFormat="1"/>
    <row r="44" spans="3:12" s="60" customFormat="1"/>
    <row r="45" spans="3:12" s="60" customFormat="1"/>
    <row r="46" spans="3:12" s="60" customFormat="1"/>
    <row r="47" spans="3:12" s="60" customFormat="1"/>
    <row r="48" spans="3:12" s="60" customFormat="1"/>
    <row r="49" spans="1:11" s="60" customFormat="1"/>
    <row r="50" spans="1:11" s="60" customFormat="1"/>
    <row r="51" spans="1:11" s="60" customFormat="1"/>
    <row r="52" spans="1:11" s="60" customFormat="1"/>
    <row r="53" spans="1:11">
      <c r="A53" s="60"/>
      <c r="B53" s="60"/>
      <c r="C53" s="60"/>
      <c r="D53" s="60"/>
      <c r="E53" s="60"/>
      <c r="F53" s="60"/>
      <c r="G53" s="60"/>
      <c r="H53" s="60"/>
      <c r="I53" s="60"/>
      <c r="J53" s="60"/>
      <c r="K53" s="60"/>
    </row>
    <row r="54" spans="1:11">
      <c r="E54" s="60"/>
      <c r="F54" s="60"/>
      <c r="G54" s="60"/>
      <c r="H54" s="60"/>
      <c r="I54" s="60"/>
      <c r="J54" s="60"/>
      <c r="K54" s="60"/>
    </row>
  </sheetData>
  <mergeCells count="1">
    <mergeCell ref="A1:L1"/>
  </mergeCells>
  <conditionalFormatting sqref="B12:C17 B14:K17">
    <cfRule type="cellIs" dxfId="3" priority="1" operator="equal">
      <formula>0</formula>
    </cfRule>
  </conditionalFormatting>
  <printOptions horizontalCentered="1"/>
  <pageMargins left="0.39370078740157483" right="0.39370078740157483" top="0.23622047244094491" bottom="0.23622047244094491" header="0.31496062992125984" footer="0.31496062992125984"/>
  <pageSetup scale="62" orientation="landscape" r:id="rId1"/>
  <drawing r:id="rId2"/>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7">
    <tabColor rgb="FF66FF33"/>
    <pageSetUpPr fitToPage="1"/>
  </sheetPr>
  <dimension ref="A1:V41"/>
  <sheetViews>
    <sheetView showGridLines="0" view="pageBreakPreview" topLeftCell="K1" zoomScale="55" zoomScaleNormal="100" zoomScaleSheetLayoutView="55" workbookViewId="0">
      <selection activeCell="V1" sqref="V1:AO1048576"/>
    </sheetView>
  </sheetViews>
  <sheetFormatPr baseColWidth="10" defaultColWidth="11.42578125" defaultRowHeight="15"/>
  <cols>
    <col min="1" max="1" width="25" style="143" customWidth="1"/>
    <col min="2" max="2" width="21.85546875" style="143" customWidth="1"/>
    <col min="3" max="6" width="19.42578125" style="143" customWidth="1"/>
    <col min="7" max="7" width="21.42578125" style="143" customWidth="1"/>
    <col min="8" max="8" width="18.7109375" style="143" customWidth="1"/>
    <col min="9" max="9" width="23.28515625" style="143" customWidth="1"/>
    <col min="10" max="14" width="19.7109375" style="143" customWidth="1"/>
    <col min="15" max="15" width="22" style="143" customWidth="1"/>
    <col min="16" max="21" width="22.5703125" style="143" customWidth="1"/>
    <col min="22" max="22" width="19.42578125" style="29" customWidth="1"/>
    <col min="23" max="16384" width="11.42578125" style="29"/>
  </cols>
  <sheetData>
    <row r="1" spans="1:21" s="60" customFormat="1" ht="102" customHeight="1">
      <c r="A1" s="2552"/>
      <c r="B1" s="2552"/>
      <c r="C1" s="2552"/>
      <c r="D1" s="2552"/>
      <c r="E1" s="2552"/>
      <c r="F1" s="2552"/>
      <c r="G1" s="2552"/>
      <c r="H1" s="2552"/>
      <c r="I1" s="2552"/>
      <c r="J1" s="2552"/>
      <c r="K1" s="2552"/>
      <c r="L1" s="2552"/>
      <c r="M1" s="2552"/>
      <c r="N1" s="2552"/>
      <c r="O1" s="2552"/>
      <c r="P1" s="2552"/>
      <c r="Q1" s="2552"/>
      <c r="R1" s="2552"/>
      <c r="S1" s="2552"/>
      <c r="T1" s="2552"/>
      <c r="U1" s="2552"/>
    </row>
    <row r="2" spans="1:21" s="60" customFormat="1" ht="7.5" customHeight="1">
      <c r="A2" s="2713"/>
      <c r="B2" s="2714"/>
      <c r="C2" s="2714"/>
      <c r="D2" s="2714"/>
      <c r="E2" s="2714"/>
      <c r="F2" s="2714"/>
      <c r="G2" s="2714"/>
      <c r="H2" s="2714"/>
      <c r="I2" s="2714"/>
      <c r="J2" s="2714"/>
      <c r="K2" s="2714"/>
      <c r="L2" s="2714"/>
      <c r="M2" s="2714"/>
      <c r="N2" s="2714"/>
      <c r="O2" s="2714"/>
      <c r="P2" s="2714"/>
      <c r="Q2" s="2714"/>
      <c r="R2" s="2714"/>
      <c r="S2" s="2714"/>
      <c r="T2" s="2714"/>
      <c r="U2" s="2715"/>
    </row>
    <row r="3" spans="1:21" s="804" customFormat="1" ht="66" customHeight="1">
      <c r="A3" s="800" t="s">
        <v>0</v>
      </c>
      <c r="B3" s="801" t="s">
        <v>277</v>
      </c>
      <c r="C3" s="801" t="s">
        <v>266</v>
      </c>
      <c r="D3" s="801" t="s">
        <v>265</v>
      </c>
      <c r="E3" s="801" t="s">
        <v>264</v>
      </c>
      <c r="F3" s="801" t="s">
        <v>263</v>
      </c>
      <c r="G3" s="801" t="s">
        <v>276</v>
      </c>
      <c r="H3" s="802" t="s">
        <v>98</v>
      </c>
      <c r="I3" s="801" t="s">
        <v>275</v>
      </c>
      <c r="J3" s="801" t="s">
        <v>266</v>
      </c>
      <c r="K3" s="801" t="s">
        <v>265</v>
      </c>
      <c r="L3" s="801" t="s">
        <v>264</v>
      </c>
      <c r="M3" s="801" t="s">
        <v>263</v>
      </c>
      <c r="N3" s="801" t="s">
        <v>262</v>
      </c>
      <c r="O3" s="802" t="s">
        <v>274</v>
      </c>
      <c r="P3" s="801" t="s">
        <v>273</v>
      </c>
      <c r="Q3" s="801" t="s">
        <v>272</v>
      </c>
      <c r="R3" s="801" t="s">
        <v>271</v>
      </c>
      <c r="S3" s="801" t="s">
        <v>270</v>
      </c>
      <c r="T3" s="801" t="s">
        <v>269</v>
      </c>
      <c r="U3" s="803" t="s">
        <v>268</v>
      </c>
    </row>
    <row r="4" spans="1:21" s="804" customFormat="1" ht="17.25">
      <c r="A4" s="805" t="s">
        <v>162</v>
      </c>
      <c r="B4" s="806">
        <v>7</v>
      </c>
      <c r="C4" s="806">
        <v>1031</v>
      </c>
      <c r="D4" s="806">
        <v>4066</v>
      </c>
      <c r="E4" s="806">
        <v>3112</v>
      </c>
      <c r="F4" s="806">
        <v>1708</v>
      </c>
      <c r="G4" s="806">
        <f>24+1029</f>
        <v>1053</v>
      </c>
      <c r="H4" s="1162">
        <f>SUM(B4:G4)</f>
        <v>10977</v>
      </c>
      <c r="I4" s="1257">
        <v>22989</v>
      </c>
      <c r="J4" s="806">
        <v>351184</v>
      </c>
      <c r="K4" s="806">
        <v>350381</v>
      </c>
      <c r="L4" s="806">
        <v>260446</v>
      </c>
      <c r="M4" s="806">
        <v>139328</v>
      </c>
      <c r="N4" s="1258">
        <v>63901</v>
      </c>
      <c r="O4" s="1311">
        <f t="shared" ref="O4:O10" si="0">+N4+M4+L4+K4+J4+I4</f>
        <v>1188229</v>
      </c>
      <c r="P4" s="1522">
        <f t="shared" ref="P4:U4" si="1">B4/I4</f>
        <v>3.0449345339075211E-4</v>
      </c>
      <c r="Q4" s="1523">
        <f t="shared" si="1"/>
        <v>2.9357829513873071E-3</v>
      </c>
      <c r="R4" s="1523">
        <f t="shared" si="1"/>
        <v>1.1604510518549807E-2</v>
      </c>
      <c r="S4" s="1523">
        <f t="shared" si="1"/>
        <v>1.1948734094591585E-2</v>
      </c>
      <c r="T4" s="1523">
        <f t="shared" si="1"/>
        <v>1.2258842443729904E-2</v>
      </c>
      <c r="U4" s="1524">
        <f t="shared" si="1"/>
        <v>1.6478615358132109E-2</v>
      </c>
    </row>
    <row r="5" spans="1:21" s="804" customFormat="1" ht="20.25" customHeight="1">
      <c r="A5" s="236" t="s">
        <v>163</v>
      </c>
      <c r="B5" s="807">
        <v>2</v>
      </c>
      <c r="C5" s="807">
        <v>2024</v>
      </c>
      <c r="D5" s="807">
        <v>5530</v>
      </c>
      <c r="E5" s="807">
        <v>3839</v>
      </c>
      <c r="F5" s="807">
        <v>2108</v>
      </c>
      <c r="G5" s="807">
        <f>49+1132</f>
        <v>1181</v>
      </c>
      <c r="H5" s="861">
        <f t="shared" ref="H5:H10" si="2">SUM(B5:G5)</f>
        <v>14684</v>
      </c>
      <c r="I5" s="1259">
        <v>22230</v>
      </c>
      <c r="J5" s="807">
        <v>349422</v>
      </c>
      <c r="K5" s="807">
        <v>357517</v>
      </c>
      <c r="L5" s="807">
        <v>270321</v>
      </c>
      <c r="M5" s="807">
        <v>153630</v>
      </c>
      <c r="N5" s="1260">
        <v>74605</v>
      </c>
      <c r="O5" s="808">
        <f t="shared" si="0"/>
        <v>1227725</v>
      </c>
      <c r="P5" s="1525">
        <f t="shared" ref="P5:U13" si="3">B5/I5</f>
        <v>8.9968511021142601E-5</v>
      </c>
      <c r="Q5" s="1526">
        <f t="shared" si="3"/>
        <v>5.7924229155576924E-3</v>
      </c>
      <c r="R5" s="1526">
        <f t="shared" si="3"/>
        <v>1.5467795936976423E-2</v>
      </c>
      <c r="S5" s="1526">
        <f t="shared" si="3"/>
        <v>1.4201634353231898E-2</v>
      </c>
      <c r="T5" s="1526">
        <f t="shared" si="3"/>
        <v>1.3721278396146586E-2</v>
      </c>
      <c r="U5" s="1527">
        <f t="shared" si="3"/>
        <v>1.5830038201192949E-2</v>
      </c>
    </row>
    <row r="6" spans="1:21" s="804" customFormat="1" ht="20.25" customHeight="1">
      <c r="A6" s="236" t="s">
        <v>141</v>
      </c>
      <c r="B6" s="807">
        <v>0</v>
      </c>
      <c r="C6" s="807">
        <v>3154</v>
      </c>
      <c r="D6" s="807">
        <v>6350</v>
      </c>
      <c r="E6" s="807">
        <v>4256</v>
      </c>
      <c r="F6" s="807">
        <v>2407</v>
      </c>
      <c r="G6" s="807">
        <f>85+1204</f>
        <v>1289</v>
      </c>
      <c r="H6" s="861">
        <f t="shared" si="2"/>
        <v>17456</v>
      </c>
      <c r="I6" s="1259">
        <v>23191</v>
      </c>
      <c r="J6" s="807">
        <v>371288</v>
      </c>
      <c r="K6" s="807">
        <v>379357</v>
      </c>
      <c r="L6" s="807">
        <v>283217</v>
      </c>
      <c r="M6" s="807">
        <v>161898</v>
      </c>
      <c r="N6" s="1260">
        <v>80136</v>
      </c>
      <c r="O6" s="808">
        <f t="shared" si="0"/>
        <v>1299087</v>
      </c>
      <c r="P6" s="1525">
        <f>B6/I6</f>
        <v>0</v>
      </c>
      <c r="Q6" s="1526">
        <f t="shared" si="3"/>
        <v>8.4947533989786911E-3</v>
      </c>
      <c r="R6" s="1526">
        <f t="shared" si="3"/>
        <v>1.6738850212332974E-2</v>
      </c>
      <c r="S6" s="1526">
        <f t="shared" si="3"/>
        <v>1.5027346522277971E-2</v>
      </c>
      <c r="T6" s="1526">
        <f t="shared" si="3"/>
        <v>1.4867385637870758E-2</v>
      </c>
      <c r="U6" s="1527">
        <f t="shared" si="3"/>
        <v>1.6085155236098634E-2</v>
      </c>
    </row>
    <row r="7" spans="1:21" s="804" customFormat="1" ht="20.25" customHeight="1">
      <c r="A7" s="236" t="s">
        <v>164</v>
      </c>
      <c r="B7" s="807">
        <v>6</v>
      </c>
      <c r="C7" s="807">
        <v>4931</v>
      </c>
      <c r="D7" s="807">
        <v>7715</v>
      </c>
      <c r="E7" s="807">
        <v>5319</v>
      </c>
      <c r="F7" s="807">
        <v>3017</v>
      </c>
      <c r="G7" s="807">
        <f>141+1468</f>
        <v>1609</v>
      </c>
      <c r="H7" s="861">
        <f t="shared" si="2"/>
        <v>22597</v>
      </c>
      <c r="I7" s="1259">
        <v>23232</v>
      </c>
      <c r="J7" s="807">
        <v>386518</v>
      </c>
      <c r="K7" s="807">
        <v>398328</v>
      </c>
      <c r="L7" s="807">
        <v>298491</v>
      </c>
      <c r="M7" s="807">
        <v>172808</v>
      </c>
      <c r="N7" s="1260">
        <v>88414</v>
      </c>
      <c r="O7" s="808">
        <f t="shared" si="0"/>
        <v>1367791</v>
      </c>
      <c r="P7" s="1525">
        <f t="shared" si="3"/>
        <v>2.5826446280991736E-4</v>
      </c>
      <c r="Q7" s="1526">
        <f t="shared" si="3"/>
        <v>1.2757491242322479E-2</v>
      </c>
      <c r="R7" s="1526">
        <f t="shared" si="3"/>
        <v>1.9368460163483359E-2</v>
      </c>
      <c r="S7" s="1526">
        <f t="shared" si="3"/>
        <v>1.7819632752746315E-2</v>
      </c>
      <c r="T7" s="1526">
        <f t="shared" si="3"/>
        <v>1.7458682468404242E-2</v>
      </c>
      <c r="U7" s="1527">
        <f t="shared" si="3"/>
        <v>1.8198475354581852E-2</v>
      </c>
    </row>
    <row r="8" spans="1:21" s="804" customFormat="1" ht="20.25" customHeight="1">
      <c r="A8" s="236" t="s">
        <v>376</v>
      </c>
      <c r="B8" s="807">
        <v>18</v>
      </c>
      <c r="C8" s="807">
        <v>6875</v>
      </c>
      <c r="D8" s="807">
        <v>8611</v>
      </c>
      <c r="E8" s="807">
        <v>5883</v>
      </c>
      <c r="F8" s="807">
        <v>3457</v>
      </c>
      <c r="G8" s="807">
        <f>204+1640</f>
        <v>1844</v>
      </c>
      <c r="H8" s="861">
        <f t="shared" si="2"/>
        <v>26688</v>
      </c>
      <c r="I8" s="1259">
        <v>21475</v>
      </c>
      <c r="J8" s="807">
        <v>400126</v>
      </c>
      <c r="K8" s="807">
        <v>414303</v>
      </c>
      <c r="L8" s="807">
        <v>313227</v>
      </c>
      <c r="M8" s="807">
        <v>182801</v>
      </c>
      <c r="N8" s="1260">
        <v>94802</v>
      </c>
      <c r="O8" s="808">
        <f t="shared" si="0"/>
        <v>1426734</v>
      </c>
      <c r="P8" s="1525">
        <f t="shared" si="3"/>
        <v>8.3818393480791613E-4</v>
      </c>
      <c r="Q8" s="1526">
        <f t="shared" si="3"/>
        <v>1.7182087642392645E-2</v>
      </c>
      <c r="R8" s="1526">
        <f t="shared" si="3"/>
        <v>2.0784305206575864E-2</v>
      </c>
      <c r="S8" s="1526">
        <f t="shared" si="3"/>
        <v>1.8781905774406422E-2</v>
      </c>
      <c r="T8" s="1526">
        <f t="shared" si="3"/>
        <v>1.8911275102433796E-2</v>
      </c>
      <c r="U8" s="1527">
        <f t="shared" si="3"/>
        <v>1.9451066433197613E-2</v>
      </c>
    </row>
    <row r="9" spans="1:21" s="804" customFormat="1" ht="20.25" customHeight="1">
      <c r="A9" s="236" t="s">
        <v>410</v>
      </c>
      <c r="B9" s="807">
        <v>34</v>
      </c>
      <c r="C9" s="807">
        <v>8429</v>
      </c>
      <c r="D9" s="807">
        <v>8946</v>
      </c>
      <c r="E9" s="807">
        <v>5876</v>
      </c>
      <c r="F9" s="807">
        <v>3510</v>
      </c>
      <c r="G9" s="807">
        <f>227+1613</f>
        <v>1840</v>
      </c>
      <c r="H9" s="861">
        <f t="shared" si="2"/>
        <v>28635</v>
      </c>
      <c r="I9" s="1259">
        <v>20589</v>
      </c>
      <c r="J9" s="807">
        <v>426931</v>
      </c>
      <c r="K9" s="807">
        <v>440354</v>
      </c>
      <c r="L9" s="807">
        <v>332451</v>
      </c>
      <c r="M9" s="807">
        <v>201166</v>
      </c>
      <c r="N9" s="1260">
        <v>105167</v>
      </c>
      <c r="O9" s="808">
        <f t="shared" si="0"/>
        <v>1526658</v>
      </c>
      <c r="P9" s="1525">
        <f t="shared" si="3"/>
        <v>1.651367234931274E-3</v>
      </c>
      <c r="Q9" s="1526">
        <f t="shared" si="3"/>
        <v>1.9743237197579935E-2</v>
      </c>
      <c r="R9" s="1526">
        <f t="shared" si="3"/>
        <v>2.0315473459989009E-2</v>
      </c>
      <c r="S9" s="1526">
        <f t="shared" si="3"/>
        <v>1.7674785156308749E-2</v>
      </c>
      <c r="T9" s="1526">
        <f t="shared" si="3"/>
        <v>1.7448276547726752E-2</v>
      </c>
      <c r="U9" s="1527">
        <f t="shared" si="3"/>
        <v>1.7495982580086909E-2</v>
      </c>
    </row>
    <row r="10" spans="1:21" s="804" customFormat="1" ht="20.25" customHeight="1">
      <c r="A10" s="236" t="s">
        <v>415</v>
      </c>
      <c r="B10" s="807">
        <v>80</v>
      </c>
      <c r="C10" s="807">
        <f>751+8873</f>
        <v>9624</v>
      </c>
      <c r="D10" s="807">
        <f>752+8054</f>
        <v>8806</v>
      </c>
      <c r="E10" s="807">
        <f>752+5517</f>
        <v>6269</v>
      </c>
      <c r="F10" s="807">
        <f>752+3124</f>
        <v>3876</v>
      </c>
      <c r="G10" s="807">
        <f>752+1625</f>
        <v>2377</v>
      </c>
      <c r="H10" s="861">
        <f t="shared" si="2"/>
        <v>31032</v>
      </c>
      <c r="I10" s="1259">
        <v>21039</v>
      </c>
      <c r="J10" s="807">
        <v>459696</v>
      </c>
      <c r="K10" s="807">
        <v>473047</v>
      </c>
      <c r="L10" s="807">
        <v>356103</v>
      </c>
      <c r="M10" s="807">
        <v>221286</v>
      </c>
      <c r="N10" s="1260">
        <v>120031</v>
      </c>
      <c r="O10" s="808">
        <f t="shared" si="0"/>
        <v>1651202</v>
      </c>
      <c r="P10" s="1525">
        <f t="shared" si="3"/>
        <v>3.8024620942059984E-3</v>
      </c>
      <c r="Q10" s="1526">
        <f t="shared" si="3"/>
        <v>2.0935574814660123E-2</v>
      </c>
      <c r="R10" s="1526">
        <f t="shared" si="3"/>
        <v>1.8615486410441247E-2</v>
      </c>
      <c r="S10" s="1526">
        <f t="shared" si="3"/>
        <v>1.7604457137401257E-2</v>
      </c>
      <c r="T10" s="1526">
        <f t="shared" si="3"/>
        <v>1.751579404029175E-2</v>
      </c>
      <c r="U10" s="1527">
        <f t="shared" si="3"/>
        <v>1.9803217502145278E-2</v>
      </c>
    </row>
    <row r="11" spans="1:21" s="804" customFormat="1" ht="20.25" customHeight="1">
      <c r="A11" s="236" t="s">
        <v>647</v>
      </c>
      <c r="B11" s="807">
        <f>+'V.4.8. Accid x rango de edad'!B14</f>
        <v>165</v>
      </c>
      <c r="C11" s="807">
        <f>+'V.4.8. Accid x rango de edad'!C14</f>
        <v>12019</v>
      </c>
      <c r="D11" s="807">
        <f>+'V.4.8. Accid x rango de edad'!D14</f>
        <v>10377</v>
      </c>
      <c r="E11" s="807">
        <f>+'V.4.8. Accid x rango de edad'!E14</f>
        <v>6571</v>
      </c>
      <c r="F11" s="807">
        <f>+'V.4.8. Accid x rango de edad'!F14</f>
        <v>3782</v>
      </c>
      <c r="G11" s="807">
        <f>+'V.4.8. Accid x rango de edad'!G14</f>
        <v>1635</v>
      </c>
      <c r="H11" s="861">
        <f>SUM(B11:G11)</f>
        <v>34549</v>
      </c>
      <c r="I11" s="1259">
        <v>24852</v>
      </c>
      <c r="J11" s="807">
        <f>215761+276839</f>
        <v>492600</v>
      </c>
      <c r="K11" s="807">
        <f>257668+239616</f>
        <v>497284</v>
      </c>
      <c r="L11" s="807">
        <f>201875+173169</f>
        <v>375044</v>
      </c>
      <c r="M11" s="807">
        <f>138940+98140</f>
        <v>237080</v>
      </c>
      <c r="N11" s="1260">
        <f>63677+35242+17200+9233+4370+2876</f>
        <v>132598</v>
      </c>
      <c r="O11" s="808">
        <f t="shared" ref="O11:O16" si="4">+N11+M11+L11+K11+J11+I11</f>
        <v>1759458</v>
      </c>
      <c r="P11" s="1525">
        <f t="shared" si="3"/>
        <v>6.6393046837276678E-3</v>
      </c>
      <c r="Q11" s="1526">
        <f t="shared" si="3"/>
        <v>2.4399106780349167E-2</v>
      </c>
      <c r="R11" s="1526">
        <f t="shared" si="3"/>
        <v>2.0867351453093201E-2</v>
      </c>
      <c r="S11" s="1526">
        <f t="shared" si="3"/>
        <v>1.7520610914985975E-2</v>
      </c>
      <c r="T11" s="1526">
        <f t="shared" si="3"/>
        <v>1.5952421123671335E-2</v>
      </c>
      <c r="U11" s="1527">
        <f t="shared" si="3"/>
        <v>1.2330502722514668E-2</v>
      </c>
    </row>
    <row r="12" spans="1:21" s="804" customFormat="1" ht="20.25" customHeight="1">
      <c r="A12" s="236" t="s">
        <v>695</v>
      </c>
      <c r="B12" s="807">
        <f>+'V.4.8. Accid x rango de edad'!B15</f>
        <v>153</v>
      </c>
      <c r="C12" s="807">
        <f>+'V.4.8. Accid x rango de edad'!C15</f>
        <v>13830</v>
      </c>
      <c r="D12" s="807">
        <f>+'V.4.8. Accid x rango de edad'!D15</f>
        <v>11563</v>
      </c>
      <c r="E12" s="807">
        <f>+'V.4.8. Accid x rango de edad'!E15</f>
        <v>7417</v>
      </c>
      <c r="F12" s="807">
        <f>+'V.4.8. Accid x rango de edad'!F15</f>
        <v>4270</v>
      </c>
      <c r="G12" s="807">
        <f>+'V.4.8. Accid x rango de edad'!G15</f>
        <v>1623</v>
      </c>
      <c r="H12" s="861">
        <f>SUM(B12:G12)</f>
        <v>38856</v>
      </c>
      <c r="I12" s="1259">
        <v>29244</v>
      </c>
      <c r="J12" s="807">
        <v>539302</v>
      </c>
      <c r="K12" s="807">
        <v>532790</v>
      </c>
      <c r="L12" s="807">
        <v>394398</v>
      </c>
      <c r="M12" s="807">
        <v>252398</v>
      </c>
      <c r="N12" s="1260">
        <v>140106</v>
      </c>
      <c r="O12" s="808">
        <f t="shared" si="4"/>
        <v>1888238</v>
      </c>
      <c r="P12" s="1525">
        <f t="shared" si="3"/>
        <v>5.2318424292162498E-3</v>
      </c>
      <c r="Q12" s="1526">
        <f t="shared" si="3"/>
        <v>2.564425868993625E-2</v>
      </c>
      <c r="R12" s="1526">
        <f t="shared" si="3"/>
        <v>2.1702734660935828E-2</v>
      </c>
      <c r="S12" s="1526">
        <f t="shared" si="3"/>
        <v>1.8805876297547149E-2</v>
      </c>
      <c r="T12" s="1526">
        <f t="shared" si="3"/>
        <v>1.6917725180072743E-2</v>
      </c>
      <c r="U12" s="1527">
        <f t="shared" si="3"/>
        <v>1.158408633463235E-2</v>
      </c>
    </row>
    <row r="13" spans="1:21" s="804" customFormat="1" ht="20.25" customHeight="1">
      <c r="A13" s="236" t="s">
        <v>715</v>
      </c>
      <c r="B13" s="807">
        <f>+'V.4.8. Accid x rango de edad'!B16</f>
        <v>189</v>
      </c>
      <c r="C13" s="807">
        <f>+'V.4.8. Accid x rango de edad'!C16</f>
        <v>15003</v>
      </c>
      <c r="D13" s="807">
        <f>+'V.4.8. Accid x rango de edad'!D16</f>
        <v>12102</v>
      </c>
      <c r="E13" s="807">
        <f>+'V.4.8. Accid x rango de edad'!E16</f>
        <v>7868</v>
      </c>
      <c r="F13" s="807">
        <f>+'V.4.8. Accid x rango de edad'!F16</f>
        <v>4631</v>
      </c>
      <c r="G13" s="807">
        <f>+'V.4.8. Accid x rango de edad'!G16</f>
        <v>1696</v>
      </c>
      <c r="H13" s="861">
        <f>SUM(B13:G13)</f>
        <v>41489</v>
      </c>
      <c r="I13" s="1259">
        <v>33115</v>
      </c>
      <c r="J13" s="807">
        <v>588657</v>
      </c>
      <c r="K13" s="807">
        <v>579252</v>
      </c>
      <c r="L13" s="807">
        <v>428299</v>
      </c>
      <c r="M13" s="807">
        <v>276221</v>
      </c>
      <c r="N13" s="1260">
        <v>152359</v>
      </c>
      <c r="O13" s="808">
        <f t="shared" si="4"/>
        <v>2057903</v>
      </c>
      <c r="P13" s="1525">
        <f t="shared" si="3"/>
        <v>5.707383361014646E-3</v>
      </c>
      <c r="Q13" s="1526">
        <f t="shared" si="3"/>
        <v>2.5486828492653615E-2</v>
      </c>
      <c r="R13" s="1526">
        <f t="shared" si="3"/>
        <v>2.0892461312175013E-2</v>
      </c>
      <c r="S13" s="1526">
        <f t="shared" si="3"/>
        <v>1.8370344082054825E-2</v>
      </c>
      <c r="T13" s="1526">
        <f t="shared" si="3"/>
        <v>1.6765560909561546E-2</v>
      </c>
      <c r="U13" s="1527">
        <f t="shared" si="3"/>
        <v>1.1131603646650345E-2</v>
      </c>
    </row>
    <row r="14" spans="1:21" s="804" customFormat="1" ht="20.25" customHeight="1">
      <c r="A14" s="236" t="s">
        <v>760</v>
      </c>
      <c r="B14" s="807">
        <v>160</v>
      </c>
      <c r="C14" s="807">
        <v>16268</v>
      </c>
      <c r="D14" s="807">
        <v>13433</v>
      </c>
      <c r="E14" s="807">
        <v>8648</v>
      </c>
      <c r="F14" s="807">
        <v>5102</v>
      </c>
      <c r="G14" s="807">
        <v>1859</v>
      </c>
      <c r="H14" s="861">
        <f>SUM(B14:G14)</f>
        <v>45470</v>
      </c>
      <c r="I14" s="1259">
        <v>36245</v>
      </c>
      <c r="J14" s="807">
        <f>262564+354002</f>
        <v>616566</v>
      </c>
      <c r="K14" s="807">
        <f>310742+293130</f>
        <v>603872</v>
      </c>
      <c r="L14" s="807">
        <f>244782+206436</f>
        <v>451218</v>
      </c>
      <c r="M14" s="807">
        <f>171389+124723</f>
        <v>296112</v>
      </c>
      <c r="N14" s="1260">
        <f>78453+45336+23691+12583+5975+3932</f>
        <v>169970</v>
      </c>
      <c r="O14" s="808">
        <f t="shared" si="4"/>
        <v>2173983</v>
      </c>
      <c r="P14" s="1525">
        <f t="shared" ref="P14:U17" si="5">B14/I14</f>
        <v>4.4144019864808936E-3</v>
      </c>
      <c r="Q14" s="1526">
        <f t="shared" si="5"/>
        <v>2.6384847688649713E-2</v>
      </c>
      <c r="R14" s="1526">
        <f t="shared" si="5"/>
        <v>2.224478035080282E-2</v>
      </c>
      <c r="S14" s="1526">
        <f t="shared" si="5"/>
        <v>1.916590206950964E-2</v>
      </c>
      <c r="T14" s="1526">
        <f t="shared" si="5"/>
        <v>1.7229967039498566E-2</v>
      </c>
      <c r="U14" s="1527">
        <f t="shared" si="5"/>
        <v>1.0937224216038124E-2</v>
      </c>
    </row>
    <row r="15" spans="1:21" s="804" customFormat="1" ht="20.25" customHeight="1">
      <c r="A15" s="236" t="s">
        <v>796</v>
      </c>
      <c r="B15" s="807">
        <v>147</v>
      </c>
      <c r="C15" s="807">
        <v>17232</v>
      </c>
      <c r="D15" s="807">
        <v>14644</v>
      </c>
      <c r="E15" s="807">
        <v>9524</v>
      </c>
      <c r="F15" s="807">
        <v>5494</v>
      </c>
      <c r="G15" s="807">
        <v>2107</v>
      </c>
      <c r="H15" s="861">
        <f t="shared" ref="H15:H17" si="6">SUM(B15:G15)</f>
        <v>49148</v>
      </c>
      <c r="I15" s="1850">
        <v>36123</v>
      </c>
      <c r="J15" s="807">
        <f>264095+363217</f>
        <v>627312</v>
      </c>
      <c r="K15" s="807">
        <f>326855+298250</f>
        <v>625105</v>
      </c>
      <c r="L15" s="807">
        <f>258078+213328</f>
        <v>471406</v>
      </c>
      <c r="M15" s="807">
        <f>177024+132332</f>
        <v>309356</v>
      </c>
      <c r="N15" s="1260">
        <f>84615+50390+26497+13377+6905+4622+5</f>
        <v>186411</v>
      </c>
      <c r="O15" s="808">
        <f t="shared" si="4"/>
        <v>2255713</v>
      </c>
      <c r="P15" s="1525">
        <f t="shared" ref="P15" si="7">B15/I15</f>
        <v>4.0694294493812807E-3</v>
      </c>
      <c r="Q15" s="1526">
        <f t="shared" ref="Q15" si="8">C15/J15</f>
        <v>2.7469584512969623E-2</v>
      </c>
      <c r="R15" s="1526">
        <f t="shared" ref="R15" si="9">D15/K15</f>
        <v>2.342646435398853E-2</v>
      </c>
      <c r="S15" s="1526">
        <f t="shared" ref="S15" si="10">E15/L15</f>
        <v>2.0203391556322999E-2</v>
      </c>
      <c r="T15" s="1526">
        <f t="shared" ref="T15" si="11">F15/M15</f>
        <v>1.775947452126353E-2</v>
      </c>
      <c r="U15" s="1527">
        <f t="shared" ref="U15" si="12">G15/N15</f>
        <v>1.1302981047255795E-2</v>
      </c>
    </row>
    <row r="16" spans="1:21" s="804" customFormat="1" ht="20.25" customHeight="1">
      <c r="A16" s="236" t="s">
        <v>935</v>
      </c>
      <c r="B16" s="807">
        <v>84</v>
      </c>
      <c r="C16" s="807">
        <v>12952</v>
      </c>
      <c r="D16" s="807">
        <v>12784</v>
      </c>
      <c r="E16" s="807">
        <v>8100</v>
      </c>
      <c r="F16" s="807">
        <v>4681</v>
      </c>
      <c r="G16" s="807">
        <v>1544</v>
      </c>
      <c r="H16" s="861">
        <f t="shared" si="6"/>
        <v>40145</v>
      </c>
      <c r="I16" s="2315">
        <v>27392</v>
      </c>
      <c r="J16" s="807">
        <v>567388</v>
      </c>
      <c r="K16" s="807">
        <v>594740</v>
      </c>
      <c r="L16" s="807">
        <v>454472</v>
      </c>
      <c r="M16" s="807">
        <v>298143</v>
      </c>
      <c r="N16" s="1260">
        <v>185150</v>
      </c>
      <c r="O16" s="808">
        <f t="shared" si="4"/>
        <v>2127285</v>
      </c>
      <c r="P16" s="1525">
        <f t="shared" ref="P16" si="13">B16/I16</f>
        <v>3.0665887850467289E-3</v>
      </c>
      <c r="Q16" s="1526">
        <f t="shared" ref="Q16" si="14">C16/J16</f>
        <v>2.2827412634740248E-2</v>
      </c>
      <c r="R16" s="1526">
        <f t="shared" ref="R16" si="15">D16/K16</f>
        <v>2.1495107105625987E-2</v>
      </c>
      <c r="S16" s="1526">
        <f t="shared" ref="S16" si="16">E16/L16</f>
        <v>1.7822880177436672E-2</v>
      </c>
      <c r="T16" s="1526">
        <f t="shared" ref="T16" si="17">F16/M16</f>
        <v>1.5700519549343771E-2</v>
      </c>
      <c r="U16" s="1527">
        <f t="shared" ref="U16" si="18">G16/N16</f>
        <v>8.339184445044558E-3</v>
      </c>
    </row>
    <row r="17" spans="1:22" s="804" customFormat="1" ht="20.25" customHeight="1">
      <c r="A17" s="2167" t="str">
        <f>+'Resumen EEp'!G5</f>
        <v>Ene-Abr. 2021</v>
      </c>
      <c r="B17" s="807">
        <f>+'V.4.8. Accid x rango de edad'!B20</f>
        <v>127</v>
      </c>
      <c r="C17" s="807">
        <f>+'V.4.8. Accid x rango de edad'!C20</f>
        <v>5268</v>
      </c>
      <c r="D17" s="807">
        <f>+'V.4.8. Accid x rango de edad'!D20</f>
        <v>5152</v>
      </c>
      <c r="E17" s="807">
        <f>+'V.4.8. Accid x rango de edad'!E20</f>
        <v>3216</v>
      </c>
      <c r="F17" s="807">
        <f>+'V.4.8. Accid x rango de edad'!F20</f>
        <v>1924</v>
      </c>
      <c r="G17" s="807">
        <f>+'V.4.8. Accid x rango de edad'!G20</f>
        <v>638</v>
      </c>
      <c r="H17" s="861">
        <f t="shared" si="6"/>
        <v>16325</v>
      </c>
      <c r="I17" s="809">
        <f>+'III.6.4.Afil. SRL x sexoy edad'!B3</f>
        <v>31256</v>
      </c>
      <c r="J17" s="809">
        <f>+'III.6.4.Afil. SRL x sexoy edad'!B4+'III.6.4.Afil. SRL x sexoy edad'!B5</f>
        <v>581445</v>
      </c>
      <c r="K17" s="809">
        <f>+'III.6.4.Afil. SRL x sexoy edad'!B6+'III.6.4.Afil. SRL x sexoy edad'!B7</f>
        <v>606985</v>
      </c>
      <c r="L17" s="809">
        <f>+'III.6.4.Afil. SRL x sexoy edad'!B8+'III.6.4.Afil. SRL x sexoy edad'!B9</f>
        <v>462107</v>
      </c>
      <c r="M17" s="809">
        <f>+'III.6.4.Afil. SRL x sexoy edad'!B10+'III.6.4.Afil. SRL x sexoy edad'!B11</f>
        <v>304080</v>
      </c>
      <c r="N17" s="1261">
        <f>+'III.6.4.Afil. SRL x sexoy edad'!B12+'III.6.4.Afil. SRL x sexoy edad'!B13+'III.6.4.Afil. SRL x sexoy edad'!B14+'III.6.4.Afil. SRL x sexoy edad'!B15+'III.6.4.Afil. SRL x sexoy edad'!B16+'III.6.4.Afil. SRL x sexoy edad'!B17+'III.6.4.Afil. SRL x sexoy edad'!B18</f>
        <v>188198</v>
      </c>
      <c r="O17" s="810">
        <f>+N17+M17+L17+K17+J17+I17</f>
        <v>2174071</v>
      </c>
      <c r="P17" s="1528">
        <f t="shared" si="5"/>
        <v>4.063219861786537E-3</v>
      </c>
      <c r="Q17" s="1529">
        <f t="shared" si="5"/>
        <v>9.0601862600933874E-3</v>
      </c>
      <c r="R17" s="1529">
        <f t="shared" si="5"/>
        <v>8.4878539008377465E-3</v>
      </c>
      <c r="S17" s="1529">
        <f t="shared" si="5"/>
        <v>6.9594271456610698E-3</v>
      </c>
      <c r="T17" s="1529">
        <f t="shared" si="5"/>
        <v>6.3272822941331233E-3</v>
      </c>
      <c r="U17" s="1530">
        <f t="shared" si="5"/>
        <v>3.3900466529931243E-3</v>
      </c>
    </row>
    <row r="18" spans="1:22" s="1256" customFormat="1" ht="25.5" customHeight="1">
      <c r="A18" s="1252" t="s">
        <v>1</v>
      </c>
      <c r="B18" s="1253">
        <f t="shared" ref="B18:H18" si="19">SUM(B4:B17)</f>
        <v>1172</v>
      </c>
      <c r="C18" s="1253">
        <f t="shared" si="19"/>
        <v>128640</v>
      </c>
      <c r="D18" s="1253">
        <f t="shared" si="19"/>
        <v>130079</v>
      </c>
      <c r="E18" s="1253">
        <f t="shared" si="19"/>
        <v>85898</v>
      </c>
      <c r="F18" s="1253">
        <f t="shared" si="19"/>
        <v>49967</v>
      </c>
      <c r="G18" s="1253">
        <f t="shared" si="19"/>
        <v>22295</v>
      </c>
      <c r="H18" s="1254">
        <f t="shared" si="19"/>
        <v>418051</v>
      </c>
      <c r="I18" s="807"/>
      <c r="J18" s="807"/>
      <c r="K18" s="807"/>
      <c r="L18" s="807"/>
      <c r="M18" s="807"/>
      <c r="N18" s="807"/>
      <c r="O18" s="811"/>
      <c r="P18" s="1526"/>
      <c r="Q18" s="1526"/>
      <c r="R18" s="1526"/>
      <c r="S18" s="1526"/>
      <c r="T18" s="1526"/>
      <c r="U18" s="1526"/>
      <c r="V18" s="1255"/>
    </row>
    <row r="19" spans="1:22" s="60" customFormat="1" ht="17.25">
      <c r="A19" s="1510"/>
      <c r="B19" s="1510"/>
      <c r="C19" s="1510"/>
      <c r="D19" s="1510"/>
      <c r="E19" s="1510"/>
      <c r="F19" s="1510"/>
      <c r="G19" s="1510"/>
      <c r="H19" s="1510"/>
      <c r="I19" s="811"/>
      <c r="J19" s="811"/>
      <c r="K19" s="811"/>
      <c r="L19" s="811"/>
      <c r="M19" s="811"/>
      <c r="N19" s="811"/>
      <c r="O19" s="811"/>
      <c r="P19" s="1526"/>
      <c r="Q19" s="1526"/>
      <c r="R19" s="1526"/>
      <c r="S19" s="1526"/>
      <c r="T19" s="1526"/>
      <c r="U19" s="1526"/>
      <c r="V19" s="113"/>
    </row>
    <row r="20" spans="1:22" s="60" customFormat="1" ht="15.75">
      <c r="A20" s="1510"/>
      <c r="B20" s="1510"/>
      <c r="C20" s="1510"/>
      <c r="D20" s="1510"/>
      <c r="E20" s="1510"/>
      <c r="F20" s="1510"/>
      <c r="G20" s="1510"/>
      <c r="H20" s="1510"/>
      <c r="I20" s="1531"/>
      <c r="J20" s="445"/>
      <c r="K20" s="1510"/>
      <c r="L20" s="1510"/>
      <c r="M20" s="1510"/>
      <c r="N20" s="1510"/>
      <c r="O20" s="1510"/>
      <c r="P20" s="1510"/>
      <c r="Q20" s="1532"/>
      <c r="R20" s="1510"/>
      <c r="S20" s="1510"/>
      <c r="T20" s="1510"/>
      <c r="U20" s="1510"/>
      <c r="V20" s="113"/>
    </row>
    <row r="21" spans="1:22" s="60" customFormat="1" ht="15.75">
      <c r="A21" s="1510"/>
      <c r="B21" s="1510"/>
      <c r="C21" s="1510"/>
      <c r="D21" s="1510"/>
      <c r="E21" s="1510"/>
      <c r="F21" s="1510"/>
      <c r="G21" s="1510"/>
      <c r="H21" s="1510"/>
      <c r="I21" s="1510"/>
      <c r="J21" s="1510"/>
      <c r="K21" s="1510"/>
      <c r="L21" s="1510"/>
      <c r="M21" s="1510"/>
      <c r="N21" s="1510"/>
      <c r="O21" s="1510"/>
      <c r="P21" s="1510"/>
      <c r="Q21" s="1510"/>
      <c r="R21" s="1510"/>
      <c r="S21" s="1510"/>
      <c r="T21" s="1510"/>
      <c r="U21" s="1510"/>
      <c r="V21" s="113"/>
    </row>
    <row r="22" spans="1:22" s="60" customFormat="1" ht="15.75">
      <c r="A22" s="1510"/>
      <c r="B22" s="1510"/>
      <c r="C22" s="1510"/>
      <c r="D22" s="1510"/>
      <c r="E22" s="1510"/>
      <c r="F22" s="1510"/>
      <c r="G22" s="1510"/>
      <c r="H22" s="1510"/>
      <c r="I22" s="1510"/>
      <c r="J22" s="1510"/>
      <c r="K22" s="1510"/>
      <c r="L22" s="1510"/>
      <c r="M22" s="1510"/>
      <c r="N22" s="1510"/>
      <c r="O22" s="1510"/>
      <c r="P22" s="1510"/>
      <c r="Q22" s="1510"/>
      <c r="R22" s="1510"/>
      <c r="S22" s="1510"/>
      <c r="T22" s="1510"/>
      <c r="U22" s="1510"/>
      <c r="V22" s="113"/>
    </row>
    <row r="23" spans="1:22" s="60" customFormat="1" ht="15.75">
      <c r="A23" s="1510"/>
      <c r="B23" s="1510"/>
      <c r="C23" s="1510"/>
      <c r="D23" s="1510"/>
      <c r="E23" s="1510"/>
      <c r="F23" s="1510"/>
      <c r="G23" s="1510"/>
      <c r="H23" s="1510"/>
      <c r="I23" s="1510"/>
      <c r="J23" s="1510"/>
      <c r="K23" s="1510"/>
      <c r="L23" s="1510"/>
      <c r="M23" s="1510"/>
      <c r="N23" s="1510"/>
      <c r="O23" s="1510"/>
      <c r="P23" s="1510"/>
      <c r="Q23" s="1510"/>
      <c r="R23" s="1510"/>
      <c r="S23" s="1510"/>
      <c r="T23" s="1510"/>
      <c r="U23" s="1510"/>
      <c r="V23" s="113"/>
    </row>
    <row r="24" spans="1:22" s="60" customFormat="1" ht="15.75">
      <c r="A24" s="1510"/>
      <c r="B24" s="1510"/>
      <c r="C24" s="1510"/>
      <c r="D24" s="1510"/>
      <c r="E24" s="1510"/>
      <c r="F24" s="1510"/>
      <c r="G24" s="1510"/>
      <c r="H24" s="1510"/>
      <c r="I24" s="1510"/>
      <c r="J24" s="1510"/>
      <c r="K24" s="1510"/>
      <c r="L24" s="1510"/>
      <c r="M24" s="1510"/>
      <c r="N24" s="1510"/>
      <c r="O24" s="1510"/>
      <c r="P24" s="143"/>
      <c r="Q24" s="143"/>
      <c r="R24" s="143"/>
      <c r="S24" s="143"/>
      <c r="T24" s="143"/>
      <c r="U24" s="143"/>
      <c r="V24" s="113"/>
    </row>
    <row r="25" spans="1:22" s="60" customFormat="1" ht="15.75">
      <c r="A25" s="1510"/>
      <c r="B25" s="1510"/>
      <c r="C25" s="1510"/>
      <c r="D25" s="1510"/>
      <c r="E25" s="1510"/>
      <c r="F25" s="1510"/>
      <c r="G25" s="1510"/>
      <c r="H25" s="1510"/>
      <c r="I25" s="1510"/>
      <c r="J25" s="1510"/>
      <c r="K25" s="1510"/>
      <c r="L25" s="1510"/>
      <c r="M25" s="1510"/>
      <c r="N25" s="1510"/>
      <c r="O25" s="1510"/>
      <c r="P25" s="1510"/>
      <c r="Q25" s="1510"/>
      <c r="R25" s="1510"/>
      <c r="S25" s="1510"/>
      <c r="T25" s="1533"/>
      <c r="U25" s="448"/>
      <c r="V25" s="113"/>
    </row>
    <row r="26" spans="1:22" s="60" customFormat="1" ht="15.75">
      <c r="A26" s="1510"/>
      <c r="B26" s="1510"/>
      <c r="C26" s="1510"/>
      <c r="D26" s="1510"/>
      <c r="E26" s="1510"/>
      <c r="F26" s="1510"/>
      <c r="G26" s="1510"/>
      <c r="H26" s="1510"/>
      <c r="I26" s="1510"/>
      <c r="J26" s="1510"/>
      <c r="K26" s="1510"/>
      <c r="L26" s="1510"/>
      <c r="M26" s="1510"/>
      <c r="N26" s="1510"/>
      <c r="O26" s="1510"/>
      <c r="P26" s="1510"/>
      <c r="Q26" s="1510"/>
      <c r="R26" s="1510"/>
      <c r="S26" s="1510"/>
      <c r="T26" s="1533"/>
      <c r="U26" s="448"/>
      <c r="V26" s="113"/>
    </row>
    <row r="27" spans="1:22" s="60" customFormat="1" ht="15.75">
      <c r="A27" s="1510"/>
      <c r="B27" s="1510"/>
      <c r="C27" s="1510"/>
      <c r="D27" s="1510"/>
      <c r="E27" s="1510"/>
      <c r="F27" s="1510"/>
      <c r="G27" s="1510"/>
      <c r="H27" s="1510"/>
      <c r="I27" s="1510"/>
      <c r="J27" s="1510"/>
      <c r="K27" s="1510"/>
      <c r="L27" s="1510"/>
      <c r="M27" s="1510"/>
      <c r="N27" s="1510"/>
      <c r="O27" s="1510"/>
      <c r="P27" s="1510"/>
      <c r="Q27" s="1510"/>
      <c r="R27" s="1510"/>
      <c r="S27" s="1510"/>
      <c r="T27" s="1533"/>
      <c r="U27" s="448"/>
      <c r="V27" s="113"/>
    </row>
    <row r="28" spans="1:22" s="60" customFormat="1" ht="15.75">
      <c r="A28" s="1510"/>
      <c r="B28" s="1510"/>
      <c r="C28" s="1510"/>
      <c r="D28" s="1510"/>
      <c r="E28" s="1510"/>
      <c r="F28" s="1510"/>
      <c r="G28" s="1510"/>
      <c r="H28" s="1510"/>
      <c r="I28" s="1510"/>
      <c r="J28" s="1510"/>
      <c r="K28" s="1510"/>
      <c r="L28" s="1510"/>
      <c r="M28" s="1510"/>
      <c r="N28" s="1510"/>
      <c r="O28" s="1510"/>
      <c r="P28" s="1510"/>
      <c r="Q28" s="1510"/>
      <c r="R28" s="1510"/>
      <c r="S28" s="1510"/>
      <c r="T28" s="1533"/>
      <c r="U28" s="448"/>
      <c r="V28" s="113"/>
    </row>
    <row r="29" spans="1:22" ht="15.75">
      <c r="I29" s="1510"/>
      <c r="J29" s="1510"/>
      <c r="K29" s="1510"/>
      <c r="L29" s="1510"/>
      <c r="M29" s="1510"/>
      <c r="N29" s="1510"/>
      <c r="O29" s="1510"/>
      <c r="P29" s="1510"/>
      <c r="Q29" s="1510"/>
      <c r="R29" s="1510"/>
      <c r="S29" s="1510"/>
      <c r="T29" s="1533"/>
      <c r="U29" s="448"/>
      <c r="V29" s="113"/>
    </row>
    <row r="30" spans="1:22" ht="15.75">
      <c r="I30" s="1510"/>
      <c r="J30" s="1510"/>
      <c r="K30" s="1510"/>
      <c r="L30" s="1510"/>
      <c r="M30" s="1510"/>
      <c r="N30" s="1510"/>
      <c r="O30" s="1510"/>
      <c r="P30" s="1510"/>
      <c r="Q30" s="1510"/>
      <c r="R30" s="1510"/>
      <c r="S30" s="1510"/>
      <c r="T30" s="1533"/>
      <c r="U30" s="448"/>
      <c r="V30" s="113"/>
    </row>
    <row r="31" spans="1:22" ht="15.75">
      <c r="T31" s="1533"/>
      <c r="U31" s="448"/>
      <c r="V31" s="113"/>
    </row>
    <row r="32" spans="1:22" ht="15.75">
      <c r="N32" s="1136"/>
      <c r="O32" s="1136"/>
      <c r="T32" s="1533"/>
      <c r="U32" s="448"/>
      <c r="V32" s="113"/>
    </row>
    <row r="33" spans="20:22" ht="15.75">
      <c r="T33" s="1533"/>
      <c r="U33" s="448"/>
      <c r="V33" s="113"/>
    </row>
    <row r="34" spans="20:22" ht="15.75">
      <c r="T34" s="1533"/>
      <c r="U34" s="448"/>
      <c r="V34" s="113"/>
    </row>
    <row r="35" spans="20:22" ht="15.75">
      <c r="T35" s="1533"/>
      <c r="U35" s="1534"/>
      <c r="V35" s="113"/>
    </row>
    <row r="36" spans="20:22" ht="15.75">
      <c r="V36" s="113"/>
    </row>
    <row r="37" spans="20:22" ht="15.75">
      <c r="T37" s="448"/>
      <c r="U37" s="1533"/>
      <c r="V37" s="113"/>
    </row>
    <row r="38" spans="20:22" ht="15.75">
      <c r="T38" s="448"/>
      <c r="U38" s="1533"/>
      <c r="V38" s="113"/>
    </row>
    <row r="39" spans="20:22" ht="15.75">
      <c r="T39" s="448"/>
      <c r="U39" s="1534"/>
      <c r="V39" s="113"/>
    </row>
    <row r="40" spans="20:22" ht="15.75">
      <c r="T40" s="448"/>
      <c r="U40" s="1534"/>
      <c r="V40" s="113"/>
    </row>
    <row r="41" spans="20:22" ht="15.75">
      <c r="V41" s="113"/>
    </row>
  </sheetData>
  <mergeCells count="2">
    <mergeCell ref="A1:U1"/>
    <mergeCell ref="A2:U2"/>
  </mergeCells>
  <conditionalFormatting sqref="I17:N17">
    <cfRule type="cellIs" dxfId="2" priority="2" operator="equal">
      <formula>0</formula>
    </cfRule>
  </conditionalFormatting>
  <conditionalFormatting sqref="B14:G17">
    <cfRule type="cellIs" dxfId="1" priority="1" operator="equal">
      <formula>0</formula>
    </cfRule>
  </conditionalFormatting>
  <printOptions horizontalCentered="1"/>
  <pageMargins left="0.39370078740157483" right="0.39370078740157483" top="0.23622047244094491" bottom="0.23622047244094491" header="0.31496062992125984" footer="0.31496062992125984"/>
  <pageSetup scale="28" orientation="landscape" r:id="rId1"/>
  <drawing r:id="rId2"/>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8">
    <tabColor rgb="FF66FF33"/>
    <pageSetUpPr fitToPage="1"/>
  </sheetPr>
  <dimension ref="A1:I29"/>
  <sheetViews>
    <sheetView showGridLines="0" view="pageBreakPreview" topLeftCell="E1" zoomScale="70" zoomScaleNormal="100" zoomScaleSheetLayoutView="70" workbookViewId="0">
      <selection activeCell="K1" sqref="K1:AA1048576"/>
    </sheetView>
  </sheetViews>
  <sheetFormatPr baseColWidth="10" defaultColWidth="11.42578125" defaultRowHeight="15"/>
  <cols>
    <col min="1" max="1" width="21.85546875" style="29" customWidth="1"/>
    <col min="2" max="2" width="16.140625" style="29" customWidth="1"/>
    <col min="3" max="3" width="19" style="29" customWidth="1"/>
    <col min="4" max="4" width="20.28515625" style="29" customWidth="1"/>
    <col min="5" max="5" width="37.7109375" style="29" customWidth="1"/>
    <col min="6" max="6" width="35.85546875" style="29" customWidth="1"/>
    <col min="7" max="7" width="28.85546875" style="29" customWidth="1"/>
    <col min="8" max="8" width="33.28515625" style="29" customWidth="1"/>
    <col min="9" max="9" width="33.42578125" style="29" customWidth="1"/>
    <col min="10" max="10" width="4.85546875" style="29" customWidth="1"/>
    <col min="11" max="16384" width="11.42578125" style="29"/>
  </cols>
  <sheetData>
    <row r="1" spans="1:9" s="60" customFormat="1" ht="106.5" customHeight="1">
      <c r="A1" s="2716"/>
      <c r="B1" s="2716"/>
      <c r="C1" s="2716"/>
      <c r="D1" s="2716"/>
      <c r="E1" s="2716"/>
      <c r="F1" s="2716"/>
      <c r="G1" s="2716"/>
      <c r="H1" s="2716"/>
      <c r="I1" s="2716"/>
    </row>
    <row r="2" spans="1:9" s="60" customFormat="1" ht="38.25" customHeight="1">
      <c r="A2" s="307" t="s">
        <v>0</v>
      </c>
      <c r="B2" s="305" t="s">
        <v>291</v>
      </c>
      <c r="C2" s="305" t="s">
        <v>290</v>
      </c>
      <c r="D2" s="579" t="s">
        <v>287</v>
      </c>
    </row>
    <row r="3" spans="1:9" s="60" customFormat="1" ht="15.75">
      <c r="A3" s="308" t="s">
        <v>163</v>
      </c>
      <c r="B3" s="1230">
        <v>14329</v>
      </c>
      <c r="C3" s="1230">
        <f>+'V.4.2.NA. Reportes ARL'!D7</f>
        <v>14683</v>
      </c>
      <c r="D3" s="2316">
        <f t="shared" ref="D3:D15" si="0">B3/C3</f>
        <v>0.97589048559558678</v>
      </c>
      <c r="E3" s="2054"/>
      <c r="F3" s="2054"/>
      <c r="G3" s="2054"/>
      <c r="H3" s="2054"/>
      <c r="I3" s="2054"/>
    </row>
    <row r="4" spans="1:9" s="60" customFormat="1" ht="15.75">
      <c r="A4" s="308" t="s">
        <v>141</v>
      </c>
      <c r="B4" s="1230">
        <v>16871</v>
      </c>
      <c r="C4" s="1230">
        <f>+'V.4.2.NA. Reportes ARL'!D8</f>
        <v>17456</v>
      </c>
      <c r="D4" s="2316">
        <f t="shared" si="0"/>
        <v>0.96648716773602195</v>
      </c>
      <c r="E4" s="2054"/>
      <c r="F4" s="2054"/>
      <c r="G4" s="2054"/>
      <c r="H4" s="2054"/>
      <c r="I4" s="2054"/>
    </row>
    <row r="5" spans="1:9" s="60" customFormat="1" ht="15.75">
      <c r="A5" s="308" t="s">
        <v>164</v>
      </c>
      <c r="B5" s="1230">
        <v>21189</v>
      </c>
      <c r="C5" s="1230">
        <f>+'V.4.2.NA. Reportes ARL'!D9</f>
        <v>22597</v>
      </c>
      <c r="D5" s="2316">
        <f t="shared" si="0"/>
        <v>0.93769084391733415</v>
      </c>
      <c r="E5" s="2054"/>
      <c r="F5" s="2054"/>
      <c r="G5" s="2054"/>
      <c r="H5" s="2054"/>
      <c r="I5" s="2054"/>
    </row>
    <row r="6" spans="1:9" s="60" customFormat="1" ht="15.75">
      <c r="A6" s="308" t="s">
        <v>376</v>
      </c>
      <c r="B6" s="1230">
        <v>26301</v>
      </c>
      <c r="C6" s="1230">
        <f>+'V.4.2.NA. Reportes ARL'!D10</f>
        <v>26688</v>
      </c>
      <c r="D6" s="2316">
        <f t="shared" si="0"/>
        <v>0.98549910071942448</v>
      </c>
      <c r="E6" s="2054"/>
      <c r="F6" s="2054"/>
      <c r="G6" s="2054"/>
      <c r="H6" s="2054"/>
      <c r="I6" s="2054"/>
    </row>
    <row r="7" spans="1:9" s="60" customFormat="1" ht="15.75">
      <c r="A7" s="308" t="s">
        <v>410</v>
      </c>
      <c r="B7" s="1230">
        <v>28752</v>
      </c>
      <c r="C7" s="1230">
        <f>+'V.4.2.NA. Reportes ARL'!D11</f>
        <v>28635</v>
      </c>
      <c r="D7" s="2316">
        <f t="shared" si="0"/>
        <v>1.0040859088528025</v>
      </c>
      <c r="F7" s="11"/>
    </row>
    <row r="8" spans="1:9" s="60" customFormat="1" ht="15.75">
      <c r="A8" s="308" t="s">
        <v>415</v>
      </c>
      <c r="B8" s="1230">
        <v>30331</v>
      </c>
      <c r="C8" s="1230">
        <f>+'V.4.2.NA. Reportes ARL'!D12</f>
        <v>31032</v>
      </c>
      <c r="D8" s="2316">
        <f t="shared" si="0"/>
        <v>0.9774104150554267</v>
      </c>
      <c r="F8" s="11"/>
    </row>
    <row r="9" spans="1:9" s="60" customFormat="1" ht="15.75">
      <c r="A9" s="308" t="s">
        <v>647</v>
      </c>
      <c r="B9" s="1230">
        <v>33850</v>
      </c>
      <c r="C9" s="1230">
        <f>+'V.4.12.Accid x edad'!H11</f>
        <v>34549</v>
      </c>
      <c r="D9" s="2316">
        <f t="shared" si="0"/>
        <v>0.97976786592954934</v>
      </c>
      <c r="F9" s="11"/>
    </row>
    <row r="10" spans="1:9" s="60" customFormat="1" ht="15.75">
      <c r="A10" s="308" t="s">
        <v>695</v>
      </c>
      <c r="B10" s="1230">
        <v>37988</v>
      </c>
      <c r="C10" s="1230">
        <f>+'V.4.12.Accid x edad'!H12</f>
        <v>38856</v>
      </c>
      <c r="D10" s="2316">
        <f t="shared" si="0"/>
        <v>0.97766110767963765</v>
      </c>
    </row>
    <row r="11" spans="1:9" s="60" customFormat="1" ht="15.75">
      <c r="A11" s="308" t="s">
        <v>715</v>
      </c>
      <c r="B11" s="1230">
        <v>41400</v>
      </c>
      <c r="C11" s="1230">
        <f>+'V.4.12.Accid x edad'!H13</f>
        <v>41489</v>
      </c>
      <c r="D11" s="2316">
        <f t="shared" si="0"/>
        <v>0.99785485309359112</v>
      </c>
    </row>
    <row r="12" spans="1:9" s="60" customFormat="1" ht="15.75" customHeight="1">
      <c r="A12" s="308" t="s">
        <v>760</v>
      </c>
      <c r="B12" s="1230">
        <v>45888</v>
      </c>
      <c r="C12" s="1230">
        <f>+'V.4.7. Accid x sexo'!D17</f>
        <v>45470</v>
      </c>
      <c r="D12" s="2316">
        <f t="shared" si="0"/>
        <v>1.0091928744226963</v>
      </c>
      <c r="E12" s="584"/>
      <c r="G12" s="1554"/>
    </row>
    <row r="13" spans="1:9" s="584" customFormat="1" ht="15.75" customHeight="1">
      <c r="A13" s="308" t="s">
        <v>796</v>
      </c>
      <c r="B13" s="1230">
        <v>47893</v>
      </c>
      <c r="C13" s="1230">
        <f>+'V.4.7. Accid x sexo'!D18</f>
        <v>49148</v>
      </c>
      <c r="D13" s="2316">
        <f t="shared" si="0"/>
        <v>0.97446488158216005</v>
      </c>
    </row>
    <row r="14" spans="1:9" s="584" customFormat="1" ht="15.75" customHeight="1">
      <c r="A14" s="308" t="s">
        <v>935</v>
      </c>
      <c r="B14" s="1230">
        <v>29217</v>
      </c>
      <c r="C14" s="1230">
        <v>40145</v>
      </c>
      <c r="D14" s="2316">
        <f t="shared" si="0"/>
        <v>0.72778677294806327</v>
      </c>
    </row>
    <row r="15" spans="1:9" s="403" customFormat="1" ht="15.75">
      <c r="A15" s="2168" t="str">
        <f>+'Resumen EEp'!G5</f>
        <v>Ene-Abr. 2021</v>
      </c>
      <c r="B15" s="119">
        <v>10478</v>
      </c>
      <c r="C15" s="119">
        <f>+'V.4.12.Accid x edad'!H17</f>
        <v>16325</v>
      </c>
      <c r="D15" s="2316">
        <f t="shared" si="0"/>
        <v>0.64183767228177646</v>
      </c>
      <c r="E15" s="584"/>
    </row>
    <row r="16" spans="1:9" s="584" customFormat="1" ht="15.75">
      <c r="A16" s="307" t="s">
        <v>1</v>
      </c>
      <c r="B16" s="322">
        <f>SUM(B3:B15)</f>
        <v>384487</v>
      </c>
      <c r="C16" s="322">
        <f>SUM(C3:C15)</f>
        <v>407073</v>
      </c>
      <c r="D16" s="2317">
        <f>B16/C16</f>
        <v>0.94451609416492865</v>
      </c>
      <c r="E16" s="403"/>
    </row>
    <row r="17" spans="1:5" s="60" customFormat="1">
      <c r="A17" s="109"/>
      <c r="B17" s="109"/>
      <c r="E17" s="584"/>
    </row>
    <row r="18" spans="1:5" s="60" customFormat="1">
      <c r="A18" s="109"/>
      <c r="B18" s="109"/>
      <c r="C18" s="584"/>
      <c r="D18" s="584"/>
      <c r="E18" s="584"/>
    </row>
    <row r="19" spans="1:5" s="60" customFormat="1">
      <c r="A19" s="109"/>
      <c r="B19" s="109"/>
      <c r="C19" s="584"/>
      <c r="D19" s="584"/>
    </row>
    <row r="20" spans="1:5" s="60" customFormat="1">
      <c r="A20" s="109"/>
      <c r="B20" s="109"/>
    </row>
    <row r="21" spans="1:5" s="60" customFormat="1">
      <c r="A21" s="109"/>
      <c r="B21" s="109"/>
    </row>
    <row r="22" spans="1:5" s="60" customFormat="1">
      <c r="A22" s="109"/>
      <c r="B22" s="109"/>
    </row>
    <row r="23" spans="1:5" s="60" customFormat="1"/>
    <row r="24" spans="1:5" s="60" customFormat="1"/>
    <row r="25" spans="1:5">
      <c r="A25" s="60"/>
      <c r="B25" s="60"/>
      <c r="C25" s="60"/>
      <c r="D25" s="60"/>
      <c r="E25" s="60"/>
    </row>
    <row r="26" spans="1:5">
      <c r="A26" s="60"/>
      <c r="B26" s="60"/>
      <c r="C26" s="60"/>
      <c r="D26" s="60"/>
      <c r="E26" s="60"/>
    </row>
    <row r="27" spans="1:5">
      <c r="A27" s="60"/>
      <c r="B27" s="60"/>
      <c r="C27" s="60"/>
      <c r="D27" s="60"/>
      <c r="E27" s="60"/>
    </row>
    <row r="28" spans="1:5">
      <c r="A28" s="60"/>
      <c r="B28" s="60"/>
      <c r="C28" s="60"/>
      <c r="D28" s="60"/>
    </row>
    <row r="29" spans="1:5">
      <c r="A29" s="60"/>
      <c r="B29" s="60"/>
      <c r="C29" s="60"/>
      <c r="D29" s="60"/>
    </row>
  </sheetData>
  <mergeCells count="1">
    <mergeCell ref="A1:I1"/>
  </mergeCells>
  <conditionalFormatting sqref="B9:C15">
    <cfRule type="cellIs" dxfId="0" priority="1" operator="equal">
      <formula>0</formula>
    </cfRule>
  </conditionalFormatting>
  <printOptions horizontalCentered="1"/>
  <pageMargins left="0.39370078740157483" right="0.39370078740157483" top="0.23622047244094491" bottom="0.23622047244094491" header="0.31496062992125984" footer="0.31496062992125984"/>
  <pageSetup scale="52"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tabColor theme="9" tint="-0.499984740745262"/>
  </sheetPr>
  <dimension ref="A1"/>
  <sheetViews>
    <sheetView showGridLines="0" view="pageBreakPreview" zoomScale="85" zoomScaleNormal="100" zoomScaleSheetLayoutView="85" workbookViewId="0">
      <selection activeCell="P25" sqref="P25"/>
    </sheetView>
  </sheetViews>
  <sheetFormatPr baseColWidth="10" defaultColWidth="11.42578125" defaultRowHeight="15"/>
  <cols>
    <col min="1" max="6" width="11.42578125" style="60"/>
    <col min="7" max="7" width="13.42578125" style="60" customWidth="1"/>
    <col min="8" max="16384" width="11.42578125" style="60"/>
  </cols>
  <sheetData/>
  <pageMargins left="0.7" right="0.7" top="0.75" bottom="0.75" header="0.3" footer="0.3"/>
  <pageSetup scale="77" orientation="landscape" r:id="rId1"/>
  <drawing r:id="rId2"/>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9">
    <tabColor rgb="FF66FF33"/>
    <pageSetUpPr fitToPage="1"/>
  </sheetPr>
  <dimension ref="A1:S28"/>
  <sheetViews>
    <sheetView showGridLines="0" view="pageBreakPreview" topLeftCell="E1" zoomScale="85" zoomScaleNormal="100" zoomScaleSheetLayoutView="85" workbookViewId="0">
      <selection activeCell="M1" sqref="M1:AC1048576"/>
    </sheetView>
  </sheetViews>
  <sheetFormatPr baseColWidth="10" defaultColWidth="11.42578125" defaultRowHeight="15"/>
  <cols>
    <col min="1" max="1" width="18" style="29" customWidth="1"/>
    <col min="2" max="2" width="15.85546875" style="513" customWidth="1"/>
    <col min="3" max="3" width="14.5703125" style="513" customWidth="1"/>
    <col min="4" max="4" width="12.85546875" style="513" customWidth="1"/>
    <col min="5" max="5" width="15.5703125" style="513" customWidth="1"/>
    <col min="6" max="6" width="16.42578125" style="513" customWidth="1"/>
    <col min="7" max="7" width="11.7109375" style="29" customWidth="1"/>
    <col min="8" max="8" width="13.7109375" style="29" customWidth="1"/>
    <col min="9" max="9" width="33.28515625" style="29" customWidth="1"/>
    <col min="10" max="10" width="21.85546875" style="29" customWidth="1"/>
    <col min="11" max="11" width="30.85546875" style="29" customWidth="1"/>
    <col min="12" max="12" width="16.28515625" style="29" customWidth="1"/>
    <col min="13" max="16384" width="11.42578125" style="29"/>
  </cols>
  <sheetData>
    <row r="1" spans="1:12" s="60" customFormat="1" ht="60.75" customHeight="1">
      <c r="A1" s="2689"/>
      <c r="B1" s="2689"/>
      <c r="C1" s="2689"/>
      <c r="D1" s="2689"/>
      <c r="E1" s="2689"/>
      <c r="F1" s="2689"/>
      <c r="G1" s="2689"/>
      <c r="H1" s="2689"/>
      <c r="I1" s="2689"/>
      <c r="J1" s="2689"/>
      <c r="K1" s="2689"/>
      <c r="L1" s="2689"/>
    </row>
    <row r="2" spans="1:12" s="60" customFormat="1" ht="27" customHeight="1">
      <c r="A2" s="101"/>
      <c r="B2" s="821"/>
      <c r="C2" s="821"/>
      <c r="D2" s="821"/>
      <c r="E2" s="821"/>
      <c r="F2" s="821"/>
      <c r="G2" s="101"/>
      <c r="H2" s="101"/>
      <c r="I2" s="101"/>
      <c r="J2" s="101"/>
      <c r="K2" s="101"/>
      <c r="L2" s="101"/>
    </row>
    <row r="3" spans="1:12" s="403" customFormat="1" ht="28.5" customHeight="1">
      <c r="A3" s="253" t="s">
        <v>0</v>
      </c>
      <c r="B3" s="290" t="s">
        <v>289</v>
      </c>
      <c r="C3" s="288" t="s">
        <v>288</v>
      </c>
      <c r="D3" s="286" t="s">
        <v>98</v>
      </c>
      <c r="E3" s="288" t="s">
        <v>287</v>
      </c>
      <c r="F3" s="289" t="s">
        <v>286</v>
      </c>
    </row>
    <row r="4" spans="1:12" s="60" customFormat="1" ht="15.75">
      <c r="A4" s="254" t="s">
        <v>163</v>
      </c>
      <c r="B4" s="309">
        <v>13326</v>
      </c>
      <c r="C4" s="298">
        <v>1003</v>
      </c>
      <c r="D4" s="771">
        <f>SUM(B4:C4)</f>
        <v>14329</v>
      </c>
      <c r="E4" s="349">
        <f>B4/D4</f>
        <v>0.93000209365622166</v>
      </c>
      <c r="F4" s="1024">
        <f>C4/D4</f>
        <v>6.9997906343778352E-2</v>
      </c>
      <c r="G4" s="11"/>
    </row>
    <row r="5" spans="1:12" s="60" customFormat="1" ht="15.75">
      <c r="A5" s="254" t="s">
        <v>141</v>
      </c>
      <c r="B5" s="309">
        <v>15647</v>
      </c>
      <c r="C5" s="298">
        <v>1224</v>
      </c>
      <c r="D5" s="771">
        <f>SUM(B5:C5)</f>
        <v>16871</v>
      </c>
      <c r="E5" s="349">
        <f>B5/D5</f>
        <v>0.92744946950388241</v>
      </c>
      <c r="F5" s="1024">
        <f>C5/D5</f>
        <v>7.2550530496117593E-2</v>
      </c>
      <c r="G5" s="11"/>
    </row>
    <row r="6" spans="1:12" s="60" customFormat="1" ht="15.75">
      <c r="A6" s="254" t="s">
        <v>164</v>
      </c>
      <c r="B6" s="309">
        <v>20531</v>
      </c>
      <c r="C6" s="298">
        <v>658</v>
      </c>
      <c r="D6" s="771">
        <f>SUM(B6:C6)</f>
        <v>21189</v>
      </c>
      <c r="E6" s="349">
        <f>B6/D6</f>
        <v>0.96894615130492234</v>
      </c>
      <c r="F6" s="1024">
        <f>C6/D6</f>
        <v>3.1053848695077636E-2</v>
      </c>
      <c r="G6" s="11"/>
    </row>
    <row r="7" spans="1:12" s="60" customFormat="1" ht="15.75">
      <c r="A7" s="254" t="s">
        <v>376</v>
      </c>
      <c r="B7" s="309">
        <v>25234</v>
      </c>
      <c r="C7" s="298">
        <v>1067</v>
      </c>
      <c r="D7" s="771">
        <f t="shared" ref="D7:D13" si="0">+C7+B7</f>
        <v>26301</v>
      </c>
      <c r="E7" s="349">
        <f>B7/D7</f>
        <v>0.95943120033458806</v>
      </c>
      <c r="F7" s="1024">
        <f>C7/D7</f>
        <v>4.0568799665411964E-2</v>
      </c>
      <c r="G7" s="11"/>
    </row>
    <row r="8" spans="1:12" s="60" customFormat="1" ht="15.75">
      <c r="A8" s="254" t="s">
        <v>410</v>
      </c>
      <c r="B8" s="309">
        <v>27072</v>
      </c>
      <c r="C8" s="298">
        <v>1680</v>
      </c>
      <c r="D8" s="771">
        <f t="shared" si="0"/>
        <v>28752</v>
      </c>
      <c r="E8" s="349">
        <f t="shared" ref="E8:E13" si="1">B8/D8</f>
        <v>0.94156928213689484</v>
      </c>
      <c r="F8" s="1024">
        <f t="shared" ref="F8:F13" si="2">C8/D8</f>
        <v>5.8430717863105178E-2</v>
      </c>
      <c r="G8" s="11"/>
    </row>
    <row r="9" spans="1:12" s="60" customFormat="1" ht="15.75">
      <c r="A9" s="254" t="s">
        <v>415</v>
      </c>
      <c r="B9" s="309">
        <v>28722</v>
      </c>
      <c r="C9" s="298">
        <v>1609</v>
      </c>
      <c r="D9" s="771">
        <f t="shared" si="0"/>
        <v>30331</v>
      </c>
      <c r="E9" s="349">
        <f t="shared" si="1"/>
        <v>0.94695196333783915</v>
      </c>
      <c r="F9" s="1024">
        <f t="shared" si="2"/>
        <v>5.3048036662160826E-2</v>
      </c>
      <c r="G9" s="11"/>
    </row>
    <row r="10" spans="1:12" s="60" customFormat="1" ht="15.75">
      <c r="A10" s="254" t="s">
        <v>647</v>
      </c>
      <c r="B10" s="309">
        <v>31933</v>
      </c>
      <c r="C10" s="298">
        <v>1917</v>
      </c>
      <c r="D10" s="771">
        <f t="shared" si="0"/>
        <v>33850</v>
      </c>
      <c r="E10" s="349">
        <f t="shared" si="1"/>
        <v>0.94336779911373703</v>
      </c>
      <c r="F10" s="1024">
        <f t="shared" si="2"/>
        <v>5.6632200886262925E-2</v>
      </c>
      <c r="G10" s="11"/>
    </row>
    <row r="11" spans="1:12" s="584" customFormat="1" ht="15.75">
      <c r="A11" s="254" t="s">
        <v>695</v>
      </c>
      <c r="B11" s="309">
        <v>35584</v>
      </c>
      <c r="C11" s="298">
        <v>2404</v>
      </c>
      <c r="D11" s="771">
        <f t="shared" si="0"/>
        <v>37988</v>
      </c>
      <c r="E11" s="349">
        <f t="shared" si="1"/>
        <v>0.9367168579551437</v>
      </c>
      <c r="F11" s="1024">
        <f t="shared" si="2"/>
        <v>6.3283142044856272E-2</v>
      </c>
      <c r="G11" s="11"/>
    </row>
    <row r="12" spans="1:12" s="60" customFormat="1" ht="15.75">
      <c r="A12" s="254" t="s">
        <v>715</v>
      </c>
      <c r="B12" s="309">
        <v>38343</v>
      </c>
      <c r="C12" s="298">
        <v>3057</v>
      </c>
      <c r="D12" s="771">
        <f t="shared" si="0"/>
        <v>41400</v>
      </c>
      <c r="E12" s="349">
        <f t="shared" si="1"/>
        <v>0.9261594202898551</v>
      </c>
      <c r="F12" s="1024">
        <f t="shared" si="2"/>
        <v>7.3840579710144932E-2</v>
      </c>
      <c r="G12" s="11"/>
    </row>
    <row r="13" spans="1:12" s="60" customFormat="1" ht="15.75">
      <c r="A13" s="254" t="s">
        <v>760</v>
      </c>
      <c r="B13" s="309">
        <v>41086</v>
      </c>
      <c r="C13" s="298">
        <v>4802</v>
      </c>
      <c r="D13" s="771">
        <f t="shared" si="0"/>
        <v>45888</v>
      </c>
      <c r="E13" s="349">
        <f t="shared" si="1"/>
        <v>0.89535390516039048</v>
      </c>
      <c r="F13" s="1024">
        <f t="shared" si="2"/>
        <v>0.10464609483960949</v>
      </c>
      <c r="G13" s="11"/>
    </row>
    <row r="14" spans="1:12" s="584" customFormat="1" ht="15.75">
      <c r="A14" s="254" t="s">
        <v>796</v>
      </c>
      <c r="B14" s="309">
        <v>41760</v>
      </c>
      <c r="C14" s="298">
        <v>6133</v>
      </c>
      <c r="D14" s="771">
        <f>+C14+B14</f>
        <v>47893</v>
      </c>
      <c r="E14" s="349">
        <f>B14/D14</f>
        <v>0.8719437078487462</v>
      </c>
      <c r="F14" s="1024">
        <f>C14/D14</f>
        <v>0.12805629215125383</v>
      </c>
      <c r="G14" s="11"/>
    </row>
    <row r="15" spans="1:12" s="584" customFormat="1" ht="15.75">
      <c r="A15" s="1612">
        <v>2020</v>
      </c>
      <c r="B15" s="1851">
        <v>25251</v>
      </c>
      <c r="C15" s="298">
        <v>3966</v>
      </c>
      <c r="D15" s="771">
        <f>+C15+B15</f>
        <v>29217</v>
      </c>
      <c r="E15" s="349">
        <f>B15/D15</f>
        <v>0.8642571105863025</v>
      </c>
      <c r="F15" s="1024">
        <f>C15/D15</f>
        <v>0.1357428894136975</v>
      </c>
      <c r="G15" s="11"/>
    </row>
    <row r="16" spans="1:12" s="584" customFormat="1" ht="15.75">
      <c r="A16" s="1612" t="str">
        <f>+'Resumen EEp'!G5</f>
        <v>Ene-Abr. 2021</v>
      </c>
      <c r="B16" s="1851">
        <v>8924</v>
      </c>
      <c r="C16" s="298">
        <v>1554</v>
      </c>
      <c r="D16" s="771">
        <f>+C16+B16</f>
        <v>10478</v>
      </c>
      <c r="E16" s="349">
        <f>B16/D16</f>
        <v>0.85168925367436532</v>
      </c>
      <c r="F16" s="1024">
        <f>C16/D16</f>
        <v>0.14831074632563465</v>
      </c>
      <c r="G16" s="11"/>
    </row>
    <row r="17" spans="1:12" s="60" customFormat="1" ht="15.75">
      <c r="A17" s="1312" t="s">
        <v>1</v>
      </c>
      <c r="B17" s="1025">
        <f>SUM(B4:B16)</f>
        <v>353413</v>
      </c>
      <c r="C17" s="1313">
        <f>SUM(C4:C16)</f>
        <v>31074</v>
      </c>
      <c r="D17" s="1313">
        <f>SUM(D4:D16)</f>
        <v>384487</v>
      </c>
      <c r="E17" s="1026">
        <f>B17/D17</f>
        <v>0.91918062249178778</v>
      </c>
      <c r="F17" s="1027">
        <f>C17/D17</f>
        <v>8.0819377508212248E-2</v>
      </c>
      <c r="L17" s="29"/>
    </row>
    <row r="18" spans="1:12" s="60" customFormat="1">
      <c r="A18" s="109"/>
      <c r="B18" s="1459"/>
      <c r="C18" s="1459"/>
      <c r="D18" s="32"/>
      <c r="E18" s="32"/>
      <c r="F18" s="32"/>
      <c r="L18" s="29"/>
    </row>
    <row r="19" spans="1:12" s="60" customFormat="1">
      <c r="A19" s="109"/>
      <c r="B19" s="1459"/>
      <c r="C19" s="1459"/>
      <c r="D19" s="32"/>
      <c r="E19" s="32"/>
      <c r="F19" s="32"/>
    </row>
    <row r="20" spans="1:12" s="60" customFormat="1">
      <c r="A20" s="109"/>
      <c r="B20" s="1459"/>
      <c r="C20" s="1459"/>
      <c r="D20" s="32"/>
      <c r="E20" s="32"/>
      <c r="F20" s="32"/>
    </row>
    <row r="21" spans="1:12" s="60" customFormat="1">
      <c r="A21" s="109"/>
      <c r="B21" s="1459"/>
      <c r="C21" s="1459"/>
      <c r="D21" s="32"/>
      <c r="E21" s="32"/>
      <c r="F21" s="32"/>
    </row>
    <row r="22" spans="1:12" s="60" customFormat="1">
      <c r="B22" s="32"/>
      <c r="C22" s="32"/>
      <c r="D22" s="32"/>
      <c r="E22" s="32"/>
      <c r="F22" s="32"/>
    </row>
    <row r="23" spans="1:12" s="60" customFormat="1">
      <c r="B23" s="32"/>
      <c r="C23" s="32"/>
      <c r="D23" s="32"/>
      <c r="E23" s="32"/>
      <c r="F23" s="32"/>
    </row>
    <row r="24" spans="1:12" s="60" customFormat="1">
      <c r="B24" s="32"/>
      <c r="C24" s="32"/>
      <c r="D24" s="32"/>
      <c r="E24" s="32"/>
      <c r="F24" s="32"/>
    </row>
    <row r="25" spans="1:12" s="60" customFormat="1">
      <c r="B25" s="32"/>
      <c r="C25" s="32"/>
      <c r="D25" s="32"/>
      <c r="E25" s="32"/>
      <c r="F25" s="32"/>
    </row>
    <row r="26" spans="1:12" s="60" customFormat="1">
      <c r="B26" s="32"/>
      <c r="C26" s="32"/>
      <c r="D26" s="32"/>
      <c r="E26" s="32"/>
      <c r="F26" s="32"/>
    </row>
    <row r="27" spans="1:12">
      <c r="A27" s="60"/>
      <c r="B27" s="32"/>
      <c r="C27" s="32"/>
      <c r="D27" s="32"/>
      <c r="E27" s="32"/>
      <c r="F27" s="32"/>
      <c r="G27" s="60"/>
    </row>
    <row r="28" spans="1:12">
      <c r="A28" s="60"/>
      <c r="B28" s="32"/>
      <c r="C28" s="32"/>
      <c r="D28" s="32"/>
      <c r="E28" s="32"/>
      <c r="F28" s="32"/>
      <c r="L28" s="107"/>
    </row>
  </sheetData>
  <mergeCells count="1">
    <mergeCell ref="A1:L1"/>
  </mergeCells>
  <printOptions horizontalCentered="1"/>
  <pageMargins left="0.39370078740157483" right="0.39370078740157483" top="0.23622047244094491" bottom="0.23622047244094491" header="0.31496062992125984" footer="0.31496062992125984"/>
  <pageSetup scale="59" orientation="landscape" r:id="rId1"/>
  <drawing r:id="rId2"/>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0">
    <tabColor rgb="FF66FF33"/>
    <pageSetUpPr fitToPage="1"/>
  </sheetPr>
  <dimension ref="A1:T29"/>
  <sheetViews>
    <sheetView showGridLines="0" view="pageBreakPreview" zoomScale="70" zoomScaleNormal="100" zoomScaleSheetLayoutView="70" workbookViewId="0">
      <selection activeCell="N1" sqref="N1:AC1048576"/>
    </sheetView>
  </sheetViews>
  <sheetFormatPr baseColWidth="10" defaultColWidth="11.42578125" defaultRowHeight="15"/>
  <cols>
    <col min="1" max="1" width="20" style="29" customWidth="1"/>
    <col min="2" max="2" width="19" style="29" customWidth="1"/>
    <col min="3" max="3" width="18" style="29" customWidth="1"/>
    <col min="4" max="4" width="15.7109375" style="29" customWidth="1"/>
    <col min="5" max="5" width="19.42578125" style="29" customWidth="1"/>
    <col min="6" max="6" width="13.140625" style="29" customWidth="1"/>
    <col min="7" max="9" width="18.28515625" style="29" customWidth="1"/>
    <col min="10" max="10" width="18.42578125" style="29" customWidth="1"/>
    <col min="11" max="11" width="28.42578125" style="29" customWidth="1"/>
    <col min="12" max="12" width="18.7109375" style="29" customWidth="1"/>
    <col min="13" max="13" width="4.5703125" style="29" customWidth="1"/>
    <col min="14" max="16384" width="11.42578125" style="29"/>
  </cols>
  <sheetData>
    <row r="1" spans="1:13" s="60" customFormat="1" ht="77.25" customHeight="1">
      <c r="A1" s="2688"/>
      <c r="B1" s="2688"/>
      <c r="C1" s="2688"/>
      <c r="D1" s="2688"/>
      <c r="E1" s="2688"/>
      <c r="F1" s="2688"/>
      <c r="G1" s="2688"/>
      <c r="H1" s="2688"/>
      <c r="I1" s="2688"/>
      <c r="J1" s="2688"/>
      <c r="K1" s="2688"/>
      <c r="L1" s="2688"/>
      <c r="M1" s="110"/>
    </row>
    <row r="2" spans="1:13" s="60" customFormat="1" ht="12.75" customHeight="1">
      <c r="A2" s="101"/>
      <c r="B2" s="101"/>
      <c r="C2" s="101"/>
      <c r="D2" s="101"/>
      <c r="E2" s="101"/>
      <c r="F2" s="101"/>
      <c r="G2" s="101"/>
      <c r="H2" s="101"/>
      <c r="I2" s="101"/>
      <c r="J2" s="101"/>
      <c r="K2" s="101"/>
      <c r="L2" s="101"/>
      <c r="M2" s="110"/>
    </row>
    <row r="3" spans="1:13" s="101" customFormat="1" ht="36" customHeight="1">
      <c r="A3" s="307" t="s">
        <v>2</v>
      </c>
      <c r="B3" s="305" t="s">
        <v>183</v>
      </c>
      <c r="C3" s="305" t="s">
        <v>182</v>
      </c>
      <c r="D3" s="305" t="s">
        <v>181</v>
      </c>
      <c r="E3" s="305" t="s">
        <v>180</v>
      </c>
      <c r="F3" s="579" t="s">
        <v>98</v>
      </c>
      <c r="G3" s="305" t="s">
        <v>179</v>
      </c>
      <c r="H3" s="305" t="s">
        <v>178</v>
      </c>
      <c r="I3" s="305" t="s">
        <v>177</v>
      </c>
      <c r="J3" s="306" t="s">
        <v>176</v>
      </c>
    </row>
    <row r="4" spans="1:13" s="60" customFormat="1" ht="16.5" customHeight="1">
      <c r="A4" s="295" t="s">
        <v>163</v>
      </c>
      <c r="B4" s="291">
        <v>11014</v>
      </c>
      <c r="C4" s="291">
        <v>2177</v>
      </c>
      <c r="D4" s="291">
        <v>128</v>
      </c>
      <c r="E4" s="291">
        <v>1010</v>
      </c>
      <c r="F4" s="580">
        <f t="shared" ref="F4:F12" si="0">SUM(B4:E4)</f>
        <v>14329</v>
      </c>
      <c r="G4" s="838">
        <f t="shared" ref="G4:G17" si="1">B4/F4</f>
        <v>0.76865098750785121</v>
      </c>
      <c r="H4" s="838">
        <f t="shared" ref="H4:H17" si="2">C4/F4</f>
        <v>0.15192965315095261</v>
      </c>
      <c r="I4" s="838">
        <f t="shared" ref="I4:I17" si="3">D4/F4</f>
        <v>8.9329332123665294E-3</v>
      </c>
      <c r="J4" s="839">
        <f t="shared" ref="J4:J17" si="4">E4/F4</f>
        <v>7.0486426128829646E-2</v>
      </c>
    </row>
    <row r="5" spans="1:13" s="60" customFormat="1" ht="16.5" customHeight="1">
      <c r="A5" s="295" t="s">
        <v>141</v>
      </c>
      <c r="B5" s="291">
        <v>12997</v>
      </c>
      <c r="C5" s="291">
        <v>2524</v>
      </c>
      <c r="D5" s="291">
        <v>126</v>
      </c>
      <c r="E5" s="291">
        <v>1224</v>
      </c>
      <c r="F5" s="580">
        <f t="shared" si="0"/>
        <v>16871</v>
      </c>
      <c r="G5" s="838">
        <f t="shared" si="1"/>
        <v>0.77037520004741866</v>
      </c>
      <c r="H5" s="838">
        <f t="shared" si="2"/>
        <v>0.14960583249362813</v>
      </c>
      <c r="I5" s="838">
        <f t="shared" si="3"/>
        <v>7.4684369628356352E-3</v>
      </c>
      <c r="J5" s="839">
        <f t="shared" si="4"/>
        <v>7.2550530496117593E-2</v>
      </c>
    </row>
    <row r="6" spans="1:13" s="60" customFormat="1" ht="16.5" customHeight="1">
      <c r="A6" s="295" t="s">
        <v>164</v>
      </c>
      <c r="B6" s="291">
        <v>15709</v>
      </c>
      <c r="C6" s="291">
        <v>4659</v>
      </c>
      <c r="D6" s="291">
        <v>163</v>
      </c>
      <c r="E6" s="291">
        <v>658</v>
      </c>
      <c r="F6" s="580">
        <f t="shared" si="0"/>
        <v>21189</v>
      </c>
      <c r="G6" s="838">
        <f t="shared" si="1"/>
        <v>0.74137524187078196</v>
      </c>
      <c r="H6" s="838">
        <f t="shared" si="2"/>
        <v>0.21987823870876397</v>
      </c>
      <c r="I6" s="838">
        <f t="shared" si="3"/>
        <v>7.6926707253763748E-3</v>
      </c>
      <c r="J6" s="839">
        <f t="shared" si="4"/>
        <v>3.1053848695077636E-2</v>
      </c>
    </row>
    <row r="7" spans="1:13" s="60" customFormat="1" ht="16.5" customHeight="1">
      <c r="A7" s="295" t="s">
        <v>376</v>
      </c>
      <c r="B7" s="291">
        <v>18984</v>
      </c>
      <c r="C7" s="291">
        <v>6035</v>
      </c>
      <c r="D7" s="291">
        <v>215</v>
      </c>
      <c r="E7" s="291">
        <v>1067</v>
      </c>
      <c r="F7" s="580">
        <f t="shared" si="0"/>
        <v>26301</v>
      </c>
      <c r="G7" s="838">
        <f t="shared" si="1"/>
        <v>0.72179765027945708</v>
      </c>
      <c r="H7" s="838">
        <f t="shared" si="2"/>
        <v>0.22945895593323448</v>
      </c>
      <c r="I7" s="838">
        <f t="shared" si="3"/>
        <v>8.1745941218965053E-3</v>
      </c>
      <c r="J7" s="839">
        <f t="shared" si="4"/>
        <v>4.0568799665411964E-2</v>
      </c>
      <c r="L7" s="584"/>
    </row>
    <row r="8" spans="1:13" s="60" customFormat="1" ht="16.5" customHeight="1">
      <c r="A8" s="295" t="s">
        <v>410</v>
      </c>
      <c r="B8" s="291">
        <v>19765</v>
      </c>
      <c r="C8" s="291">
        <v>7064</v>
      </c>
      <c r="D8" s="291">
        <v>243</v>
      </c>
      <c r="E8" s="291">
        <v>1680</v>
      </c>
      <c r="F8" s="580">
        <f t="shared" si="0"/>
        <v>28752</v>
      </c>
      <c r="G8" s="838">
        <f t="shared" si="1"/>
        <v>0.68743043962159156</v>
      </c>
      <c r="H8" s="838">
        <f t="shared" si="2"/>
        <v>0.24568725653867557</v>
      </c>
      <c r="I8" s="838">
        <f t="shared" si="3"/>
        <v>8.451585976627712E-3</v>
      </c>
      <c r="J8" s="839">
        <f t="shared" si="4"/>
        <v>5.8430717863105178E-2</v>
      </c>
      <c r="L8" s="584"/>
    </row>
    <row r="9" spans="1:13" s="60" customFormat="1" ht="16.5" customHeight="1">
      <c r="A9" s="295" t="s">
        <v>415</v>
      </c>
      <c r="B9" s="291">
        <v>20884</v>
      </c>
      <c r="C9" s="291">
        <v>7546</v>
      </c>
      <c r="D9" s="291">
        <v>292</v>
      </c>
      <c r="E9" s="291">
        <v>1609</v>
      </c>
      <c r="F9" s="580">
        <f t="shared" si="0"/>
        <v>30331</v>
      </c>
      <c r="G9" s="838">
        <f t="shared" si="1"/>
        <v>0.68853648082819563</v>
      </c>
      <c r="H9" s="838">
        <f t="shared" si="2"/>
        <v>0.24878836833602586</v>
      </c>
      <c r="I9" s="838">
        <f t="shared" si="3"/>
        <v>9.6271141736177512E-3</v>
      </c>
      <c r="J9" s="839">
        <f t="shared" si="4"/>
        <v>5.3048036662160826E-2</v>
      </c>
      <c r="L9" s="584"/>
    </row>
    <row r="10" spans="1:13" s="60" customFormat="1" ht="16.5" customHeight="1">
      <c r="A10" s="295" t="s">
        <v>647</v>
      </c>
      <c r="B10" s="291">
        <v>22708</v>
      </c>
      <c r="C10" s="291">
        <v>8933</v>
      </c>
      <c r="D10" s="291">
        <v>291</v>
      </c>
      <c r="E10" s="291">
        <v>1918</v>
      </c>
      <c r="F10" s="580">
        <f t="shared" si="0"/>
        <v>33850</v>
      </c>
      <c r="G10" s="838">
        <f t="shared" si="1"/>
        <v>0.67084194977843425</v>
      </c>
      <c r="H10" s="838">
        <f t="shared" si="2"/>
        <v>0.26389955686853767</v>
      </c>
      <c r="I10" s="838">
        <f t="shared" si="3"/>
        <v>8.5967503692762192E-3</v>
      </c>
      <c r="J10" s="839">
        <f t="shared" si="4"/>
        <v>5.6661742983751845E-2</v>
      </c>
      <c r="L10" s="584"/>
    </row>
    <row r="11" spans="1:13" s="60" customFormat="1" ht="16.5" customHeight="1">
      <c r="A11" s="295" t="s">
        <v>695</v>
      </c>
      <c r="B11" s="291">
        <v>24754</v>
      </c>
      <c r="C11" s="291">
        <v>10589</v>
      </c>
      <c r="D11" s="291">
        <v>241</v>
      </c>
      <c r="E11" s="291">
        <v>2404</v>
      </c>
      <c r="F11" s="580">
        <f t="shared" si="0"/>
        <v>37988</v>
      </c>
      <c r="G11" s="838">
        <f t="shared" ref="G11:G16" si="5">B11/F11</f>
        <v>0.65162682952511319</v>
      </c>
      <c r="H11" s="838">
        <f t="shared" ref="H11:H16" si="6">C11/F11</f>
        <v>0.27874591976413604</v>
      </c>
      <c r="I11" s="838">
        <f t="shared" ref="I11:I16" si="7">D11/F11</f>
        <v>6.3441086658944934E-3</v>
      </c>
      <c r="J11" s="839">
        <f t="shared" ref="J11:J16" si="8">E11/F11</f>
        <v>6.3283142044856272E-2</v>
      </c>
      <c r="L11" s="584"/>
    </row>
    <row r="12" spans="1:13" s="584" customFormat="1" ht="16.5" customHeight="1">
      <c r="A12" s="295" t="s">
        <v>715</v>
      </c>
      <c r="B12" s="291">
        <v>26356</v>
      </c>
      <c r="C12" s="291">
        <v>11628</v>
      </c>
      <c r="D12" s="291">
        <v>359</v>
      </c>
      <c r="E12" s="291">
        <v>3057</v>
      </c>
      <c r="F12" s="580">
        <f t="shared" si="0"/>
        <v>41400</v>
      </c>
      <c r="G12" s="838">
        <f t="shared" si="5"/>
        <v>0.63661835748792273</v>
      </c>
      <c r="H12" s="838">
        <f t="shared" si="6"/>
        <v>0.28086956521739131</v>
      </c>
      <c r="I12" s="838">
        <f t="shared" si="7"/>
        <v>8.6714975845410634E-3</v>
      </c>
      <c r="J12" s="839">
        <f t="shared" si="8"/>
        <v>7.3840579710144932E-2</v>
      </c>
    </row>
    <row r="13" spans="1:13" s="584" customFormat="1" ht="16.5" customHeight="1">
      <c r="A13" s="295" t="s">
        <v>760</v>
      </c>
      <c r="B13" s="291">
        <v>28186</v>
      </c>
      <c r="C13" s="291">
        <v>12593</v>
      </c>
      <c r="D13" s="291">
        <v>307</v>
      </c>
      <c r="E13" s="291">
        <v>4802</v>
      </c>
      <c r="F13" s="580">
        <f>SUM(B13:E13)</f>
        <v>45888</v>
      </c>
      <c r="G13" s="838">
        <f t="shared" si="5"/>
        <v>0.6142346582984658</v>
      </c>
      <c r="H13" s="838">
        <f t="shared" si="6"/>
        <v>0.27442904463040446</v>
      </c>
      <c r="I13" s="838">
        <f t="shared" si="7"/>
        <v>6.6902022315202233E-3</v>
      </c>
      <c r="J13" s="839">
        <f t="shared" si="8"/>
        <v>0.10464609483960949</v>
      </c>
    </row>
    <row r="14" spans="1:13" s="584" customFormat="1" ht="16.5" customHeight="1">
      <c r="A14" s="295" t="s">
        <v>796</v>
      </c>
      <c r="B14" s="291">
        <v>27611</v>
      </c>
      <c r="C14" s="291">
        <v>13831</v>
      </c>
      <c r="D14" s="291">
        <v>318</v>
      </c>
      <c r="E14" s="291">
        <v>6133</v>
      </c>
      <c r="F14" s="580">
        <f>SUM(B14:E14)</f>
        <v>47893</v>
      </c>
      <c r="G14" s="838">
        <f t="shared" si="5"/>
        <v>0.57651431315641122</v>
      </c>
      <c r="H14" s="838">
        <f t="shared" si="6"/>
        <v>0.28878959346877414</v>
      </c>
      <c r="I14" s="838">
        <f t="shared" si="7"/>
        <v>6.6398012235608546E-3</v>
      </c>
      <c r="J14" s="839">
        <f t="shared" si="8"/>
        <v>0.12805629215125383</v>
      </c>
    </row>
    <row r="15" spans="1:13" s="584" customFormat="1" ht="16.5" customHeight="1">
      <c r="A15" s="2169">
        <v>2020</v>
      </c>
      <c r="B15" s="291">
        <v>15730</v>
      </c>
      <c r="C15" s="291">
        <v>9415</v>
      </c>
      <c r="D15" s="291">
        <v>106</v>
      </c>
      <c r="E15" s="291">
        <v>3966</v>
      </c>
      <c r="F15" s="580">
        <f>SUM(B15:E15)</f>
        <v>29217</v>
      </c>
      <c r="G15" s="838">
        <f t="shared" si="5"/>
        <v>0.53838518670636959</v>
      </c>
      <c r="H15" s="838">
        <f t="shared" si="6"/>
        <v>0.32224389909983914</v>
      </c>
      <c r="I15" s="838">
        <f t="shared" si="7"/>
        <v>3.6280247800937809E-3</v>
      </c>
      <c r="J15" s="839">
        <f t="shared" si="8"/>
        <v>0.1357428894136975</v>
      </c>
    </row>
    <row r="16" spans="1:13" s="584" customFormat="1" ht="16.5" customHeight="1">
      <c r="A16" s="2169" t="str">
        <f>+'Resumen EEp'!G5</f>
        <v>Ene-Abr. 2021</v>
      </c>
      <c r="B16" s="291">
        <v>5256</v>
      </c>
      <c r="C16" s="291">
        <v>3634</v>
      </c>
      <c r="D16" s="291">
        <v>33</v>
      </c>
      <c r="E16" s="291">
        <v>1555</v>
      </c>
      <c r="F16" s="580">
        <f>SUM(B16:E16)</f>
        <v>10478</v>
      </c>
      <c r="G16" s="838">
        <f t="shared" si="5"/>
        <v>0.50162244703187631</v>
      </c>
      <c r="H16" s="838">
        <f t="shared" si="6"/>
        <v>0.3468219125787364</v>
      </c>
      <c r="I16" s="838">
        <f t="shared" si="7"/>
        <v>3.1494560030540181E-3</v>
      </c>
      <c r="J16" s="839">
        <f t="shared" si="8"/>
        <v>0.14840618438633327</v>
      </c>
    </row>
    <row r="17" spans="1:12" s="403" customFormat="1" ht="19.5" customHeight="1">
      <c r="A17" s="299" t="s">
        <v>1</v>
      </c>
      <c r="B17" s="322">
        <f>SUM(B4:B16)</f>
        <v>249954</v>
      </c>
      <c r="C17" s="322">
        <f t="shared" ref="C17:E17" si="9">SUM(C4:C16)</f>
        <v>100628</v>
      </c>
      <c r="D17" s="322">
        <f t="shared" si="9"/>
        <v>2822</v>
      </c>
      <c r="E17" s="322">
        <f t="shared" si="9"/>
        <v>31083</v>
      </c>
      <c r="F17" s="607">
        <f>SUM(F4:F16)</f>
        <v>384487</v>
      </c>
      <c r="G17" s="1317">
        <f t="shared" si="1"/>
        <v>0.65009740251295878</v>
      </c>
      <c r="H17" s="1317">
        <f t="shared" si="2"/>
        <v>0.26172016219013905</v>
      </c>
      <c r="I17" s="1317">
        <f t="shared" si="3"/>
        <v>7.3396499751617094E-3</v>
      </c>
      <c r="J17" s="1318">
        <f t="shared" si="4"/>
        <v>8.0842785321740399E-2</v>
      </c>
      <c r="K17" s="696"/>
      <c r="L17" s="696"/>
    </row>
    <row r="18" spans="1:12" s="60" customFormat="1">
      <c r="A18" s="2717" t="s">
        <v>383</v>
      </c>
      <c r="B18" s="2718"/>
      <c r="C18" s="2718"/>
      <c r="D18" s="2718"/>
      <c r="E18" s="2718"/>
      <c r="F18" s="2718"/>
      <c r="G18" s="2718"/>
      <c r="H18" s="2718"/>
      <c r="I18" s="2718"/>
      <c r="J18" s="2718"/>
      <c r="K18" s="696"/>
      <c r="L18" s="696"/>
    </row>
    <row r="19" spans="1:12" s="60" customFormat="1">
      <c r="A19" s="696"/>
      <c r="B19" s="696"/>
      <c r="C19" s="696"/>
      <c r="D19" s="696"/>
      <c r="E19" s="696"/>
      <c r="F19" s="696"/>
      <c r="G19" s="696"/>
      <c r="H19" s="696"/>
      <c r="I19" s="696"/>
      <c r="J19" s="696"/>
    </row>
    <row r="20" spans="1:12" s="60" customFormat="1">
      <c r="A20" s="109"/>
      <c r="B20" s="108"/>
      <c r="C20" s="108"/>
      <c r="D20" s="108"/>
      <c r="E20" s="108"/>
    </row>
    <row r="21" spans="1:12" s="60" customFormat="1">
      <c r="A21" s="109"/>
      <c r="B21" s="108"/>
      <c r="C21" s="108"/>
      <c r="D21" s="108"/>
      <c r="E21" s="108"/>
    </row>
    <row r="22" spans="1:12" s="60" customFormat="1"/>
    <row r="23" spans="1:12" s="60" customFormat="1"/>
    <row r="24" spans="1:12" s="60" customFormat="1"/>
    <row r="25" spans="1:12" s="60" customFormat="1"/>
    <row r="26" spans="1:12" s="60" customFormat="1"/>
    <row r="27" spans="1:12" s="60" customFormat="1"/>
    <row r="28" spans="1:12">
      <c r="A28" s="60"/>
      <c r="B28" s="60"/>
      <c r="C28" s="60"/>
      <c r="D28" s="60"/>
      <c r="E28" s="60"/>
      <c r="F28" s="60"/>
      <c r="G28" s="60"/>
      <c r="H28" s="60"/>
      <c r="I28" s="60"/>
      <c r="J28" s="60"/>
    </row>
    <row r="29" spans="1:12" ht="45.75" customHeight="1"/>
  </sheetData>
  <mergeCells count="2">
    <mergeCell ref="A1:L1"/>
    <mergeCell ref="A18:J18"/>
  </mergeCells>
  <printOptions horizontalCentered="1"/>
  <pageMargins left="0.39370078740157483" right="0.39370078740157483" top="0.23622047244094491" bottom="0.23622047244094491" header="0.31496062992125984" footer="0.31496062992125984"/>
  <pageSetup scale="58" orientation="landscape" r:id="rId1"/>
  <drawing r:id="rId2"/>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tabColor rgb="FF66FF33"/>
  </sheetPr>
  <dimension ref="A1:AD28"/>
  <sheetViews>
    <sheetView showGridLines="0" view="pageBreakPreview" topLeftCell="D1" zoomScale="73" zoomScaleNormal="100" zoomScaleSheetLayoutView="73" workbookViewId="0">
      <selection activeCell="O1" sqref="O1:AM1048576"/>
    </sheetView>
  </sheetViews>
  <sheetFormatPr baseColWidth="10" defaultColWidth="11.42578125" defaultRowHeight="15"/>
  <cols>
    <col min="1" max="1" width="22" style="29" customWidth="1"/>
    <col min="2" max="2" width="14.28515625" style="29" customWidth="1"/>
    <col min="3" max="3" width="16.42578125" style="29" customWidth="1"/>
    <col min="4" max="5" width="13.5703125" style="29" customWidth="1"/>
    <col min="6" max="6" width="14.85546875" style="29" customWidth="1"/>
    <col min="7" max="7" width="18" style="29" customWidth="1"/>
    <col min="8" max="8" width="18.7109375" style="29" customWidth="1"/>
    <col min="9" max="13" width="15.42578125" style="29" customWidth="1"/>
    <col min="14" max="14" width="18.5703125" style="29" customWidth="1"/>
    <col min="15" max="16384" width="11.42578125" style="29"/>
  </cols>
  <sheetData>
    <row r="1" spans="1:14" s="60" customFormat="1" ht="94.5" customHeight="1">
      <c r="A1" s="2689"/>
      <c r="B1" s="2689"/>
      <c r="C1" s="2689"/>
      <c r="D1" s="2689"/>
      <c r="E1" s="2689"/>
      <c r="F1" s="2689"/>
      <c r="G1" s="2689"/>
      <c r="H1" s="2689"/>
      <c r="I1" s="2689"/>
      <c r="J1" s="2689"/>
      <c r="K1" s="2689"/>
      <c r="L1" s="2689"/>
      <c r="M1" s="2689"/>
      <c r="N1" s="2689"/>
    </row>
    <row r="2" spans="1:14" s="28" customFormat="1" ht="6" customHeight="1">
      <c r="A2" s="301"/>
      <c r="B2" s="135"/>
      <c r="C2" s="135"/>
      <c r="D2" s="135"/>
      <c r="E2" s="135"/>
      <c r="F2" s="135"/>
      <c r="G2" s="135"/>
      <c r="H2" s="135"/>
      <c r="I2" s="135"/>
      <c r="J2" s="135"/>
      <c r="K2" s="135"/>
      <c r="L2" s="135"/>
      <c r="M2" s="135"/>
      <c r="N2" s="333"/>
    </row>
    <row r="3" spans="1:14" s="101" customFormat="1" ht="45.75" customHeight="1">
      <c r="A3" s="848" t="s">
        <v>2</v>
      </c>
      <c r="B3" s="849" t="s">
        <v>302</v>
      </c>
      <c r="C3" s="849" t="s">
        <v>301</v>
      </c>
      <c r="D3" s="849" t="s">
        <v>300</v>
      </c>
      <c r="E3" s="849" t="s">
        <v>299</v>
      </c>
      <c r="F3" s="849" t="s">
        <v>298</v>
      </c>
      <c r="G3" s="849" t="s">
        <v>297</v>
      </c>
      <c r="H3" s="842" t="s">
        <v>98</v>
      </c>
      <c r="I3" s="849" t="s">
        <v>296</v>
      </c>
      <c r="J3" s="849" t="s">
        <v>295</v>
      </c>
      <c r="K3" s="849" t="s">
        <v>294</v>
      </c>
      <c r="L3" s="849" t="s">
        <v>293</v>
      </c>
      <c r="M3" s="849" t="s">
        <v>292</v>
      </c>
      <c r="N3" s="850" t="s">
        <v>176</v>
      </c>
    </row>
    <row r="4" spans="1:14" s="60" customFormat="1" ht="15" customHeight="1">
      <c r="A4" s="851" t="s">
        <v>163</v>
      </c>
      <c r="B4" s="852">
        <v>6838</v>
      </c>
      <c r="C4" s="852">
        <v>5185</v>
      </c>
      <c r="D4" s="852">
        <v>853</v>
      </c>
      <c r="E4" s="852">
        <v>140</v>
      </c>
      <c r="F4" s="852">
        <v>310</v>
      </c>
      <c r="G4" s="852">
        <v>1003</v>
      </c>
      <c r="H4" s="853">
        <f>SUM(B4:G4)</f>
        <v>14329</v>
      </c>
      <c r="I4" s="854">
        <f t="shared" ref="I4:I11" si="0">B4/H4</f>
        <v>0.47721404145439317</v>
      </c>
      <c r="J4" s="854">
        <f t="shared" ref="J4:J11" si="1">C4/H4</f>
        <v>0.36185358364156606</v>
      </c>
      <c r="K4" s="854">
        <f t="shared" ref="K4:K17" si="2">D4/H4</f>
        <v>5.9529625235536322E-2</v>
      </c>
      <c r="L4" s="854">
        <f t="shared" ref="L4:L11" si="3">E4/H4</f>
        <v>9.7703957010258913E-3</v>
      </c>
      <c r="M4" s="854">
        <f t="shared" ref="M4:M17" si="4">F4/H4</f>
        <v>2.163444762370019E-2</v>
      </c>
      <c r="N4" s="854">
        <f t="shared" ref="N4:N17" si="5">G4/H4</f>
        <v>6.9997906343778352E-2</v>
      </c>
    </row>
    <row r="5" spans="1:14" s="60" customFormat="1" ht="15" customHeight="1">
      <c r="A5" s="851" t="s">
        <v>141</v>
      </c>
      <c r="B5" s="852">
        <v>8908</v>
      </c>
      <c r="C5" s="852">
        <v>5224</v>
      </c>
      <c r="D5" s="852">
        <v>880</v>
      </c>
      <c r="E5" s="852">
        <v>148</v>
      </c>
      <c r="F5" s="852">
        <v>487</v>
      </c>
      <c r="G5" s="852">
        <v>1224</v>
      </c>
      <c r="H5" s="853">
        <f>SUM(B5:G5)</f>
        <v>16871</v>
      </c>
      <c r="I5" s="854">
        <f t="shared" si="0"/>
        <v>0.52800663861063368</v>
      </c>
      <c r="J5" s="854">
        <f t="shared" si="1"/>
        <v>0.3096437674115346</v>
      </c>
      <c r="K5" s="854">
        <f t="shared" si="2"/>
        <v>5.2160512121391736E-2</v>
      </c>
      <c r="L5" s="854">
        <f t="shared" si="3"/>
        <v>8.7724497658704277E-3</v>
      </c>
      <c r="M5" s="854">
        <f t="shared" si="4"/>
        <v>2.8866101594452017E-2</v>
      </c>
      <c r="N5" s="854">
        <f t="shared" si="5"/>
        <v>7.2550530496117593E-2</v>
      </c>
    </row>
    <row r="6" spans="1:14" s="60" customFormat="1" ht="15" customHeight="1">
      <c r="A6" s="851" t="s">
        <v>164</v>
      </c>
      <c r="B6" s="852">
        <v>11414</v>
      </c>
      <c r="C6" s="852">
        <v>7139</v>
      </c>
      <c r="D6" s="852">
        <v>1109</v>
      </c>
      <c r="E6" s="852">
        <v>180</v>
      </c>
      <c r="F6" s="852">
        <v>689</v>
      </c>
      <c r="G6" s="852">
        <v>658</v>
      </c>
      <c r="H6" s="853">
        <f>SUM(B6:G6)</f>
        <v>21189</v>
      </c>
      <c r="I6" s="854">
        <f t="shared" si="0"/>
        <v>0.53867572797206098</v>
      </c>
      <c r="J6" s="854">
        <f t="shared" si="1"/>
        <v>0.33692010005191375</v>
      </c>
      <c r="K6" s="854">
        <f t="shared" si="2"/>
        <v>5.2338477511916559E-2</v>
      </c>
      <c r="L6" s="854">
        <f t="shared" si="3"/>
        <v>8.4949738071640954E-3</v>
      </c>
      <c r="M6" s="854">
        <f t="shared" si="4"/>
        <v>3.2516871961867005E-2</v>
      </c>
      <c r="N6" s="854">
        <f t="shared" si="5"/>
        <v>3.1053848695077636E-2</v>
      </c>
    </row>
    <row r="7" spans="1:14" s="60" customFormat="1" ht="15" customHeight="1">
      <c r="A7" s="851" t="s">
        <v>376</v>
      </c>
      <c r="B7" s="852">
        <v>15120</v>
      </c>
      <c r="C7" s="852">
        <v>8407</v>
      </c>
      <c r="D7" s="852">
        <v>937</v>
      </c>
      <c r="E7" s="852">
        <v>154</v>
      </c>
      <c r="F7" s="852">
        <v>616</v>
      </c>
      <c r="G7" s="852">
        <v>1067</v>
      </c>
      <c r="H7" s="855">
        <f>+B7+C7+D7+E7+F7+G7</f>
        <v>26301</v>
      </c>
      <c r="I7" s="854">
        <f t="shared" si="0"/>
        <v>0.57488308429337287</v>
      </c>
      <c r="J7" s="854">
        <f t="shared" si="1"/>
        <v>0.31964564085015779</v>
      </c>
      <c r="K7" s="854">
        <f t="shared" si="2"/>
        <v>3.562602182426524E-2</v>
      </c>
      <c r="L7" s="854">
        <f t="shared" si="3"/>
        <v>5.8552906733584272E-3</v>
      </c>
      <c r="M7" s="854">
        <f t="shared" si="4"/>
        <v>2.3421162693433709E-2</v>
      </c>
      <c r="N7" s="854">
        <f t="shared" si="5"/>
        <v>4.0568799665411964E-2</v>
      </c>
    </row>
    <row r="8" spans="1:14" s="60" customFormat="1" ht="15" customHeight="1">
      <c r="A8" s="851" t="s">
        <v>410</v>
      </c>
      <c r="B8" s="852">
        <v>16356</v>
      </c>
      <c r="C8" s="852">
        <v>9164</v>
      </c>
      <c r="D8" s="852">
        <v>1031</v>
      </c>
      <c r="E8" s="852">
        <v>158</v>
      </c>
      <c r="F8" s="852">
        <v>363</v>
      </c>
      <c r="G8" s="852">
        <v>1680</v>
      </c>
      <c r="H8" s="855">
        <f>+B8+C8+D8+E8+F8+G8</f>
        <v>28752</v>
      </c>
      <c r="I8" s="854">
        <f t="shared" si="0"/>
        <v>0.5688647746243739</v>
      </c>
      <c r="J8" s="854">
        <f t="shared" si="1"/>
        <v>0.31872565386755702</v>
      </c>
      <c r="K8" s="854">
        <f t="shared" si="2"/>
        <v>3.5858375069560376E-2</v>
      </c>
      <c r="L8" s="854">
        <f t="shared" si="3"/>
        <v>5.4952698942682251E-3</v>
      </c>
      <c r="M8" s="854">
        <f t="shared" si="4"/>
        <v>1.2625208681135225E-2</v>
      </c>
      <c r="N8" s="854">
        <f t="shared" si="5"/>
        <v>5.8430717863105178E-2</v>
      </c>
    </row>
    <row r="9" spans="1:14" s="60" customFormat="1" ht="15" customHeight="1">
      <c r="A9" s="851" t="s">
        <v>415</v>
      </c>
      <c r="B9" s="852">
        <v>16770</v>
      </c>
      <c r="C9" s="852">
        <v>10494</v>
      </c>
      <c r="D9" s="852">
        <v>895</v>
      </c>
      <c r="E9" s="852">
        <v>220</v>
      </c>
      <c r="F9" s="852">
        <v>343</v>
      </c>
      <c r="G9" s="852">
        <v>1609</v>
      </c>
      <c r="H9" s="855">
        <f>+B9+C9+D9+E9+F9+G9</f>
        <v>30331</v>
      </c>
      <c r="I9" s="854">
        <f t="shared" si="0"/>
        <v>0.55289967360126602</v>
      </c>
      <c r="J9" s="854">
        <f t="shared" si="1"/>
        <v>0.34598265800665984</v>
      </c>
      <c r="K9" s="854">
        <f t="shared" si="2"/>
        <v>2.9507764333520162E-2</v>
      </c>
      <c r="L9" s="854">
        <f t="shared" si="3"/>
        <v>7.2533051993010451E-3</v>
      </c>
      <c r="M9" s="854">
        <f t="shared" si="4"/>
        <v>1.1308562197092083E-2</v>
      </c>
      <c r="N9" s="854">
        <f t="shared" si="5"/>
        <v>5.3048036662160826E-2</v>
      </c>
    </row>
    <row r="10" spans="1:14" s="60" customFormat="1" ht="15" customHeight="1">
      <c r="A10" s="851" t="s">
        <v>647</v>
      </c>
      <c r="B10" s="852">
        <v>19186</v>
      </c>
      <c r="C10" s="852">
        <v>11346</v>
      </c>
      <c r="D10" s="852">
        <v>1038</v>
      </c>
      <c r="E10" s="852">
        <v>178</v>
      </c>
      <c r="F10" s="852">
        <v>185</v>
      </c>
      <c r="G10" s="852">
        <v>1917</v>
      </c>
      <c r="H10" s="855">
        <f>+B10+C10+D10+E10+F10+G10</f>
        <v>33850</v>
      </c>
      <c r="I10" s="854">
        <f t="shared" si="0"/>
        <v>0.56679468242245201</v>
      </c>
      <c r="J10" s="854">
        <f t="shared" si="1"/>
        <v>0.33518463810930577</v>
      </c>
      <c r="K10" s="854">
        <f t="shared" si="2"/>
        <v>3.0664697193500737E-2</v>
      </c>
      <c r="L10" s="854">
        <f t="shared" si="3"/>
        <v>5.2584933530280646E-3</v>
      </c>
      <c r="M10" s="854">
        <f t="shared" si="4"/>
        <v>5.4652880354505171E-3</v>
      </c>
      <c r="N10" s="854">
        <f t="shared" si="5"/>
        <v>5.6632200886262925E-2</v>
      </c>
    </row>
    <row r="11" spans="1:14" s="60" customFormat="1" ht="17.25" customHeight="1">
      <c r="A11" s="851" t="s">
        <v>695</v>
      </c>
      <c r="B11" s="852">
        <v>21504</v>
      </c>
      <c r="C11" s="852">
        <v>12792</v>
      </c>
      <c r="D11" s="852">
        <v>140</v>
      </c>
      <c r="E11" s="852">
        <v>920</v>
      </c>
      <c r="F11" s="852">
        <v>228</v>
      </c>
      <c r="G11" s="852">
        <v>2404</v>
      </c>
      <c r="H11" s="855">
        <f t="shared" ref="H11:H16" si="6">SUM(B11:G11)</f>
        <v>37988</v>
      </c>
      <c r="I11" s="854">
        <f t="shared" si="0"/>
        <v>0.56607349689375597</v>
      </c>
      <c r="J11" s="854">
        <f t="shared" si="1"/>
        <v>0.33673791723702223</v>
      </c>
      <c r="K11" s="854">
        <f t="shared" si="2"/>
        <v>3.68537432873539E-3</v>
      </c>
      <c r="L11" s="854">
        <f t="shared" si="3"/>
        <v>2.4218174160261136E-2</v>
      </c>
      <c r="M11" s="854">
        <f t="shared" si="4"/>
        <v>6.0018953353690643E-3</v>
      </c>
      <c r="N11" s="854">
        <f t="shared" si="5"/>
        <v>6.3283142044856272E-2</v>
      </c>
    </row>
    <row r="12" spans="1:14" s="584" customFormat="1" ht="17.25" customHeight="1">
      <c r="A12" s="851" t="s">
        <v>715</v>
      </c>
      <c r="B12" s="852">
        <v>22520</v>
      </c>
      <c r="C12" s="852">
        <v>14431</v>
      </c>
      <c r="D12" s="852">
        <v>1018</v>
      </c>
      <c r="E12" s="852">
        <v>239</v>
      </c>
      <c r="F12" s="852">
        <v>135</v>
      </c>
      <c r="G12" s="852">
        <v>3057</v>
      </c>
      <c r="H12" s="855">
        <f t="shared" si="6"/>
        <v>41400</v>
      </c>
      <c r="I12" s="854">
        <f t="shared" ref="I12:I17" si="7">B12/H12</f>
        <v>0.54396135265700485</v>
      </c>
      <c r="J12" s="854">
        <f t="shared" ref="J12:J17" si="8">C12/H12</f>
        <v>0.34857487922705316</v>
      </c>
      <c r="K12" s="854">
        <f>D12/H12</f>
        <v>2.4589371980676327E-2</v>
      </c>
      <c r="L12" s="854">
        <f t="shared" ref="L12:L17" si="9">E12/H12</f>
        <v>5.7729468599033813E-3</v>
      </c>
      <c r="M12" s="854">
        <f>F12/H12</f>
        <v>3.2608695652173911E-3</v>
      </c>
      <c r="N12" s="854">
        <f>G12/H12</f>
        <v>7.3840579710144932E-2</v>
      </c>
    </row>
    <row r="13" spans="1:14" s="804" customFormat="1" ht="17.25" customHeight="1">
      <c r="A13" s="851" t="s">
        <v>760</v>
      </c>
      <c r="B13" s="852">
        <v>25959</v>
      </c>
      <c r="C13" s="852">
        <v>14033</v>
      </c>
      <c r="D13" s="852">
        <v>623</v>
      </c>
      <c r="E13" s="852">
        <v>260</v>
      </c>
      <c r="F13" s="852">
        <v>211</v>
      </c>
      <c r="G13" s="852">
        <v>4802</v>
      </c>
      <c r="H13" s="855">
        <f t="shared" si="6"/>
        <v>45888</v>
      </c>
      <c r="I13" s="854">
        <f t="shared" si="7"/>
        <v>0.56570345188284521</v>
      </c>
      <c r="J13" s="854">
        <f t="shared" si="8"/>
        <v>0.30580979776847977</v>
      </c>
      <c r="K13" s="854">
        <f>D13/H13</f>
        <v>1.3576534170153417E-2</v>
      </c>
      <c r="L13" s="854">
        <f t="shared" si="9"/>
        <v>5.6659693165969317E-3</v>
      </c>
      <c r="M13" s="854">
        <f>F13/H13</f>
        <v>4.5981520223152021E-3</v>
      </c>
      <c r="N13" s="854">
        <f>G13/H13</f>
        <v>0.10464609483960949</v>
      </c>
    </row>
    <row r="14" spans="1:14" s="804" customFormat="1" ht="17.25" customHeight="1">
      <c r="A14" s="851" t="s">
        <v>796</v>
      </c>
      <c r="B14" s="852">
        <v>26122</v>
      </c>
      <c r="C14" s="852">
        <v>14778</v>
      </c>
      <c r="D14" s="852">
        <v>371</v>
      </c>
      <c r="E14" s="852">
        <v>200</v>
      </c>
      <c r="F14" s="852">
        <v>289</v>
      </c>
      <c r="G14" s="852">
        <v>6133</v>
      </c>
      <c r="H14" s="855">
        <f t="shared" si="6"/>
        <v>47893</v>
      </c>
      <c r="I14" s="854">
        <f t="shared" si="7"/>
        <v>0.54542417472281957</v>
      </c>
      <c r="J14" s="854">
        <f t="shared" si="8"/>
        <v>0.30856283799302614</v>
      </c>
      <c r="K14" s="854">
        <f>D14/H14</f>
        <v>7.7464347608209964E-3</v>
      </c>
      <c r="L14" s="854">
        <f t="shared" si="9"/>
        <v>4.1759756123024242E-3</v>
      </c>
      <c r="M14" s="854">
        <f>F14/H14</f>
        <v>6.0342847597770026E-3</v>
      </c>
      <c r="N14" s="854">
        <f>G14/H14</f>
        <v>0.12805629215125383</v>
      </c>
    </row>
    <row r="15" spans="1:14" s="804" customFormat="1" ht="17.25" customHeight="1">
      <c r="A15" s="2170">
        <v>2020</v>
      </c>
      <c r="B15" s="852">
        <v>15990</v>
      </c>
      <c r="C15" s="852">
        <v>8664</v>
      </c>
      <c r="D15" s="852">
        <v>240</v>
      </c>
      <c r="E15" s="852">
        <v>196</v>
      </c>
      <c r="F15" s="852">
        <v>161</v>
      </c>
      <c r="G15" s="852">
        <v>3966</v>
      </c>
      <c r="H15" s="855">
        <f t="shared" si="6"/>
        <v>29217</v>
      </c>
      <c r="I15" s="854">
        <f t="shared" si="7"/>
        <v>0.54728411541225996</v>
      </c>
      <c r="J15" s="854">
        <f t="shared" si="8"/>
        <v>0.29653968579936341</v>
      </c>
      <c r="K15" s="854">
        <f>D15/H15</f>
        <v>8.2143957285142205E-3</v>
      </c>
      <c r="L15" s="854">
        <f t="shared" si="9"/>
        <v>6.7084231782866136E-3</v>
      </c>
      <c r="M15" s="854">
        <f>F15/H15</f>
        <v>5.5104904678782898E-3</v>
      </c>
      <c r="N15" s="854">
        <f>G15/H15</f>
        <v>0.1357428894136975</v>
      </c>
    </row>
    <row r="16" spans="1:14" s="804" customFormat="1" ht="17.25" customHeight="1">
      <c r="A16" s="2170" t="str">
        <f>+'Resumen EEp'!G5</f>
        <v>Ene-Abr. 2021</v>
      </c>
      <c r="B16" s="852">
        <v>5523</v>
      </c>
      <c r="C16" s="852">
        <v>3092</v>
      </c>
      <c r="D16" s="852">
        <v>71</v>
      </c>
      <c r="E16" s="852">
        <v>59</v>
      </c>
      <c r="F16" s="852">
        <v>179</v>
      </c>
      <c r="G16" s="852">
        <v>1554</v>
      </c>
      <c r="H16" s="855">
        <f t="shared" si="6"/>
        <v>10478</v>
      </c>
      <c r="I16" s="854">
        <f t="shared" si="7"/>
        <v>0.52710440923840429</v>
      </c>
      <c r="J16" s="854">
        <f t="shared" si="8"/>
        <v>0.29509448368009161</v>
      </c>
      <c r="K16" s="854">
        <f>D16/H16</f>
        <v>6.7761023096010687E-3</v>
      </c>
      <c r="L16" s="854">
        <f t="shared" si="9"/>
        <v>5.6308455812177898E-3</v>
      </c>
      <c r="M16" s="854">
        <f>F16/H16</f>
        <v>1.7083412865050582E-2</v>
      </c>
      <c r="N16" s="854">
        <f>G16/H16</f>
        <v>0.14831074632563465</v>
      </c>
    </row>
    <row r="17" spans="1:14" s="60" customFormat="1" ht="21" customHeight="1">
      <c r="A17" s="842" t="s">
        <v>1</v>
      </c>
      <c r="B17" s="843">
        <f>SUM(B4:B16)</f>
        <v>212210</v>
      </c>
      <c r="C17" s="843">
        <f t="shared" ref="C17:G17" si="10">SUM(C4:C16)</f>
        <v>124749</v>
      </c>
      <c r="D17" s="843">
        <f t="shared" si="10"/>
        <v>9206</v>
      </c>
      <c r="E17" s="843">
        <f t="shared" si="10"/>
        <v>3052</v>
      </c>
      <c r="F17" s="843">
        <f t="shared" si="10"/>
        <v>4196</v>
      </c>
      <c r="G17" s="843">
        <f t="shared" si="10"/>
        <v>31074</v>
      </c>
      <c r="H17" s="844">
        <f>SUM(H4:H16)</f>
        <v>384487</v>
      </c>
      <c r="I17" s="845">
        <f t="shared" si="7"/>
        <v>0.55193023431221344</v>
      </c>
      <c r="J17" s="845">
        <f t="shared" si="8"/>
        <v>0.32445570331376611</v>
      </c>
      <c r="K17" s="845">
        <f t="shared" si="2"/>
        <v>2.3943592371133485E-2</v>
      </c>
      <c r="L17" s="845">
        <f t="shared" si="9"/>
        <v>7.9378496542145769E-3</v>
      </c>
      <c r="M17" s="845">
        <f t="shared" si="4"/>
        <v>1.0913242840460146E-2</v>
      </c>
      <c r="N17" s="846">
        <f t="shared" si="5"/>
        <v>8.0819377508212248E-2</v>
      </c>
    </row>
    <row r="18" spans="1:14" s="60" customFormat="1">
      <c r="A18" s="109"/>
      <c r="B18" s="108"/>
      <c r="C18" s="108"/>
      <c r="D18" s="108"/>
      <c r="E18" s="108"/>
      <c r="F18" s="108"/>
      <c r="G18" s="108"/>
    </row>
    <row r="19" spans="1:14" s="60" customFormat="1">
      <c r="A19" s="109"/>
      <c r="B19" s="108"/>
      <c r="C19" s="108"/>
      <c r="D19" s="108"/>
      <c r="E19" s="108"/>
      <c r="F19" s="108"/>
      <c r="G19" s="108"/>
    </row>
    <row r="20" spans="1:14" s="60" customFormat="1">
      <c r="A20" s="109"/>
      <c r="B20" s="108"/>
      <c r="C20" s="108"/>
      <c r="D20" s="108"/>
      <c r="E20" s="108"/>
      <c r="F20" s="108"/>
      <c r="G20" s="108"/>
    </row>
    <row r="21" spans="1:14" s="60" customFormat="1">
      <c r="A21" s="109"/>
      <c r="B21" s="108"/>
      <c r="C21" s="108"/>
      <c r="D21" s="108"/>
      <c r="E21" s="108"/>
      <c r="F21" s="108"/>
      <c r="G21" s="108"/>
    </row>
    <row r="22" spans="1:14" s="60" customFormat="1"/>
    <row r="23" spans="1:14" s="60" customFormat="1"/>
    <row r="24" spans="1:14" s="60" customFormat="1"/>
    <row r="25" spans="1:14" s="60" customFormat="1"/>
    <row r="26" spans="1:14" s="60" customFormat="1"/>
    <row r="27" spans="1:14">
      <c r="A27" s="60"/>
      <c r="B27" s="60"/>
      <c r="C27" s="60"/>
      <c r="D27" s="60"/>
      <c r="E27" s="60"/>
      <c r="F27" s="60"/>
      <c r="G27" s="60"/>
      <c r="H27" s="60"/>
      <c r="I27" s="60"/>
      <c r="J27" s="60"/>
      <c r="K27" s="60"/>
      <c r="L27" s="60"/>
      <c r="M27" s="60"/>
      <c r="N27" s="60"/>
    </row>
    <row r="28" spans="1:14">
      <c r="A28" s="60"/>
      <c r="B28" s="60"/>
      <c r="C28" s="60"/>
      <c r="D28" s="60"/>
      <c r="E28" s="60"/>
      <c r="F28" s="60"/>
      <c r="G28" s="60"/>
      <c r="H28" s="60"/>
      <c r="I28" s="60"/>
      <c r="J28" s="60"/>
      <c r="K28" s="60"/>
      <c r="L28" s="60"/>
      <c r="M28" s="60"/>
      <c r="N28" s="60"/>
    </row>
  </sheetData>
  <mergeCells count="1">
    <mergeCell ref="A1:N1"/>
  </mergeCells>
  <printOptions horizontalCentered="1"/>
  <pageMargins left="0.39370078740157483" right="0.39370078740157483" top="0.23622047244094491" bottom="0.23622047244094491" header="0.31496062992125984" footer="0.31496062992125984"/>
  <pageSetup scale="57" orientation="landscape" r:id="rId1"/>
  <drawing r:id="rId2"/>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1">
    <tabColor rgb="FF66FF33"/>
  </sheetPr>
  <dimension ref="A1:O28"/>
  <sheetViews>
    <sheetView showGridLines="0" view="pageBreakPreview" topLeftCell="F1" zoomScale="70" zoomScaleNormal="100" zoomScaleSheetLayoutView="70" workbookViewId="0">
      <selection activeCell="P1" sqref="P1:AI1048576"/>
    </sheetView>
  </sheetViews>
  <sheetFormatPr baseColWidth="10" defaultColWidth="11.42578125" defaultRowHeight="15"/>
  <cols>
    <col min="1" max="1" width="19.7109375" style="1633" customWidth="1"/>
    <col min="2" max="2" width="15" style="143" customWidth="1"/>
    <col min="3" max="3" width="22" style="143" customWidth="1"/>
    <col min="4" max="4" width="17.28515625" style="143" customWidth="1"/>
    <col min="5" max="5" width="16.42578125" style="143" customWidth="1"/>
    <col min="6" max="6" width="14.140625" style="143" customWidth="1"/>
    <col min="7" max="7" width="16" style="143" customWidth="1"/>
    <col min="8" max="8" width="14.85546875" style="143" customWidth="1"/>
    <col min="9" max="9" width="18.85546875" style="143" customWidth="1"/>
    <col min="10" max="10" width="22.42578125" style="143" customWidth="1"/>
    <col min="11" max="11" width="16.7109375" style="143" customWidth="1"/>
    <col min="12" max="12" width="15.28515625" style="143" customWidth="1"/>
    <col min="13" max="13" width="17" style="143" customWidth="1"/>
    <col min="14" max="14" width="17.42578125" style="143" customWidth="1"/>
    <col min="15" max="15" width="7" style="143" customWidth="1"/>
    <col min="16" max="16384" width="11.42578125" style="29"/>
  </cols>
  <sheetData>
    <row r="1" spans="1:15" s="60" customFormat="1" ht="83.25" customHeight="1">
      <c r="A1" s="1655"/>
      <c r="B1" s="1655"/>
      <c r="C1" s="1655"/>
      <c r="D1" s="1655"/>
      <c r="E1" s="1655"/>
      <c r="F1" s="1655"/>
      <c r="G1" s="1655"/>
      <c r="H1" s="1655"/>
      <c r="I1" s="1655"/>
      <c r="J1" s="1655"/>
      <c r="K1" s="1655"/>
      <c r="L1" s="1655"/>
      <c r="M1" s="1655"/>
      <c r="N1" s="1655"/>
      <c r="O1" s="1634"/>
    </row>
    <row r="2" spans="1:15" s="28" customFormat="1" ht="13.5" customHeight="1">
      <c r="A2" s="1635"/>
      <c r="B2" s="1635"/>
      <c r="C2" s="1635"/>
      <c r="D2" s="1635"/>
      <c r="E2" s="1635"/>
      <c r="F2" s="1635"/>
      <c r="G2" s="1635"/>
      <c r="H2" s="1635"/>
      <c r="I2" s="1635"/>
      <c r="J2" s="1635"/>
      <c r="K2" s="1635"/>
      <c r="L2" s="1635"/>
      <c r="M2" s="1635"/>
      <c r="N2" s="1635"/>
      <c r="O2" s="1635"/>
    </row>
    <row r="3" spans="1:15" s="101" customFormat="1" ht="46.5" customHeight="1">
      <c r="A3" s="479" t="s">
        <v>2</v>
      </c>
      <c r="B3" s="463" t="s">
        <v>312</v>
      </c>
      <c r="C3" s="463" t="s">
        <v>311</v>
      </c>
      <c r="D3" s="463" t="s">
        <v>310</v>
      </c>
      <c r="E3" s="463" t="s">
        <v>309</v>
      </c>
      <c r="F3" s="463" t="s">
        <v>308</v>
      </c>
      <c r="G3" s="463" t="s">
        <v>353</v>
      </c>
      <c r="H3" s="479" t="s">
        <v>98</v>
      </c>
      <c r="I3" s="1315" t="s">
        <v>307</v>
      </c>
      <c r="J3" s="1315" t="s">
        <v>306</v>
      </c>
      <c r="K3" s="1315" t="s">
        <v>305</v>
      </c>
      <c r="L3" s="1315" t="s">
        <v>304</v>
      </c>
      <c r="M3" s="1315" t="s">
        <v>303</v>
      </c>
      <c r="N3" s="1316" t="s">
        <v>176</v>
      </c>
      <c r="O3" s="1653"/>
    </row>
    <row r="4" spans="1:15" s="412" customFormat="1" ht="18.75" customHeight="1">
      <c r="A4" s="856" t="s">
        <v>163</v>
      </c>
      <c r="B4" s="813">
        <v>372</v>
      </c>
      <c r="C4" s="813">
        <v>339</v>
      </c>
      <c r="D4" s="813">
        <v>498</v>
      </c>
      <c r="E4" s="813">
        <v>11663</v>
      </c>
      <c r="F4" s="813">
        <v>458</v>
      </c>
      <c r="G4" s="813">
        <v>999</v>
      </c>
      <c r="H4" s="1314">
        <f>SUM(B4:G4)</f>
        <v>14329</v>
      </c>
      <c r="I4" s="1643">
        <f t="shared" ref="I4:I10" si="0">B4/H4</f>
        <v>2.5961337148440226E-2</v>
      </c>
      <c r="J4" s="1644">
        <f t="shared" ref="J4:J10" si="1">C4/H4</f>
        <v>2.3658315304626979E-2</v>
      </c>
      <c r="K4" s="1644">
        <f t="shared" ref="K4:K10" si="2">D4/H4</f>
        <v>3.4754693279363529E-2</v>
      </c>
      <c r="L4" s="1644">
        <f t="shared" ref="L4:L10" si="3">E4/H4</f>
        <v>0.81394375043617839</v>
      </c>
      <c r="M4" s="1644">
        <f t="shared" ref="M4:M10" si="4">F4/H4</f>
        <v>3.196315165049899E-2</v>
      </c>
      <c r="N4" s="1645">
        <f t="shared" ref="N4:N10" si="5">G4/H4</f>
        <v>6.9718752180891894E-2</v>
      </c>
      <c r="O4" s="1647"/>
    </row>
    <row r="5" spans="1:15" s="412" customFormat="1" ht="19.5" customHeight="1">
      <c r="A5" s="856" t="s">
        <v>141</v>
      </c>
      <c r="B5" s="813">
        <v>415</v>
      </c>
      <c r="C5" s="813">
        <v>357</v>
      </c>
      <c r="D5" s="813">
        <v>484</v>
      </c>
      <c r="E5" s="813">
        <v>13583</v>
      </c>
      <c r="F5" s="813">
        <v>519</v>
      </c>
      <c r="G5" s="813">
        <v>1513</v>
      </c>
      <c r="H5" s="1314">
        <f t="shared" ref="H5:H10" si="6">SUM(B5:G5)</f>
        <v>16871</v>
      </c>
      <c r="I5" s="1646">
        <f t="shared" si="0"/>
        <v>2.4598423329974514E-2</v>
      </c>
      <c r="J5" s="1647">
        <f t="shared" si="1"/>
        <v>2.1160571394700966E-2</v>
      </c>
      <c r="K5" s="1647">
        <f t="shared" si="2"/>
        <v>2.8688281666765455E-2</v>
      </c>
      <c r="L5" s="1647">
        <f t="shared" si="3"/>
        <v>0.80510935925552729</v>
      </c>
      <c r="M5" s="1647">
        <f t="shared" si="4"/>
        <v>3.0762847489775355E-2</v>
      </c>
      <c r="N5" s="1648">
        <f t="shared" si="5"/>
        <v>8.9680516863256482E-2</v>
      </c>
      <c r="O5" s="1647"/>
    </row>
    <row r="6" spans="1:15" s="412" customFormat="1" ht="18.75">
      <c r="A6" s="856" t="s">
        <v>164</v>
      </c>
      <c r="B6" s="813">
        <v>472</v>
      </c>
      <c r="C6" s="813">
        <v>799</v>
      </c>
      <c r="D6" s="813">
        <v>550</v>
      </c>
      <c r="E6" s="813">
        <v>17568</v>
      </c>
      <c r="F6" s="813">
        <v>540</v>
      </c>
      <c r="G6" s="813">
        <v>1260</v>
      </c>
      <c r="H6" s="1314">
        <f t="shared" si="6"/>
        <v>21189</v>
      </c>
      <c r="I6" s="1646">
        <f t="shared" si="0"/>
        <v>2.2275709094341404E-2</v>
      </c>
      <c r="J6" s="1647">
        <f t="shared" si="1"/>
        <v>3.770824484402284E-2</v>
      </c>
      <c r="K6" s="1647">
        <f t="shared" si="2"/>
        <v>2.5956864410779178E-2</v>
      </c>
      <c r="L6" s="1647">
        <f t="shared" si="3"/>
        <v>0.82910944357921568</v>
      </c>
      <c r="M6" s="1647">
        <f t="shared" si="4"/>
        <v>2.5484921421492283E-2</v>
      </c>
      <c r="N6" s="1648">
        <f t="shared" si="5"/>
        <v>5.9464816650148661E-2</v>
      </c>
      <c r="O6" s="1647"/>
    </row>
    <row r="7" spans="1:15" s="412" customFormat="1" ht="18.75">
      <c r="A7" s="856" t="s">
        <v>376</v>
      </c>
      <c r="B7" s="813">
        <v>554</v>
      </c>
      <c r="C7" s="813">
        <v>1203</v>
      </c>
      <c r="D7" s="813">
        <v>541</v>
      </c>
      <c r="E7" s="813">
        <v>22091</v>
      </c>
      <c r="F7" s="813">
        <v>651</v>
      </c>
      <c r="G7" s="813">
        <v>1261</v>
      </c>
      <c r="H7" s="1314">
        <f t="shared" si="6"/>
        <v>26301</v>
      </c>
      <c r="I7" s="1646">
        <f t="shared" si="0"/>
        <v>2.1063837876886812E-2</v>
      </c>
      <c r="J7" s="1647">
        <f t="shared" si="1"/>
        <v>4.5739705714611611E-2</v>
      </c>
      <c r="K7" s="1647">
        <f t="shared" si="2"/>
        <v>2.0569560092772138E-2</v>
      </c>
      <c r="L7" s="1647">
        <f t="shared" si="3"/>
        <v>0.83993004068286381</v>
      </c>
      <c r="M7" s="1647">
        <f t="shared" si="4"/>
        <v>2.4751910573742444E-2</v>
      </c>
      <c r="N7" s="1648">
        <f t="shared" si="5"/>
        <v>4.794494505912323E-2</v>
      </c>
      <c r="O7" s="1647"/>
    </row>
    <row r="8" spans="1:15" s="412" customFormat="1" ht="18.75">
      <c r="A8" s="856" t="s">
        <v>410</v>
      </c>
      <c r="B8" s="813">
        <v>1154</v>
      </c>
      <c r="C8" s="813">
        <v>954</v>
      </c>
      <c r="D8" s="813">
        <v>428</v>
      </c>
      <c r="E8" s="813">
        <v>23762</v>
      </c>
      <c r="F8" s="813">
        <v>650</v>
      </c>
      <c r="G8" s="813">
        <v>1804</v>
      </c>
      <c r="H8" s="1314">
        <f t="shared" si="6"/>
        <v>28752</v>
      </c>
      <c r="I8" s="1646">
        <f t="shared" si="0"/>
        <v>4.013633834168058E-2</v>
      </c>
      <c r="J8" s="1647">
        <f t="shared" si="1"/>
        <v>3.3180300500834724E-2</v>
      </c>
      <c r="K8" s="1647">
        <f t="shared" si="2"/>
        <v>1.4885920979410128E-2</v>
      </c>
      <c r="L8" s="1647">
        <f t="shared" si="3"/>
        <v>0.82644685587089595</v>
      </c>
      <c r="M8" s="1647">
        <f t="shared" si="4"/>
        <v>2.2607122982749025E-2</v>
      </c>
      <c r="N8" s="1648">
        <f t="shared" si="5"/>
        <v>6.2743461324429609E-2</v>
      </c>
      <c r="O8" s="1647"/>
    </row>
    <row r="9" spans="1:15" s="412" customFormat="1" ht="18.75">
      <c r="A9" s="856" t="s">
        <v>415</v>
      </c>
      <c r="B9" s="813">
        <v>1182</v>
      </c>
      <c r="C9" s="813">
        <v>1127</v>
      </c>
      <c r="D9" s="813">
        <v>628</v>
      </c>
      <c r="E9" s="813">
        <v>24972</v>
      </c>
      <c r="F9" s="813">
        <v>777</v>
      </c>
      <c r="G9" s="813">
        <v>1645</v>
      </c>
      <c r="H9" s="1314">
        <f t="shared" si="6"/>
        <v>30331</v>
      </c>
      <c r="I9" s="1646">
        <f t="shared" si="0"/>
        <v>3.8970030661699254E-2</v>
      </c>
      <c r="J9" s="1647">
        <f t="shared" si="1"/>
        <v>3.7156704361873988E-2</v>
      </c>
      <c r="K9" s="1647">
        <f t="shared" si="2"/>
        <v>2.070488938709571E-2</v>
      </c>
      <c r="L9" s="1647">
        <f t="shared" si="3"/>
        <v>0.82331607925884409</v>
      </c>
      <c r="M9" s="1647">
        <f t="shared" si="4"/>
        <v>2.5617355181167784E-2</v>
      </c>
      <c r="N9" s="1648">
        <f t="shared" si="5"/>
        <v>5.4234941149319177E-2</v>
      </c>
      <c r="O9" s="1647"/>
    </row>
    <row r="10" spans="1:15" s="412" customFormat="1" ht="18.75">
      <c r="A10" s="856" t="s">
        <v>647</v>
      </c>
      <c r="B10" s="813">
        <v>1070</v>
      </c>
      <c r="C10" s="813">
        <v>1209</v>
      </c>
      <c r="D10" s="813">
        <v>222</v>
      </c>
      <c r="E10" s="813">
        <v>28671</v>
      </c>
      <c r="F10" s="813">
        <v>761</v>
      </c>
      <c r="G10" s="813">
        <v>1917</v>
      </c>
      <c r="H10" s="1314">
        <f t="shared" si="6"/>
        <v>33850</v>
      </c>
      <c r="I10" s="1646">
        <f t="shared" si="0"/>
        <v>3.1610044313146235E-2</v>
      </c>
      <c r="J10" s="1647">
        <f t="shared" si="1"/>
        <v>3.5716395864106354E-2</v>
      </c>
      <c r="K10" s="1647">
        <f t="shared" si="2"/>
        <v>6.5583456425406207E-3</v>
      </c>
      <c r="L10" s="1647">
        <f t="shared" si="3"/>
        <v>0.8470014771048745</v>
      </c>
      <c r="M10" s="1647">
        <f t="shared" si="4"/>
        <v>2.2481536189069423E-2</v>
      </c>
      <c r="N10" s="1648">
        <f t="shared" si="5"/>
        <v>5.6632200886262925E-2</v>
      </c>
      <c r="O10" s="1647"/>
    </row>
    <row r="11" spans="1:15" s="412" customFormat="1" ht="18.75">
      <c r="A11" s="856" t="s">
        <v>695</v>
      </c>
      <c r="B11" s="813">
        <v>1701</v>
      </c>
      <c r="C11" s="813">
        <v>1270</v>
      </c>
      <c r="D11" s="813">
        <v>200</v>
      </c>
      <c r="E11" s="813">
        <v>31630</v>
      </c>
      <c r="F11" s="813">
        <v>783</v>
      </c>
      <c r="G11" s="813">
        <v>2404</v>
      </c>
      <c r="H11" s="1314">
        <f t="shared" ref="H11:H16" si="7">SUM(B11:G11)</f>
        <v>37988</v>
      </c>
      <c r="I11" s="1646">
        <f t="shared" ref="I11:I17" si="8">B11/H11</f>
        <v>4.4777298094134992E-2</v>
      </c>
      <c r="J11" s="1647">
        <f t="shared" ref="J11:J17" si="9">C11/H11</f>
        <v>3.3431609982099611E-2</v>
      </c>
      <c r="K11" s="1647">
        <f t="shared" ref="K11:K17" si="10">D11/H11</f>
        <v>5.2648204696219862E-3</v>
      </c>
      <c r="L11" s="1647">
        <f t="shared" ref="L11:L17" si="11">E11/H11</f>
        <v>0.83263135727071702</v>
      </c>
      <c r="M11" s="1647">
        <f t="shared" ref="M11:M17" si="12">F11/H11</f>
        <v>2.0611772138570076E-2</v>
      </c>
      <c r="N11" s="1648">
        <f t="shared" ref="N11:N17" si="13">G11/H11</f>
        <v>6.3283142044856272E-2</v>
      </c>
      <c r="O11" s="1647"/>
    </row>
    <row r="12" spans="1:15" s="412" customFormat="1" ht="18.75">
      <c r="A12" s="856" t="s">
        <v>715</v>
      </c>
      <c r="B12" s="813">
        <v>1314</v>
      </c>
      <c r="C12" s="813">
        <v>1898</v>
      </c>
      <c r="D12" s="813">
        <v>358</v>
      </c>
      <c r="E12" s="813">
        <v>33199</v>
      </c>
      <c r="F12" s="813">
        <v>972</v>
      </c>
      <c r="G12" s="813">
        <v>3659</v>
      </c>
      <c r="H12" s="1314">
        <f t="shared" si="7"/>
        <v>41400</v>
      </c>
      <c r="I12" s="1646">
        <f t="shared" si="8"/>
        <v>3.173913043478261E-2</v>
      </c>
      <c r="J12" s="1647">
        <f t="shared" si="9"/>
        <v>4.584541062801932E-2</v>
      </c>
      <c r="K12" s="1647">
        <f t="shared" si="10"/>
        <v>8.6473429951690814E-3</v>
      </c>
      <c r="L12" s="1647">
        <f t="shared" si="11"/>
        <v>0.80190821256038647</v>
      </c>
      <c r="M12" s="1647">
        <f t="shared" si="12"/>
        <v>2.3478260869565216E-2</v>
      </c>
      <c r="N12" s="1648">
        <f t="shared" si="13"/>
        <v>8.8381642512077294E-2</v>
      </c>
      <c r="O12" s="1647"/>
    </row>
    <row r="13" spans="1:15" s="412" customFormat="1" ht="18.75">
      <c r="A13" s="856" t="s">
        <v>760</v>
      </c>
      <c r="B13" s="813">
        <v>2292</v>
      </c>
      <c r="C13" s="813">
        <v>1832</v>
      </c>
      <c r="D13" s="813">
        <v>603</v>
      </c>
      <c r="E13" s="813">
        <v>35320</v>
      </c>
      <c r="F13" s="813">
        <v>1039</v>
      </c>
      <c r="G13" s="813">
        <v>4802</v>
      </c>
      <c r="H13" s="1314">
        <f t="shared" si="7"/>
        <v>45888</v>
      </c>
      <c r="I13" s="1646">
        <f t="shared" si="8"/>
        <v>4.9947698744769876E-2</v>
      </c>
      <c r="J13" s="1647">
        <f t="shared" si="9"/>
        <v>3.9923291492329149E-2</v>
      </c>
      <c r="K13" s="1647">
        <f t="shared" si="10"/>
        <v>1.3140690376569038E-2</v>
      </c>
      <c r="L13" s="1647">
        <f t="shared" si="11"/>
        <v>0.76970013947001392</v>
      </c>
      <c r="M13" s="1647">
        <f t="shared" si="12"/>
        <v>2.2642085076708507E-2</v>
      </c>
      <c r="N13" s="1648">
        <f t="shared" si="13"/>
        <v>0.10464609483960949</v>
      </c>
      <c r="O13" s="1647"/>
    </row>
    <row r="14" spans="1:15" s="412" customFormat="1" ht="18.75">
      <c r="A14" s="856" t="s">
        <v>796</v>
      </c>
      <c r="B14" s="813">
        <v>1652</v>
      </c>
      <c r="C14" s="813">
        <v>1405</v>
      </c>
      <c r="D14" s="813">
        <v>720</v>
      </c>
      <c r="E14" s="813">
        <v>37567</v>
      </c>
      <c r="F14" s="813">
        <v>415</v>
      </c>
      <c r="G14" s="813">
        <v>6134</v>
      </c>
      <c r="H14" s="1314">
        <f t="shared" si="7"/>
        <v>47893</v>
      </c>
      <c r="I14" s="1646">
        <f t="shared" si="8"/>
        <v>3.4493558557618022E-2</v>
      </c>
      <c r="J14" s="1647">
        <f t="shared" si="9"/>
        <v>2.933622867642453E-2</v>
      </c>
      <c r="K14" s="1647">
        <f t="shared" si="10"/>
        <v>1.5033512204288727E-2</v>
      </c>
      <c r="L14" s="1647">
        <f t="shared" si="11"/>
        <v>0.78439437913682586</v>
      </c>
      <c r="M14" s="1647">
        <f t="shared" si="12"/>
        <v>8.6651493955275296E-3</v>
      </c>
      <c r="N14" s="1648">
        <f t="shared" si="13"/>
        <v>0.12807717202931534</v>
      </c>
      <c r="O14" s="1647"/>
    </row>
    <row r="15" spans="1:15" s="412" customFormat="1" ht="18.75">
      <c r="A15" s="856" t="s">
        <v>935</v>
      </c>
      <c r="B15" s="813">
        <v>672</v>
      </c>
      <c r="C15" s="813">
        <v>1098</v>
      </c>
      <c r="D15" s="813">
        <v>298</v>
      </c>
      <c r="E15" s="813">
        <v>23098</v>
      </c>
      <c r="F15" s="813">
        <v>85</v>
      </c>
      <c r="G15" s="813">
        <v>3966</v>
      </c>
      <c r="H15" s="1314">
        <f t="shared" si="7"/>
        <v>29217</v>
      </c>
      <c r="I15" s="1646">
        <f t="shared" ref="I15" si="14">B15/H15</f>
        <v>2.300030803983982E-2</v>
      </c>
      <c r="J15" s="1647">
        <f t="shared" ref="J15" si="15">C15/H15</f>
        <v>3.7580860457952558E-2</v>
      </c>
      <c r="K15" s="1647">
        <f t="shared" ref="K15" si="16">D15/H15</f>
        <v>1.0199541362905159E-2</v>
      </c>
      <c r="L15" s="1647">
        <f t="shared" ref="L15" si="17">E15/H15</f>
        <v>0.79056713557175617</v>
      </c>
      <c r="M15" s="1647">
        <f t="shared" ref="M15" si="18">F15/H15</f>
        <v>2.9092651538487869E-3</v>
      </c>
      <c r="N15" s="1648">
        <f t="shared" ref="N15" si="19">G15/H15</f>
        <v>0.1357428894136975</v>
      </c>
      <c r="O15" s="1647"/>
    </row>
    <row r="16" spans="1:15" s="412" customFormat="1" ht="18.75">
      <c r="A16" s="2171" t="str">
        <f>+'Resumen EEp'!G5</f>
        <v>Ene-Abr. 2021</v>
      </c>
      <c r="B16" s="813">
        <v>215</v>
      </c>
      <c r="C16" s="813">
        <v>374</v>
      </c>
      <c r="D16" s="813">
        <v>134</v>
      </c>
      <c r="E16" s="813">
        <v>8146</v>
      </c>
      <c r="F16" s="813">
        <v>55</v>
      </c>
      <c r="G16" s="813">
        <v>1554</v>
      </c>
      <c r="H16" s="1314">
        <f t="shared" si="7"/>
        <v>10478</v>
      </c>
      <c r="I16" s="1646">
        <f t="shared" si="8"/>
        <v>2.051918305020042E-2</v>
      </c>
      <c r="J16" s="1647">
        <f t="shared" si="9"/>
        <v>3.5693834701278869E-2</v>
      </c>
      <c r="K16" s="1647">
        <f t="shared" si="10"/>
        <v>1.2788700133613285E-2</v>
      </c>
      <c r="L16" s="1647">
        <f t="shared" si="11"/>
        <v>0.77743844245084937</v>
      </c>
      <c r="M16" s="1647">
        <f t="shared" si="12"/>
        <v>5.2490933384233629E-3</v>
      </c>
      <c r="N16" s="1648">
        <f t="shared" si="13"/>
        <v>0.14831074632563465</v>
      </c>
      <c r="O16" s="1647"/>
    </row>
    <row r="17" spans="1:15" s="416" customFormat="1" ht="21" customHeight="1">
      <c r="A17" s="479" t="s">
        <v>1</v>
      </c>
      <c r="B17" s="817">
        <f>SUM(B4:B16)</f>
        <v>13065</v>
      </c>
      <c r="C17" s="817">
        <f>SUM(C4:C16)</f>
        <v>13865</v>
      </c>
      <c r="D17" s="817">
        <f t="shared" ref="D17:G17" si="20">SUM(D4:D16)</f>
        <v>5664</v>
      </c>
      <c r="E17" s="817">
        <f t="shared" si="20"/>
        <v>311270</v>
      </c>
      <c r="F17" s="817">
        <f t="shared" si="20"/>
        <v>7705</v>
      </c>
      <c r="G17" s="817">
        <f t="shared" si="20"/>
        <v>32918</v>
      </c>
      <c r="H17" s="816">
        <f>SUM(H4:H16)</f>
        <v>384487</v>
      </c>
      <c r="I17" s="1649">
        <f t="shared" si="8"/>
        <v>3.3980342638372692E-2</v>
      </c>
      <c r="J17" s="1650">
        <f t="shared" si="9"/>
        <v>3.6061037174208749E-2</v>
      </c>
      <c r="K17" s="1650">
        <f t="shared" si="10"/>
        <v>1.473131731371932E-2</v>
      </c>
      <c r="L17" s="1650">
        <f t="shared" si="11"/>
        <v>0.80957223521211386</v>
      </c>
      <c r="M17" s="1650">
        <f t="shared" si="12"/>
        <v>2.0039689248271073E-2</v>
      </c>
      <c r="N17" s="1651">
        <f t="shared" si="13"/>
        <v>8.5615378413314361E-2</v>
      </c>
      <c r="O17" s="1654"/>
    </row>
    <row r="18" spans="1:15" s="60" customFormat="1">
      <c r="A18" s="319"/>
      <c r="B18" s="1652"/>
      <c r="C18" s="1652"/>
      <c r="D18" s="1652"/>
      <c r="E18" s="1652"/>
      <c r="F18" s="1652"/>
      <c r="G18" s="1652"/>
      <c r="H18" s="711"/>
      <c r="I18" s="711"/>
      <c r="J18" s="711"/>
      <c r="K18" s="711"/>
      <c r="L18" s="711"/>
      <c r="M18" s="711"/>
      <c r="N18" s="711"/>
      <c r="O18" s="711"/>
    </row>
    <row r="19" spans="1:15" s="60" customFormat="1">
      <c r="A19" s="116"/>
      <c r="B19" s="1164"/>
      <c r="C19" s="1164"/>
      <c r="D19" s="1164"/>
      <c r="E19" s="1164"/>
      <c r="F19" s="1164"/>
      <c r="G19" s="1164"/>
      <c r="H19" s="1631"/>
      <c r="I19" s="1631"/>
      <c r="J19" s="1631"/>
      <c r="K19" s="1631"/>
      <c r="L19" s="1631"/>
      <c r="M19" s="1631"/>
      <c r="N19" s="1631"/>
      <c r="O19" s="1631"/>
    </row>
    <row r="20" spans="1:15" s="60" customFormat="1">
      <c r="A20" s="116"/>
      <c r="B20" s="1164"/>
      <c r="C20" s="1164"/>
      <c r="D20" s="1164"/>
      <c r="E20" s="1164"/>
      <c r="F20" s="1164"/>
      <c r="G20" s="1164"/>
      <c r="H20" s="1631"/>
      <c r="I20" s="1631"/>
      <c r="J20" s="1631"/>
      <c r="K20" s="1631"/>
      <c r="L20" s="1631"/>
      <c r="M20" s="1631"/>
      <c r="N20" s="1631"/>
      <c r="O20" s="1631"/>
    </row>
    <row r="21" spans="1:15" s="60" customFormat="1">
      <c r="A21" s="116"/>
      <c r="B21" s="1164"/>
      <c r="C21" s="1164"/>
      <c r="D21" s="1164"/>
      <c r="E21" s="1164"/>
      <c r="F21" s="1164"/>
      <c r="G21" s="1164"/>
      <c r="H21" s="1631"/>
      <c r="I21" s="1631"/>
      <c r="J21" s="1631"/>
      <c r="K21" s="1631"/>
      <c r="L21" s="1631"/>
      <c r="M21" s="1631"/>
      <c r="N21" s="1631"/>
      <c r="O21" s="1631"/>
    </row>
    <row r="22" spans="1:15" s="60" customFormat="1">
      <c r="A22" s="1632"/>
      <c r="B22" s="1631"/>
      <c r="C22" s="1631"/>
      <c r="D22" s="1631"/>
      <c r="E22" s="1631"/>
      <c r="F22" s="1631"/>
      <c r="G22" s="1631"/>
      <c r="H22" s="1631"/>
      <c r="I22" s="1631"/>
      <c r="J22" s="1631"/>
      <c r="K22" s="1631"/>
      <c r="L22" s="1631"/>
      <c r="M22" s="1631"/>
      <c r="N22" s="1631"/>
      <c r="O22" s="1631"/>
    </row>
    <row r="23" spans="1:15" s="60" customFormat="1">
      <c r="A23" s="1632"/>
      <c r="B23" s="1631"/>
      <c r="C23" s="1631"/>
      <c r="D23" s="1631"/>
      <c r="E23" s="1631"/>
      <c r="F23" s="1631"/>
      <c r="G23" s="1631"/>
      <c r="H23" s="1631"/>
      <c r="I23" s="1631"/>
      <c r="J23" s="1631"/>
      <c r="K23" s="1631"/>
      <c r="L23" s="1631"/>
      <c r="M23" s="1631"/>
      <c r="N23" s="1631"/>
      <c r="O23" s="1631"/>
    </row>
    <row r="24" spans="1:15" s="60" customFormat="1">
      <c r="A24" s="1632"/>
      <c r="B24" s="1631"/>
      <c r="C24" s="1631"/>
      <c r="D24" s="1631"/>
      <c r="E24" s="1631"/>
      <c r="F24" s="1631"/>
      <c r="G24" s="1631"/>
      <c r="H24" s="1631"/>
      <c r="I24" s="1631"/>
      <c r="J24" s="1631"/>
      <c r="K24" s="1631"/>
      <c r="L24" s="1631"/>
      <c r="M24" s="1631"/>
      <c r="N24" s="1631"/>
      <c r="O24" s="1631"/>
    </row>
    <row r="25" spans="1:15" s="60" customFormat="1">
      <c r="A25" s="1632"/>
      <c r="B25" s="1631"/>
      <c r="C25" s="1631"/>
      <c r="D25" s="1631"/>
      <c r="E25" s="1631"/>
      <c r="F25" s="1631"/>
      <c r="G25" s="1631"/>
      <c r="H25" s="1631"/>
      <c r="I25" s="1631"/>
      <c r="J25" s="1631"/>
      <c r="K25" s="1631"/>
      <c r="L25" s="1631"/>
      <c r="M25" s="1631"/>
      <c r="N25" s="1631"/>
      <c r="O25" s="1631"/>
    </row>
    <row r="26" spans="1:15" s="60" customFormat="1">
      <c r="A26" s="1632"/>
      <c r="B26" s="1631"/>
      <c r="C26" s="1631"/>
      <c r="D26" s="1631"/>
      <c r="E26" s="1631"/>
      <c r="F26" s="1631"/>
      <c r="G26" s="1631"/>
      <c r="H26" s="1631"/>
      <c r="I26" s="1631"/>
      <c r="J26" s="1631"/>
      <c r="K26" s="1631"/>
      <c r="L26" s="1631"/>
      <c r="M26" s="1631"/>
      <c r="N26" s="1631"/>
      <c r="O26" s="1631"/>
    </row>
    <row r="27" spans="1:15" s="60" customFormat="1">
      <c r="A27" s="1632"/>
      <c r="B27" s="1631"/>
      <c r="C27" s="1631"/>
      <c r="D27" s="1631"/>
      <c r="E27" s="1631"/>
      <c r="F27" s="1631"/>
      <c r="G27" s="1631"/>
      <c r="H27" s="1631"/>
      <c r="I27" s="1631"/>
      <c r="J27" s="1631"/>
      <c r="K27" s="1631"/>
      <c r="L27" s="1631"/>
      <c r="M27" s="1631"/>
      <c r="N27" s="1631"/>
      <c r="O27" s="1631"/>
    </row>
    <row r="28" spans="1:15">
      <c r="A28" s="1632"/>
      <c r="B28" s="1631"/>
      <c r="C28" s="1631"/>
      <c r="D28" s="1631"/>
      <c r="E28" s="1631"/>
      <c r="F28" s="1631"/>
      <c r="G28" s="1631"/>
      <c r="H28" s="1631"/>
      <c r="I28" s="1631"/>
      <c r="J28" s="1631"/>
      <c r="K28" s="1631"/>
      <c r="L28" s="1631"/>
      <c r="M28" s="1631"/>
      <c r="N28" s="1631"/>
      <c r="O28" s="1631"/>
    </row>
  </sheetData>
  <printOptions horizontalCentered="1"/>
  <pageMargins left="0.39370078740157483" right="0.39370078740157483" top="0.23622047244094491" bottom="0.23622047244094491" header="0.31496062992125984" footer="0.31496062992125984"/>
  <pageSetup scale="46" orientation="landscape" r:id="rId1"/>
  <drawing r:id="rId2"/>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2">
    <tabColor rgb="FF66FF33"/>
    <pageSetUpPr fitToPage="1"/>
  </sheetPr>
  <dimension ref="A1:T23"/>
  <sheetViews>
    <sheetView showGridLines="0" view="pageBreakPreview" zoomScale="85" zoomScaleNormal="100" zoomScaleSheetLayoutView="85" workbookViewId="0">
      <pane xSplit="1" ySplit="3" topLeftCell="E4" activePane="bottomRight" state="frozen"/>
      <selection pane="topRight" activeCell="B1" sqref="B1"/>
      <selection pane="bottomLeft" activeCell="A4" sqref="A4"/>
      <selection pane="bottomRight" activeCell="O1" sqref="O1:AE1048576"/>
    </sheetView>
  </sheetViews>
  <sheetFormatPr baseColWidth="10" defaultColWidth="11.42578125" defaultRowHeight="15"/>
  <cols>
    <col min="1" max="1" width="35.85546875" style="29" customWidth="1"/>
    <col min="2" max="2" width="17" style="143" customWidth="1"/>
    <col min="3" max="3" width="17.42578125" style="143" customWidth="1"/>
    <col min="4" max="4" width="16.85546875" style="143" customWidth="1"/>
    <col min="5" max="5" width="16.140625" style="143" customWidth="1"/>
    <col min="6" max="6" width="15.7109375" style="143" customWidth="1"/>
    <col min="7" max="7" width="15.28515625" style="143" customWidth="1"/>
    <col min="8" max="8" width="16.28515625" style="143" customWidth="1"/>
    <col min="9" max="9" width="15.42578125" style="143" customWidth="1"/>
    <col min="10" max="10" width="21.7109375" style="143" customWidth="1"/>
    <col min="11" max="11" width="13.28515625" style="29" customWidth="1"/>
    <col min="12" max="12" width="4.85546875" style="29" customWidth="1"/>
    <col min="13" max="13" width="6.42578125" style="29" customWidth="1"/>
    <col min="14" max="16384" width="11.42578125" style="29"/>
  </cols>
  <sheetData>
    <row r="1" spans="1:14" s="60" customFormat="1" ht="78.75" customHeight="1">
      <c r="A1" s="2689"/>
      <c r="B1" s="2689"/>
      <c r="C1" s="2689"/>
      <c r="D1" s="2689"/>
      <c r="E1" s="2689"/>
      <c r="F1" s="2689"/>
      <c r="G1" s="2689"/>
      <c r="H1" s="2689"/>
      <c r="I1" s="2689"/>
      <c r="J1" s="2689"/>
      <c r="K1" s="2689"/>
      <c r="L1" s="2689"/>
      <c r="M1" s="2689"/>
      <c r="N1" s="2689"/>
    </row>
    <row r="2" spans="1:14" s="60" customFormat="1" ht="15.75" customHeight="1">
      <c r="A2" s="2719"/>
      <c r="B2" s="2720"/>
      <c r="C2" s="2720"/>
      <c r="D2" s="2720"/>
      <c r="E2" s="2720"/>
      <c r="F2" s="2720"/>
      <c r="G2" s="2720"/>
      <c r="H2" s="2720"/>
      <c r="I2" s="2720"/>
      <c r="J2" s="2720"/>
      <c r="K2" s="2720"/>
      <c r="L2" s="2720"/>
      <c r="M2" s="2720"/>
      <c r="N2" s="2720"/>
    </row>
    <row r="3" spans="1:14" s="812" customFormat="1" ht="17.25">
      <c r="A3" s="1864" t="s">
        <v>314</v>
      </c>
      <c r="B3" s="1864" t="s">
        <v>705</v>
      </c>
      <c r="C3" s="1865" t="s">
        <v>706</v>
      </c>
      <c r="D3" s="1861" t="s">
        <v>707</v>
      </c>
      <c r="E3" s="1861" t="s">
        <v>708</v>
      </c>
      <c r="F3" s="1861" t="s">
        <v>771</v>
      </c>
      <c r="G3" s="2322" t="s">
        <v>971</v>
      </c>
      <c r="H3" s="2172" t="str">
        <f>+'Resumen EEp'!G5</f>
        <v>Ene-Abr. 2021</v>
      </c>
      <c r="I3" s="858" t="s">
        <v>98</v>
      </c>
      <c r="J3" s="859" t="s">
        <v>313</v>
      </c>
    </row>
    <row r="4" spans="1:14" s="812" customFormat="1" ht="18" customHeight="1">
      <c r="A4" s="860" t="s">
        <v>316</v>
      </c>
      <c r="B4" s="984">
        <v>42</v>
      </c>
      <c r="C4" s="984">
        <v>32</v>
      </c>
      <c r="D4" s="807">
        <v>44</v>
      </c>
      <c r="E4" s="807">
        <v>33</v>
      </c>
      <c r="F4" s="807">
        <v>30</v>
      </c>
      <c r="G4" s="807">
        <v>4</v>
      </c>
      <c r="H4" s="807">
        <v>1</v>
      </c>
      <c r="I4" s="861">
        <v>1</v>
      </c>
      <c r="J4" s="1460">
        <f>+I4/$I$12</f>
        <v>1.2755102040816328E-4</v>
      </c>
    </row>
    <row r="5" spans="1:14" s="812" customFormat="1" ht="18" customHeight="1">
      <c r="A5" s="860" t="s">
        <v>321</v>
      </c>
      <c r="B5" s="984">
        <v>188</v>
      </c>
      <c r="C5" s="984">
        <v>377</v>
      </c>
      <c r="D5" s="807">
        <v>510</v>
      </c>
      <c r="E5" s="807">
        <v>634</v>
      </c>
      <c r="F5" s="807">
        <v>764</v>
      </c>
      <c r="G5" s="807">
        <v>680</v>
      </c>
      <c r="H5" s="807">
        <v>92</v>
      </c>
      <c r="I5" s="861">
        <v>66</v>
      </c>
      <c r="J5" s="1460">
        <f>+I5/$I$12</f>
        <v>8.4183673469387758E-3</v>
      </c>
    </row>
    <row r="6" spans="1:14" s="812" customFormat="1" ht="18" customHeight="1">
      <c r="A6" s="860" t="s">
        <v>318</v>
      </c>
      <c r="B6" s="984">
        <v>1314</v>
      </c>
      <c r="C6" s="984">
        <v>1537</v>
      </c>
      <c r="D6" s="807">
        <v>1806</v>
      </c>
      <c r="E6" s="807">
        <v>1949</v>
      </c>
      <c r="F6" s="807">
        <v>2247</v>
      </c>
      <c r="G6" s="807">
        <v>2116</v>
      </c>
      <c r="H6" s="807">
        <v>338</v>
      </c>
      <c r="I6" s="861">
        <v>238</v>
      </c>
      <c r="J6" s="1460">
        <f t="shared" ref="J6:J12" si="0">+I6/$I$12</f>
        <v>3.0357142857142857E-2</v>
      </c>
      <c r="L6" s="1338"/>
      <c r="M6" s="1338"/>
      <c r="N6" s="1338"/>
    </row>
    <row r="7" spans="1:14" s="812" customFormat="1" ht="18" customHeight="1">
      <c r="A7" s="860" t="s">
        <v>319</v>
      </c>
      <c r="B7" s="984">
        <v>3434</v>
      </c>
      <c r="C7" s="984">
        <v>4340</v>
      </c>
      <c r="D7" s="807">
        <v>5141</v>
      </c>
      <c r="E7" s="807">
        <v>5911</v>
      </c>
      <c r="F7" s="807">
        <v>5664</v>
      </c>
      <c r="G7" s="807">
        <v>4775</v>
      </c>
      <c r="H7" s="807">
        <v>628</v>
      </c>
      <c r="I7" s="861">
        <v>468</v>
      </c>
      <c r="J7" s="1460">
        <f t="shared" si="0"/>
        <v>5.9693877551020409E-2</v>
      </c>
      <c r="L7" s="1338"/>
      <c r="M7" s="1338"/>
      <c r="N7" s="1338"/>
    </row>
    <row r="8" spans="1:14" s="812" customFormat="1" ht="14.25" customHeight="1">
      <c r="A8" s="860" t="s">
        <v>322</v>
      </c>
      <c r="B8" s="984">
        <v>6532</v>
      </c>
      <c r="C8" s="984">
        <v>10756</v>
      </c>
      <c r="D8" s="807">
        <v>14092</v>
      </c>
      <c r="E8" s="807">
        <v>19128</v>
      </c>
      <c r="F8" s="807">
        <v>24875</v>
      </c>
      <c r="G8" s="807">
        <v>22353</v>
      </c>
      <c r="H8" s="807">
        <v>2333</v>
      </c>
      <c r="I8" s="861">
        <v>1730</v>
      </c>
      <c r="J8" s="1460">
        <f t="shared" si="0"/>
        <v>0.22066326530612246</v>
      </c>
      <c r="L8" s="1338"/>
      <c r="M8" s="1338"/>
      <c r="N8" s="1338"/>
    </row>
    <row r="9" spans="1:14" s="812" customFormat="1" ht="18" customHeight="1">
      <c r="A9" s="860" t="s">
        <v>320</v>
      </c>
      <c r="B9" s="984">
        <v>8250</v>
      </c>
      <c r="C9" s="984">
        <v>11465</v>
      </c>
      <c r="D9" s="807">
        <v>11985</v>
      </c>
      <c r="E9" s="807">
        <v>11579</v>
      </c>
      <c r="F9" s="807">
        <v>9937</v>
      </c>
      <c r="G9" s="807">
        <v>6188</v>
      </c>
      <c r="H9" s="807">
        <v>790</v>
      </c>
      <c r="I9" s="861">
        <v>579</v>
      </c>
      <c r="J9" s="1460">
        <f t="shared" si="0"/>
        <v>7.3852040816326528E-2</v>
      </c>
      <c r="L9" s="1338"/>
      <c r="M9" s="1338"/>
      <c r="N9" s="1338"/>
    </row>
    <row r="10" spans="1:14" s="812" customFormat="1" ht="18" customHeight="1">
      <c r="A10" s="860" t="s">
        <v>317</v>
      </c>
      <c r="B10" s="984">
        <v>6490</v>
      </c>
      <c r="C10" s="984">
        <v>12986</v>
      </c>
      <c r="D10" s="807">
        <v>17219</v>
      </c>
      <c r="E10" s="807">
        <v>22611</v>
      </c>
      <c r="F10" s="807">
        <v>28421</v>
      </c>
      <c r="G10" s="807">
        <v>24475</v>
      </c>
      <c r="H10" s="807">
        <v>3645</v>
      </c>
      <c r="I10" s="861">
        <v>2826</v>
      </c>
      <c r="J10" s="1460">
        <f t="shared" si="0"/>
        <v>0.36045918367346941</v>
      </c>
      <c r="L10" s="1338"/>
      <c r="M10" s="1338"/>
      <c r="N10" s="1338"/>
    </row>
    <row r="11" spans="1:14" s="812" customFormat="1" ht="16.5" customHeight="1">
      <c r="A11" s="860" t="s">
        <v>315</v>
      </c>
      <c r="B11" s="984">
        <v>4950</v>
      </c>
      <c r="C11" s="984">
        <v>5997</v>
      </c>
      <c r="D11" s="807">
        <v>8286</v>
      </c>
      <c r="E11" s="807">
        <v>9993</v>
      </c>
      <c r="F11" s="807">
        <v>15350</v>
      </c>
      <c r="G11" s="807">
        <v>16519</v>
      </c>
      <c r="H11" s="807">
        <v>2651</v>
      </c>
      <c r="I11" s="861">
        <v>1932</v>
      </c>
      <c r="J11" s="1460">
        <f t="shared" si="0"/>
        <v>0.24642857142857144</v>
      </c>
      <c r="L11" s="1338"/>
      <c r="M11" s="1338"/>
      <c r="N11" s="1338"/>
    </row>
    <row r="12" spans="1:14" s="812" customFormat="1" ht="20.25" customHeight="1">
      <c r="A12" s="858" t="s">
        <v>1</v>
      </c>
      <c r="B12" s="862">
        <f>SUM(B4:B10)</f>
        <v>26250</v>
      </c>
      <c r="C12" s="862">
        <f>SUM(C4:C10)</f>
        <v>41493</v>
      </c>
      <c r="D12" s="862">
        <f>SUM(D4:D10)</f>
        <v>50797</v>
      </c>
      <c r="E12" s="862">
        <f>SUM(E4:E10)</f>
        <v>61845</v>
      </c>
      <c r="F12" s="862">
        <f>SUM(F4:F10)</f>
        <v>71938</v>
      </c>
      <c r="G12" s="2402">
        <f>SUM(G4:G11)</f>
        <v>77110</v>
      </c>
      <c r="H12" s="862">
        <f>SUM(H4:H11)</f>
        <v>10478</v>
      </c>
      <c r="I12" s="863">
        <f>SUM(I4:I11)</f>
        <v>7840</v>
      </c>
      <c r="J12" s="1461">
        <f t="shared" si="0"/>
        <v>1</v>
      </c>
    </row>
    <row r="13" spans="1:14" s="60" customFormat="1">
      <c r="B13" s="1553"/>
      <c r="C13" s="1553"/>
      <c r="D13" s="1553"/>
      <c r="E13" s="1553"/>
      <c r="F13" s="1553"/>
      <c r="G13" s="2401"/>
      <c r="H13" s="1853"/>
      <c r="I13" s="1452"/>
      <c r="J13" s="1452"/>
    </row>
    <row r="14" spans="1:14" s="60" customFormat="1">
      <c r="B14" s="1553"/>
      <c r="C14" s="1553"/>
      <c r="D14" s="1553"/>
      <c r="E14" s="1553"/>
      <c r="F14" s="1553"/>
      <c r="G14" s="2401"/>
      <c r="H14" s="1853"/>
      <c r="I14" s="1452"/>
      <c r="J14" s="1452"/>
    </row>
    <row r="15" spans="1:14" s="60" customFormat="1">
      <c r="B15" s="1553"/>
      <c r="C15" s="1553"/>
      <c r="D15" s="1553"/>
      <c r="E15" s="1553"/>
      <c r="F15" s="1553"/>
      <c r="G15" s="2401"/>
      <c r="H15" s="1853"/>
      <c r="I15" s="1452"/>
      <c r="J15" s="1452"/>
    </row>
    <row r="16" spans="1:14" s="60" customFormat="1">
      <c r="B16" s="1553"/>
      <c r="C16" s="1553"/>
      <c r="D16" s="1553"/>
      <c r="E16" s="1553"/>
      <c r="F16" s="1553"/>
      <c r="G16" s="2401"/>
      <c r="H16" s="1853"/>
      <c r="I16" s="1452"/>
      <c r="J16" s="1452"/>
    </row>
    <row r="17" spans="2:10" s="60" customFormat="1">
      <c r="B17" s="1553"/>
      <c r="C17" s="1553"/>
      <c r="D17" s="1553"/>
      <c r="E17" s="1553"/>
      <c r="F17" s="1553"/>
      <c r="G17" s="2401"/>
      <c r="H17" s="1853"/>
      <c r="I17" s="1452"/>
      <c r="J17" s="1452"/>
    </row>
    <row r="18" spans="2:10" s="60" customFormat="1">
      <c r="B18" s="1553"/>
      <c r="C18" s="1553"/>
      <c r="D18" s="1553"/>
      <c r="E18" s="1553"/>
      <c r="F18" s="1553"/>
      <c r="G18" s="2401"/>
      <c r="H18" s="1853"/>
      <c r="I18" s="1452"/>
      <c r="J18" s="1452"/>
    </row>
    <row r="19" spans="2:10" s="60" customFormat="1">
      <c r="B19" s="1553"/>
      <c r="C19" s="1553"/>
      <c r="D19" s="1553"/>
      <c r="E19" s="1553"/>
      <c r="F19" s="1553"/>
      <c r="G19" s="2401"/>
      <c r="H19" s="1853"/>
      <c r="I19" s="1452"/>
      <c r="J19" s="1452"/>
    </row>
    <row r="20" spans="2:10" s="60" customFormat="1">
      <c r="B20" s="1553"/>
      <c r="C20" s="1553"/>
      <c r="D20" s="1553"/>
      <c r="E20" s="1553"/>
      <c r="F20" s="1553"/>
      <c r="G20" s="2401"/>
      <c r="H20" s="1853"/>
      <c r="I20" s="1452"/>
      <c r="J20" s="1452"/>
    </row>
    <row r="21" spans="2:10" s="60" customFormat="1">
      <c r="B21" s="1553"/>
      <c r="C21" s="1553"/>
      <c r="D21" s="1553"/>
      <c r="E21" s="1553"/>
      <c r="F21" s="1553"/>
      <c r="G21" s="2401"/>
      <c r="H21" s="1853"/>
      <c r="I21" s="1452"/>
      <c r="J21" s="1452"/>
    </row>
    <row r="22" spans="2:10" s="60" customFormat="1">
      <c r="B22" s="1553"/>
      <c r="C22" s="1553"/>
      <c r="D22" s="1553"/>
      <c r="E22" s="1553"/>
      <c r="F22" s="1553"/>
      <c r="G22" s="2401"/>
      <c r="H22" s="1853"/>
      <c r="I22" s="1452"/>
      <c r="J22" s="1452"/>
    </row>
    <row r="23" spans="2:10" s="60" customFormat="1">
      <c r="B23" s="1553"/>
      <c r="C23" s="1553"/>
      <c r="D23" s="1553"/>
      <c r="E23" s="1553"/>
      <c r="F23" s="1553"/>
      <c r="G23" s="2401"/>
      <c r="H23" s="1853"/>
      <c r="I23" s="1452"/>
      <c r="J23" s="1452"/>
    </row>
  </sheetData>
  <sortState ref="A4:T12">
    <sortCondition ref="I4"/>
  </sortState>
  <mergeCells count="2">
    <mergeCell ref="A1:N1"/>
    <mergeCell ref="A2:N2"/>
  </mergeCells>
  <printOptions horizontalCentered="1"/>
  <pageMargins left="0.39370078740157483" right="0.39370078740157483" top="0.23622047244094491" bottom="0.23622047244094491" header="0.31496062992125984" footer="0.31496062992125984"/>
  <pageSetup scale="58" orientation="landscape" r:id="rId1"/>
  <drawing r:id="rId2"/>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3">
    <tabColor rgb="FF66FF33"/>
    <pageSetUpPr fitToPage="1"/>
  </sheetPr>
  <dimension ref="A1:M23"/>
  <sheetViews>
    <sheetView showGridLines="0" view="pageBreakPreview" zoomScale="70" zoomScaleNormal="100" zoomScaleSheetLayoutView="70" workbookViewId="0">
      <pane xSplit="1" ySplit="3" topLeftCell="F4" activePane="bottomRight" state="frozen"/>
      <selection pane="topRight" activeCell="B1" sqref="B1"/>
      <selection pane="bottomLeft" activeCell="A4" sqref="A4"/>
      <selection pane="bottomRight" activeCell="N1" sqref="N1:AD1048576"/>
    </sheetView>
  </sheetViews>
  <sheetFormatPr baseColWidth="10" defaultColWidth="11.42578125" defaultRowHeight="15"/>
  <cols>
    <col min="1" max="1" width="45.42578125" style="29" customWidth="1"/>
    <col min="2" max="2" width="18.7109375" style="29" customWidth="1"/>
    <col min="3" max="4" width="22.42578125" style="143" customWidth="1"/>
    <col min="5" max="5" width="21" style="143" customWidth="1"/>
    <col min="6" max="7" width="19.85546875" style="143" customWidth="1"/>
    <col min="8" max="8" width="19.42578125" style="143" customWidth="1"/>
    <col min="9" max="9" width="18" style="29" customWidth="1"/>
    <col min="10" max="10" width="25" style="29" customWidth="1"/>
    <col min="11" max="11" width="16.7109375" style="29" customWidth="1"/>
    <col min="12" max="12" width="19.28515625" style="29" customWidth="1"/>
    <col min="13" max="13" width="13" style="29" customWidth="1"/>
    <col min="14" max="16384" width="11.42578125" style="29"/>
  </cols>
  <sheetData>
    <row r="1" spans="1:13" s="60" customFormat="1" ht="90" customHeight="1">
      <c r="A1" s="2552"/>
      <c r="B1" s="2552"/>
      <c r="C1" s="2552"/>
      <c r="D1" s="2552"/>
      <c r="E1" s="2552"/>
      <c r="F1" s="2552"/>
      <c r="G1" s="2552"/>
      <c r="H1" s="2552"/>
      <c r="I1" s="2552"/>
      <c r="J1" s="2552"/>
      <c r="K1" s="2552"/>
      <c r="L1" s="2552"/>
      <c r="M1" s="2552"/>
    </row>
    <row r="2" spans="1:13" s="60" customFormat="1" ht="21" customHeight="1">
      <c r="A2" s="101"/>
      <c r="B2" s="403"/>
      <c r="C2" s="117"/>
      <c r="D2" s="117"/>
      <c r="E2" s="117"/>
      <c r="F2" s="117"/>
      <c r="G2" s="2301"/>
      <c r="H2" s="1854"/>
      <c r="I2" s="101"/>
      <c r="J2" s="101"/>
      <c r="K2" s="101"/>
      <c r="L2" s="101"/>
      <c r="M2" s="101"/>
    </row>
    <row r="3" spans="1:13" s="416" customFormat="1" ht="35.25" customHeight="1">
      <c r="A3" s="1862" t="s">
        <v>331</v>
      </c>
      <c r="B3" s="1862" t="s">
        <v>705</v>
      </c>
      <c r="C3" s="1863" t="s">
        <v>706</v>
      </c>
      <c r="D3" s="1812" t="s">
        <v>707</v>
      </c>
      <c r="E3" s="1812" t="s">
        <v>708</v>
      </c>
      <c r="F3" s="1812" t="s">
        <v>771</v>
      </c>
      <c r="G3" s="2312" t="s">
        <v>971</v>
      </c>
      <c r="H3" s="2163" t="str">
        <f>+'Resumen EEp'!G5</f>
        <v>Ene-Abr. 2021</v>
      </c>
      <c r="I3" s="479" t="s">
        <v>98</v>
      </c>
      <c r="J3" s="464" t="s">
        <v>313</v>
      </c>
    </row>
    <row r="4" spans="1:13" s="416" customFormat="1" ht="16.5" customHeight="1">
      <c r="A4" s="327" t="s">
        <v>330</v>
      </c>
      <c r="B4" s="818">
        <v>1622</v>
      </c>
      <c r="C4" s="818">
        <v>1035</v>
      </c>
      <c r="D4" s="818">
        <v>1569</v>
      </c>
      <c r="E4" s="818">
        <v>2207</v>
      </c>
      <c r="F4" s="818">
        <v>3279</v>
      </c>
      <c r="G4" s="818">
        <v>2299</v>
      </c>
      <c r="H4" s="818">
        <v>305</v>
      </c>
      <c r="I4" s="1163">
        <f t="shared" ref="I4:I12" si="0">SUM(B4:H4)</f>
        <v>12316</v>
      </c>
      <c r="J4" s="1656">
        <f t="shared" ref="J4:J12" si="1">I4/$I$13</f>
        <v>3.2929688857754762E-2</v>
      </c>
    </row>
    <row r="5" spans="1:13" s="416" customFormat="1" ht="16.5" customHeight="1">
      <c r="A5" s="327" t="s">
        <v>329</v>
      </c>
      <c r="B5" s="818">
        <v>14358</v>
      </c>
      <c r="C5" s="818">
        <v>18909</v>
      </c>
      <c r="D5" s="818">
        <v>23450</v>
      </c>
      <c r="E5" s="818">
        <v>27801</v>
      </c>
      <c r="F5" s="818">
        <v>24598</v>
      </c>
      <c r="G5" s="818">
        <v>10512</v>
      </c>
      <c r="H5" s="818">
        <v>1358</v>
      </c>
      <c r="I5" s="1163">
        <f t="shared" si="0"/>
        <v>120986</v>
      </c>
      <c r="J5" s="1656">
        <f t="shared" si="1"/>
        <v>0.32348419423062014</v>
      </c>
    </row>
    <row r="6" spans="1:13" s="416" customFormat="1" ht="16.5" customHeight="1">
      <c r="A6" s="327" t="s">
        <v>328</v>
      </c>
      <c r="B6" s="818">
        <v>188</v>
      </c>
      <c r="C6" s="818">
        <v>155</v>
      </c>
      <c r="D6" s="818">
        <v>139</v>
      </c>
      <c r="E6" s="818">
        <v>250</v>
      </c>
      <c r="F6" s="818">
        <v>435</v>
      </c>
      <c r="G6" s="818">
        <v>334</v>
      </c>
      <c r="H6" s="818">
        <v>30</v>
      </c>
      <c r="I6" s="1163">
        <f t="shared" si="0"/>
        <v>1531</v>
      </c>
      <c r="J6" s="1656">
        <f t="shared" si="1"/>
        <v>4.0934843813918917E-3</v>
      </c>
    </row>
    <row r="7" spans="1:13" s="416" customFormat="1" ht="16.5" customHeight="1">
      <c r="A7" s="327" t="s">
        <v>327</v>
      </c>
      <c r="B7" s="818">
        <v>991</v>
      </c>
      <c r="C7" s="818">
        <v>1160</v>
      </c>
      <c r="D7" s="818">
        <v>1877</v>
      </c>
      <c r="E7" s="818">
        <v>2075</v>
      </c>
      <c r="F7" s="818">
        <v>2285</v>
      </c>
      <c r="G7" s="818">
        <v>1784</v>
      </c>
      <c r="H7" s="818">
        <v>252</v>
      </c>
      <c r="I7" s="1163">
        <f t="shared" si="0"/>
        <v>10424</v>
      </c>
      <c r="J7" s="1656">
        <f t="shared" si="1"/>
        <v>2.7870987061808673E-2</v>
      </c>
    </row>
    <row r="8" spans="1:13" s="416" customFormat="1" ht="16.5" customHeight="1">
      <c r="A8" s="327" t="s">
        <v>326</v>
      </c>
      <c r="B8" s="818">
        <v>1058</v>
      </c>
      <c r="C8" s="818">
        <v>1379</v>
      </c>
      <c r="D8" s="818">
        <v>2096</v>
      </c>
      <c r="E8" s="818">
        <v>2417</v>
      </c>
      <c r="F8" s="818">
        <v>3218</v>
      </c>
      <c r="G8" s="818">
        <v>2732</v>
      </c>
      <c r="H8" s="818">
        <v>319</v>
      </c>
      <c r="I8" s="1163">
        <f t="shared" si="0"/>
        <v>13219</v>
      </c>
      <c r="J8" s="1656">
        <f t="shared" si="1"/>
        <v>3.5344069260365395E-2</v>
      </c>
    </row>
    <row r="9" spans="1:13" s="416" customFormat="1" ht="16.5" customHeight="1">
      <c r="A9" s="327" t="s">
        <v>325</v>
      </c>
      <c r="B9" s="818">
        <v>285</v>
      </c>
      <c r="C9" s="818">
        <v>266</v>
      </c>
      <c r="D9" s="818">
        <v>408</v>
      </c>
      <c r="E9" s="818">
        <v>508</v>
      </c>
      <c r="F9" s="818">
        <v>682</v>
      </c>
      <c r="G9" s="818">
        <v>485</v>
      </c>
      <c r="H9" s="818">
        <v>51</v>
      </c>
      <c r="I9" s="1163">
        <f t="shared" si="0"/>
        <v>2685</v>
      </c>
      <c r="J9" s="1656">
        <f t="shared" si="1"/>
        <v>7.1789716290249703E-3</v>
      </c>
    </row>
    <row r="10" spans="1:13" s="416" customFormat="1" ht="16.5" customHeight="1">
      <c r="A10" s="327" t="s">
        <v>324</v>
      </c>
      <c r="B10" s="818">
        <v>2108</v>
      </c>
      <c r="C10" s="818">
        <v>2194</v>
      </c>
      <c r="D10" s="818">
        <v>3290</v>
      </c>
      <c r="E10" s="818">
        <v>4408</v>
      </c>
      <c r="F10" s="818">
        <v>8595</v>
      </c>
      <c r="G10" s="818">
        <v>18156</v>
      </c>
      <c r="H10" s="818">
        <v>2033</v>
      </c>
      <c r="I10" s="1163">
        <f t="shared" si="0"/>
        <v>40784</v>
      </c>
      <c r="J10" s="1656">
        <f t="shared" si="1"/>
        <v>0.10904550425257147</v>
      </c>
    </row>
    <row r="11" spans="1:13" s="416" customFormat="1" ht="16.5" customHeight="1">
      <c r="A11" s="327" t="s">
        <v>323</v>
      </c>
      <c r="B11" s="818">
        <v>6611</v>
      </c>
      <c r="C11" s="818">
        <v>11565</v>
      </c>
      <c r="D11" s="818">
        <v>17858</v>
      </c>
      <c r="E11" s="818">
        <v>24549</v>
      </c>
      <c r="F11" s="818">
        <v>17221</v>
      </c>
      <c r="G11" s="818">
        <v>28435</v>
      </c>
      <c r="H11" s="818">
        <v>4304</v>
      </c>
      <c r="I11" s="1163">
        <f t="shared" si="0"/>
        <v>110543</v>
      </c>
      <c r="J11" s="1656">
        <f t="shared" si="1"/>
        <v>0.29556240625225594</v>
      </c>
    </row>
    <row r="12" spans="1:13" s="416" customFormat="1" ht="16.5" customHeight="1">
      <c r="A12" s="327" t="s">
        <v>102</v>
      </c>
      <c r="B12" s="818">
        <v>3979</v>
      </c>
      <c r="C12" s="818">
        <v>10827</v>
      </c>
      <c r="D12" s="818">
        <v>8396</v>
      </c>
      <c r="E12" s="818">
        <v>7623</v>
      </c>
      <c r="F12" s="818">
        <v>26975</v>
      </c>
      <c r="G12" s="818">
        <v>12373</v>
      </c>
      <c r="H12" s="818">
        <v>1826</v>
      </c>
      <c r="I12" s="1163">
        <f t="shared" si="0"/>
        <v>71999</v>
      </c>
      <c r="J12" s="1656">
        <f t="shared" si="1"/>
        <v>0.19250606268833104</v>
      </c>
    </row>
    <row r="13" spans="1:13" s="416" customFormat="1" ht="24.75" customHeight="1">
      <c r="A13" s="479" t="s">
        <v>1</v>
      </c>
      <c r="B13" s="817">
        <f t="shared" ref="B13:E13" si="2">SUM(B4:B12)</f>
        <v>31200</v>
      </c>
      <c r="C13" s="817">
        <f t="shared" si="2"/>
        <v>47490</v>
      </c>
      <c r="D13" s="817">
        <f t="shared" si="2"/>
        <v>59083</v>
      </c>
      <c r="E13" s="817">
        <f t="shared" si="2"/>
        <v>71838</v>
      </c>
      <c r="F13" s="817">
        <f>SUM(F4:F12)</f>
        <v>87288</v>
      </c>
      <c r="G13" s="817">
        <f t="shared" ref="G13:H13" si="3">SUM(G4:G12)</f>
        <v>77110</v>
      </c>
      <c r="H13" s="817">
        <f t="shared" si="3"/>
        <v>10478</v>
      </c>
      <c r="I13" s="816">
        <f>SUM(B13:G13)</f>
        <v>374009</v>
      </c>
      <c r="J13" s="1657">
        <f>SUM(J4:J12)</f>
        <v>1.0280153686141242</v>
      </c>
    </row>
    <row r="14" spans="1:13" s="60" customFormat="1" ht="15.75">
      <c r="B14" s="584"/>
      <c r="C14" s="923"/>
      <c r="D14" s="923"/>
      <c r="E14" s="923"/>
      <c r="F14" s="923"/>
      <c r="G14" s="2300"/>
      <c r="H14" s="1853"/>
      <c r="I14" s="292"/>
    </row>
    <row r="15" spans="1:13" s="60" customFormat="1">
      <c r="B15" s="584"/>
      <c r="C15" s="923"/>
      <c r="D15" s="923"/>
      <c r="E15" s="923"/>
      <c r="F15" s="923"/>
      <c r="G15" s="2300"/>
      <c r="H15" s="1853"/>
    </row>
    <row r="16" spans="1:13" s="60" customFormat="1">
      <c r="B16" s="584"/>
      <c r="C16" s="923"/>
      <c r="D16" s="923"/>
      <c r="E16" s="923"/>
      <c r="F16" s="923"/>
      <c r="G16" s="2300"/>
      <c r="H16" s="1853"/>
    </row>
    <row r="17" spans="2:8" s="60" customFormat="1">
      <c r="B17" s="584"/>
      <c r="C17" s="923"/>
      <c r="D17" s="923"/>
      <c r="E17" s="923"/>
      <c r="F17" s="923"/>
      <c r="G17" s="2300"/>
      <c r="H17" s="1853"/>
    </row>
    <row r="18" spans="2:8" s="60" customFormat="1">
      <c r="B18" s="584"/>
      <c r="C18" s="923"/>
      <c r="D18" s="923"/>
      <c r="E18" s="923"/>
      <c r="F18" s="923"/>
      <c r="G18" s="2300"/>
      <c r="H18" s="1853"/>
    </row>
    <row r="19" spans="2:8" s="60" customFormat="1">
      <c r="B19" s="584"/>
      <c r="C19" s="923"/>
      <c r="D19" s="923"/>
      <c r="E19" s="923"/>
      <c r="F19" s="923"/>
      <c r="G19" s="2300"/>
      <c r="H19" s="1853"/>
    </row>
    <row r="20" spans="2:8" s="60" customFormat="1">
      <c r="B20" s="584"/>
      <c r="C20" s="923"/>
      <c r="D20" s="923"/>
      <c r="E20" s="923"/>
      <c r="F20" s="923"/>
      <c r="G20" s="2300"/>
      <c r="H20" s="1853"/>
    </row>
    <row r="21" spans="2:8" s="60" customFormat="1">
      <c r="B21" s="584"/>
      <c r="C21" s="923"/>
      <c r="D21" s="923"/>
      <c r="E21" s="923"/>
      <c r="F21" s="923"/>
      <c r="G21" s="2300"/>
      <c r="H21" s="1853"/>
    </row>
    <row r="22" spans="2:8" s="60" customFormat="1">
      <c r="B22" s="584"/>
      <c r="C22" s="923"/>
      <c r="D22" s="923"/>
      <c r="E22" s="923"/>
      <c r="F22" s="923"/>
      <c r="G22" s="2300"/>
      <c r="H22" s="1853"/>
    </row>
    <row r="23" spans="2:8" s="60" customFormat="1">
      <c r="B23" s="584"/>
      <c r="C23" s="923"/>
      <c r="D23" s="923"/>
      <c r="E23" s="923"/>
      <c r="F23" s="923"/>
      <c r="G23" s="2300"/>
      <c r="H23" s="1853"/>
    </row>
  </sheetData>
  <mergeCells count="1">
    <mergeCell ref="A1:M1"/>
  </mergeCells>
  <printOptions horizontalCentered="1"/>
  <pageMargins left="0.39370078740157483" right="0.39370078740157483" top="0.23622047244094491" bottom="0.23622047244094491" header="0.31496062992125984" footer="0.31496062992125984"/>
  <pageSetup scale="46" orientation="landscape" r:id="rId1"/>
  <drawing r:id="rId2"/>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4">
    <tabColor rgb="FF66FF33"/>
    <pageSetUpPr fitToPage="1"/>
  </sheetPr>
  <dimension ref="A1:AD28"/>
  <sheetViews>
    <sheetView showGridLines="0" view="pageBreakPreview" topLeftCell="D1" zoomScale="70" zoomScaleNormal="100" zoomScaleSheetLayoutView="70" workbookViewId="0">
      <selection activeCell="P1" sqref="P1:AD15"/>
    </sheetView>
  </sheetViews>
  <sheetFormatPr baseColWidth="10" defaultColWidth="11.42578125" defaultRowHeight="15"/>
  <cols>
    <col min="1" max="1" width="23.7109375" style="29" customWidth="1"/>
    <col min="2" max="2" width="18.28515625" style="29" customWidth="1"/>
    <col min="3" max="3" width="17.5703125" style="29" customWidth="1"/>
    <col min="4" max="4" width="17.42578125" style="29" customWidth="1"/>
    <col min="5" max="5" width="14.140625" style="29" customWidth="1"/>
    <col min="6" max="7" width="12.28515625" style="29" customWidth="1"/>
    <col min="8" max="8" width="15.7109375" style="29" customWidth="1"/>
    <col min="9" max="11" width="21.28515625" style="29" customWidth="1"/>
    <col min="12" max="13" width="13.28515625" style="29" customWidth="1"/>
    <col min="14" max="14" width="13.7109375" style="29" customWidth="1"/>
    <col min="15" max="16" width="11.7109375" style="29" customWidth="1"/>
    <col min="17" max="16384" width="11.42578125" style="29"/>
  </cols>
  <sheetData>
    <row r="1" spans="1:30" s="60" customFormat="1" ht="89.25" customHeight="1">
      <c r="A1" s="2519"/>
      <c r="B1" s="2519"/>
      <c r="C1" s="2519"/>
      <c r="D1" s="2519"/>
      <c r="E1" s="2519"/>
      <c r="F1" s="2519"/>
      <c r="G1" s="2519"/>
      <c r="H1" s="2519"/>
      <c r="I1" s="2519"/>
      <c r="J1" s="2519"/>
      <c r="K1" s="2519"/>
      <c r="L1" s="2519"/>
      <c r="M1" s="2519"/>
      <c r="N1" s="2519"/>
      <c r="O1" s="2519"/>
    </row>
    <row r="2" spans="1:30" ht="18.75">
      <c r="A2" s="136"/>
      <c r="B2" s="136"/>
      <c r="C2" s="442"/>
      <c r="D2" s="136"/>
      <c r="E2" s="136"/>
      <c r="F2" s="136"/>
      <c r="G2" s="136"/>
      <c r="H2" s="136"/>
      <c r="I2" s="136"/>
      <c r="J2" s="136"/>
      <c r="K2" s="136"/>
      <c r="L2" s="136"/>
      <c r="M2" s="136"/>
      <c r="N2" s="136"/>
      <c r="O2" s="136"/>
    </row>
    <row r="3" spans="1:30" s="60" customFormat="1" ht="45.75" customHeight="1">
      <c r="A3" s="462" t="s">
        <v>0</v>
      </c>
      <c r="B3" s="463" t="s">
        <v>340</v>
      </c>
      <c r="C3" s="463" t="s">
        <v>523</v>
      </c>
      <c r="D3" s="479" t="s">
        <v>10</v>
      </c>
    </row>
    <row r="4" spans="1:30" s="60" customFormat="1" ht="18.75" customHeight="1">
      <c r="A4" s="814" t="s">
        <v>163</v>
      </c>
      <c r="B4" s="818">
        <v>10458</v>
      </c>
      <c r="C4" s="818">
        <v>14329</v>
      </c>
      <c r="D4" s="864">
        <f t="shared" ref="D4:D16" si="0">+B4/C4</f>
        <v>0.72984855886663413</v>
      </c>
    </row>
    <row r="5" spans="1:30" s="60" customFormat="1" ht="18.75" customHeight="1">
      <c r="A5" s="815" t="s">
        <v>141</v>
      </c>
      <c r="B5" s="818">
        <v>13145</v>
      </c>
      <c r="C5" s="818">
        <v>16871</v>
      </c>
      <c r="D5" s="864">
        <f t="shared" si="0"/>
        <v>0.7791476498132891</v>
      </c>
    </row>
    <row r="6" spans="1:30" s="60" customFormat="1" ht="18.75" customHeight="1">
      <c r="A6" s="815" t="s">
        <v>164</v>
      </c>
      <c r="B6" s="818">
        <v>17322</v>
      </c>
      <c r="C6" s="818">
        <v>21189</v>
      </c>
      <c r="D6" s="864">
        <f t="shared" si="0"/>
        <v>0.81749964604275804</v>
      </c>
      <c r="G6" s="584"/>
    </row>
    <row r="7" spans="1:30" s="60" customFormat="1" ht="18.75" customHeight="1">
      <c r="A7" s="815" t="s">
        <v>376</v>
      </c>
      <c r="B7" s="818">
        <v>20898</v>
      </c>
      <c r="C7" s="818">
        <v>26301</v>
      </c>
      <c r="D7" s="864">
        <f t="shared" si="0"/>
        <v>0.79457054864834031</v>
      </c>
      <c r="H7" s="584"/>
      <c r="I7" s="584"/>
      <c r="J7" s="584"/>
      <c r="K7" s="584"/>
      <c r="L7" s="584"/>
      <c r="M7" s="584"/>
      <c r="N7" s="584"/>
    </row>
    <row r="8" spans="1:30" s="60" customFormat="1" ht="18.75" customHeight="1">
      <c r="A8" s="815" t="s">
        <v>410</v>
      </c>
      <c r="B8" s="818">
        <v>22444</v>
      </c>
      <c r="C8" s="818">
        <v>28752</v>
      </c>
      <c r="D8" s="864">
        <f t="shared" si="0"/>
        <v>0.78060656649972171</v>
      </c>
      <c r="F8" s="120"/>
      <c r="G8" s="291"/>
      <c r="H8" s="291"/>
    </row>
    <row r="9" spans="1:30" s="60" customFormat="1" ht="18.75" customHeight="1">
      <c r="A9" s="815" t="s">
        <v>415</v>
      </c>
      <c r="B9" s="818">
        <v>25890</v>
      </c>
      <c r="C9" s="818">
        <v>30331</v>
      </c>
      <c r="D9" s="864">
        <f t="shared" si="0"/>
        <v>0.85358214368138208</v>
      </c>
      <c r="G9" s="291"/>
      <c r="H9" s="291"/>
    </row>
    <row r="10" spans="1:30" s="60" customFormat="1" ht="18.75" customHeight="1">
      <c r="A10" s="815" t="s">
        <v>647</v>
      </c>
      <c r="B10" s="818">
        <v>29910</v>
      </c>
      <c r="C10" s="818">
        <f>+'V.4.17. Accid.Lab suceso'!H10</f>
        <v>33850</v>
      </c>
      <c r="D10" s="864">
        <f t="shared" si="0"/>
        <v>0.8836041358936485</v>
      </c>
      <c r="G10" s="291"/>
      <c r="H10" s="291"/>
    </row>
    <row r="11" spans="1:30" s="403" customFormat="1" ht="19.5" customHeight="1">
      <c r="A11" s="815" t="s">
        <v>695</v>
      </c>
      <c r="B11" s="818">
        <v>34016</v>
      </c>
      <c r="C11" s="818">
        <f>+'V.4.17. Accid.Lab suceso'!H11</f>
        <v>37988</v>
      </c>
      <c r="D11" s="864">
        <f t="shared" si="0"/>
        <v>0.89544066547330736</v>
      </c>
      <c r="G11" s="302"/>
      <c r="H11" s="302"/>
    </row>
    <row r="12" spans="1:30" s="403" customFormat="1" ht="19.5" customHeight="1">
      <c r="A12" s="815" t="s">
        <v>715</v>
      </c>
      <c r="B12" s="818">
        <v>33615</v>
      </c>
      <c r="C12" s="818">
        <v>41400</v>
      </c>
      <c r="D12" s="864">
        <f t="shared" si="0"/>
        <v>0.81195652173913047</v>
      </c>
      <c r="G12" s="302"/>
      <c r="H12" s="302"/>
    </row>
    <row r="13" spans="1:30" s="60" customFormat="1" ht="18.75">
      <c r="A13" s="815" t="s">
        <v>760</v>
      </c>
      <c r="B13" s="818">
        <v>38715</v>
      </c>
      <c r="C13" s="818">
        <f>+'V.4.17. Accid.Lab suceso'!H13</f>
        <v>45888</v>
      </c>
      <c r="D13" s="864">
        <f t="shared" si="0"/>
        <v>0.84368462343096229</v>
      </c>
      <c r="E13" s="108"/>
      <c r="F13" s="108"/>
      <c r="G13" s="291"/>
      <c r="H13" s="291"/>
    </row>
    <row r="14" spans="1:30" s="60" customFormat="1" ht="18.75">
      <c r="A14" s="815" t="s">
        <v>796</v>
      </c>
      <c r="B14" s="818">
        <v>40326</v>
      </c>
      <c r="C14" s="818">
        <f>+'V.4.17. Accid.Lab suceso'!H14</f>
        <v>47893</v>
      </c>
      <c r="D14" s="864">
        <f>+B14/C14</f>
        <v>0.84200196270853778</v>
      </c>
      <c r="E14" s="108"/>
      <c r="F14" s="108"/>
      <c r="G14" s="291"/>
      <c r="H14" s="291"/>
      <c r="I14" s="584"/>
      <c r="J14" s="584"/>
    </row>
    <row r="15" spans="1:30" s="584" customFormat="1" ht="18.75">
      <c r="A15" s="815" t="s">
        <v>935</v>
      </c>
      <c r="B15" s="818">
        <v>24002</v>
      </c>
      <c r="C15" s="818">
        <f>+'V.4.17. Accid.Lab suceso'!H15</f>
        <v>29217</v>
      </c>
      <c r="D15" s="864">
        <f>+B15/C15</f>
        <v>0.82150802614915974</v>
      </c>
      <c r="E15" s="108"/>
      <c r="F15" s="108"/>
      <c r="G15" s="291"/>
      <c r="H15" s="291"/>
    </row>
    <row r="16" spans="1:30" s="584" customFormat="1" ht="18.75">
      <c r="A16" s="2173" t="str">
        <f>+'Resumen EEp'!G5</f>
        <v>Ene-Abr. 2021</v>
      </c>
      <c r="B16" s="818">
        <v>8165</v>
      </c>
      <c r="C16" s="818">
        <f>+'V.4.17. Accid.Lab suceso'!H16</f>
        <v>10478</v>
      </c>
      <c r="D16" s="864">
        <f t="shared" si="0"/>
        <v>0.7792517656041229</v>
      </c>
      <c r="E16" s="108"/>
      <c r="F16" s="108"/>
      <c r="G16" s="291"/>
      <c r="H16" s="291"/>
      <c r="P16" s="29"/>
      <c r="Q16" s="29"/>
      <c r="R16" s="29"/>
      <c r="S16" s="29"/>
      <c r="T16" s="29"/>
      <c r="U16" s="29"/>
      <c r="V16" s="29"/>
      <c r="W16" s="29"/>
      <c r="X16" s="29"/>
      <c r="Y16" s="29"/>
      <c r="Z16" s="29"/>
      <c r="AA16" s="29"/>
      <c r="AB16" s="29"/>
      <c r="AC16" s="29"/>
      <c r="AD16" s="29"/>
    </row>
    <row r="17" spans="1:30" s="60" customFormat="1" ht="18.75">
      <c r="A17" s="816" t="s">
        <v>1</v>
      </c>
      <c r="B17" s="817">
        <f>SUM(B4:B16)</f>
        <v>318906</v>
      </c>
      <c r="C17" s="817">
        <f>SUM(C4:C16)</f>
        <v>384487</v>
      </c>
      <c r="D17" s="865">
        <f>AVERAGE(D4:D16)</f>
        <v>0.81790021650392264</v>
      </c>
      <c r="E17" s="108"/>
      <c r="F17" s="108"/>
      <c r="G17" s="291"/>
      <c r="H17" s="291"/>
      <c r="P17" s="29"/>
      <c r="Q17" s="29"/>
      <c r="R17" s="29"/>
      <c r="S17" s="29"/>
      <c r="T17" s="29"/>
      <c r="U17" s="29"/>
      <c r="V17" s="29"/>
      <c r="W17" s="29"/>
      <c r="X17" s="29"/>
      <c r="Y17" s="29"/>
      <c r="Z17" s="29"/>
      <c r="AA17" s="29"/>
      <c r="AB17" s="29"/>
      <c r="AC17" s="29"/>
      <c r="AD17" s="29"/>
    </row>
    <row r="18" spans="1:30" s="60" customFormat="1" ht="15.75">
      <c r="A18" s="109"/>
      <c r="B18" s="108"/>
      <c r="C18" s="108"/>
      <c r="D18" s="108"/>
      <c r="E18" s="108"/>
      <c r="F18" s="108"/>
      <c r="G18" s="291"/>
      <c r="H18" s="291"/>
      <c r="P18" s="29"/>
      <c r="Q18" s="29"/>
      <c r="R18" s="29"/>
      <c r="S18" s="29"/>
      <c r="T18" s="29"/>
      <c r="U18" s="29"/>
      <c r="V18" s="29"/>
      <c r="W18" s="29"/>
      <c r="X18" s="29"/>
      <c r="Y18" s="29"/>
      <c r="Z18" s="29"/>
      <c r="AA18" s="29"/>
      <c r="AB18" s="29"/>
      <c r="AC18" s="29"/>
      <c r="AD18" s="29"/>
    </row>
    <row r="19" spans="1:30" s="60" customFormat="1">
      <c r="A19" s="109"/>
      <c r="B19" s="108"/>
      <c r="C19" s="108"/>
      <c r="D19" s="108"/>
      <c r="E19" s="108"/>
      <c r="F19" s="108"/>
      <c r="G19" s="108"/>
      <c r="H19" s="108"/>
      <c r="P19" s="29"/>
      <c r="Q19" s="29"/>
      <c r="R19" s="29"/>
      <c r="S19" s="29"/>
      <c r="T19" s="29"/>
      <c r="U19" s="29"/>
      <c r="V19" s="29"/>
      <c r="W19" s="29"/>
      <c r="X19" s="29"/>
      <c r="Y19" s="29"/>
      <c r="Z19" s="29"/>
      <c r="AA19" s="29"/>
      <c r="AB19" s="29"/>
      <c r="AC19" s="29"/>
      <c r="AD19" s="29"/>
    </row>
    <row r="20" spans="1:30" s="60" customFormat="1">
      <c r="A20" s="109"/>
      <c r="B20" s="108"/>
      <c r="C20" s="108"/>
      <c r="D20" s="108"/>
      <c r="P20" s="29"/>
      <c r="Q20" s="29"/>
      <c r="R20" s="29"/>
      <c r="S20" s="29"/>
      <c r="T20" s="29"/>
      <c r="U20" s="29"/>
      <c r="V20" s="29"/>
      <c r="W20" s="29"/>
      <c r="X20" s="29"/>
      <c r="Y20" s="29"/>
      <c r="Z20" s="29"/>
      <c r="AA20" s="29"/>
      <c r="AB20" s="29"/>
      <c r="AC20" s="29"/>
      <c r="AD20" s="29"/>
    </row>
    <row r="21" spans="1:30" s="60" customFormat="1">
      <c r="A21" s="109"/>
      <c r="B21" s="108"/>
      <c r="C21" s="108"/>
      <c r="D21" s="108"/>
      <c r="P21" s="29"/>
      <c r="Q21" s="29"/>
      <c r="R21" s="29"/>
      <c r="S21" s="29"/>
      <c r="T21" s="29"/>
      <c r="U21" s="29"/>
      <c r="V21" s="29"/>
      <c r="W21" s="29"/>
      <c r="X21" s="29"/>
      <c r="Y21" s="29"/>
      <c r="Z21" s="29"/>
      <c r="AA21" s="29"/>
      <c r="AB21" s="29"/>
      <c r="AC21" s="29"/>
      <c r="AD21" s="29"/>
    </row>
    <row r="22" spans="1:30" s="60" customFormat="1">
      <c r="P22" s="29"/>
      <c r="Q22" s="29"/>
      <c r="R22" s="29"/>
      <c r="S22" s="29"/>
      <c r="T22" s="29"/>
      <c r="U22" s="29"/>
      <c r="V22" s="29"/>
      <c r="W22" s="29"/>
      <c r="X22" s="29"/>
      <c r="Y22" s="29"/>
      <c r="Z22" s="29"/>
      <c r="AA22" s="29"/>
      <c r="AB22" s="29"/>
      <c r="AC22" s="29"/>
      <c r="AD22" s="29"/>
    </row>
    <row r="23" spans="1:30" s="60" customFormat="1">
      <c r="P23" s="29"/>
      <c r="Q23" s="29"/>
      <c r="R23" s="29"/>
      <c r="S23" s="29"/>
      <c r="T23" s="29"/>
      <c r="U23" s="29"/>
      <c r="V23" s="29"/>
      <c r="W23" s="29"/>
      <c r="X23" s="29"/>
      <c r="Y23" s="29"/>
      <c r="Z23" s="29"/>
      <c r="AA23" s="29"/>
      <c r="AB23" s="29"/>
      <c r="AC23" s="29"/>
      <c r="AD23" s="29"/>
    </row>
    <row r="24" spans="1:30" s="60" customFormat="1">
      <c r="P24" s="29"/>
      <c r="Q24" s="29"/>
      <c r="R24" s="29"/>
      <c r="S24" s="29"/>
      <c r="T24" s="29"/>
      <c r="U24" s="29"/>
      <c r="V24" s="29"/>
      <c r="W24" s="29"/>
      <c r="X24" s="29"/>
      <c r="Y24" s="29"/>
      <c r="Z24" s="29"/>
      <c r="AA24" s="29"/>
      <c r="AB24" s="29"/>
      <c r="AC24" s="29"/>
      <c r="AD24" s="29"/>
    </row>
    <row r="25" spans="1:30" s="60" customFormat="1">
      <c r="P25" s="29"/>
      <c r="Q25" s="29"/>
      <c r="R25" s="29"/>
      <c r="S25" s="29"/>
      <c r="T25" s="29"/>
      <c r="U25" s="29"/>
      <c r="V25" s="29"/>
      <c r="W25" s="29"/>
      <c r="X25" s="29"/>
      <c r="Y25" s="29"/>
      <c r="Z25" s="29"/>
      <c r="AA25" s="29"/>
      <c r="AB25" s="29"/>
      <c r="AC25" s="29"/>
      <c r="AD25" s="29"/>
    </row>
    <row r="26" spans="1:30">
      <c r="A26" s="60"/>
      <c r="B26" s="60"/>
      <c r="C26" s="60"/>
      <c r="D26" s="60"/>
      <c r="E26" s="60"/>
      <c r="F26" s="60"/>
      <c r="G26" s="60"/>
      <c r="H26" s="60"/>
      <c r="I26" s="60"/>
      <c r="J26" s="60"/>
    </row>
    <row r="27" spans="1:30">
      <c r="A27" s="60"/>
      <c r="B27" s="60"/>
      <c r="C27" s="60"/>
      <c r="D27" s="60"/>
    </row>
    <row r="28" spans="1:30">
      <c r="A28" s="60"/>
      <c r="B28" s="60"/>
      <c r="C28" s="60"/>
      <c r="D28" s="60"/>
    </row>
  </sheetData>
  <mergeCells count="1">
    <mergeCell ref="A1:O1"/>
  </mergeCells>
  <printOptions horizontalCentered="1"/>
  <pageMargins left="0.39370078740157483" right="0.39370078740157483" top="0.23622047244094491" bottom="0.23622047244094491" header="0.31496062992125984" footer="0.31496062992125984"/>
  <pageSetup scale="52" orientation="landscape" r:id="rId1"/>
  <drawing r:id="rId2"/>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5">
    <tabColor rgb="FF66FF33"/>
    <pageSetUpPr fitToPage="1"/>
  </sheetPr>
  <dimension ref="A1:M28"/>
  <sheetViews>
    <sheetView showGridLines="0" view="pageBreakPreview" zoomScale="70" zoomScaleNormal="100" zoomScaleSheetLayoutView="70" workbookViewId="0">
      <selection activeCell="N1" sqref="N1:AD1048576"/>
    </sheetView>
  </sheetViews>
  <sheetFormatPr baseColWidth="10" defaultColWidth="11.42578125" defaultRowHeight="15"/>
  <cols>
    <col min="1" max="1" width="20.5703125" style="29" customWidth="1"/>
    <col min="2" max="2" width="14.7109375" style="143" customWidth="1"/>
    <col min="3" max="4" width="13.85546875" style="143" customWidth="1"/>
    <col min="5" max="5" width="21.7109375" style="29" customWidth="1"/>
    <col min="6" max="6" width="21.5703125" style="29" customWidth="1"/>
    <col min="7" max="7" width="11.7109375" style="29" customWidth="1"/>
    <col min="8" max="8" width="22.42578125" style="29" customWidth="1"/>
    <col min="9" max="9" width="20" style="29" customWidth="1"/>
    <col min="10" max="10" width="18.85546875" style="29" customWidth="1"/>
    <col min="11" max="11" width="27.5703125" style="29" customWidth="1"/>
    <col min="12" max="12" width="21.42578125" style="29" customWidth="1"/>
    <col min="13" max="13" width="11.42578125" style="29" customWidth="1"/>
    <col min="14" max="16384" width="11.42578125" style="29"/>
  </cols>
  <sheetData>
    <row r="1" spans="1:13" s="60" customFormat="1" ht="98.25" customHeight="1">
      <c r="A1" s="2689"/>
      <c r="B1" s="2689"/>
      <c r="C1" s="2689"/>
      <c r="D1" s="2689"/>
      <c r="E1" s="2689"/>
      <c r="F1" s="2689"/>
      <c r="G1" s="2689"/>
      <c r="H1" s="2689"/>
      <c r="I1" s="2689"/>
      <c r="J1" s="2689"/>
      <c r="K1" s="2689"/>
      <c r="L1" s="2689"/>
      <c r="M1" s="110"/>
    </row>
    <row r="2" spans="1:13" ht="27.75" customHeight="1">
      <c r="A2" s="1284"/>
      <c r="B2" s="1284"/>
      <c r="C2" s="1284"/>
      <c r="D2" s="1284"/>
      <c r="E2" s="1284"/>
      <c r="F2" s="1284"/>
      <c r="G2" s="1284"/>
      <c r="H2" s="1284"/>
      <c r="I2" s="1284"/>
      <c r="J2" s="1284"/>
      <c r="K2" s="1284"/>
      <c r="L2" s="1284"/>
      <c r="M2" s="1635"/>
    </row>
    <row r="3" spans="1:13" s="60" customFormat="1" ht="29.25" customHeight="1">
      <c r="A3" s="462" t="s">
        <v>0</v>
      </c>
      <c r="B3" s="463" t="s">
        <v>289</v>
      </c>
      <c r="C3" s="463" t="s">
        <v>288</v>
      </c>
      <c r="D3" s="479" t="s">
        <v>98</v>
      </c>
      <c r="E3" s="595" t="s">
        <v>333</v>
      </c>
      <c r="F3" s="464" t="s">
        <v>332</v>
      </c>
      <c r="M3" s="584"/>
    </row>
    <row r="4" spans="1:13" s="60" customFormat="1" ht="18" customHeight="1">
      <c r="A4" s="233" t="s">
        <v>163</v>
      </c>
      <c r="B4" s="2103">
        <v>53</v>
      </c>
      <c r="C4" s="2104">
        <v>45</v>
      </c>
      <c r="D4" s="1163">
        <f t="shared" ref="D4:D9" si="0">SUM(B4:C4)</f>
        <v>98</v>
      </c>
      <c r="E4" s="1139">
        <f>B4/D4</f>
        <v>0.54081632653061229</v>
      </c>
      <c r="F4" s="1140">
        <f>C4/D4</f>
        <v>0.45918367346938777</v>
      </c>
      <c r="G4" s="11"/>
    </row>
    <row r="5" spans="1:13" s="60" customFormat="1" ht="18" customHeight="1">
      <c r="A5" s="233" t="s">
        <v>141</v>
      </c>
      <c r="B5" s="2103">
        <v>95</v>
      </c>
      <c r="C5" s="2104">
        <v>153</v>
      </c>
      <c r="D5" s="1163">
        <f t="shared" si="0"/>
        <v>248</v>
      </c>
      <c r="E5" s="1139">
        <f>B5/D5</f>
        <v>0.38306451612903225</v>
      </c>
      <c r="F5" s="1140">
        <f>C5/D5</f>
        <v>0.61693548387096775</v>
      </c>
      <c r="G5" s="11"/>
      <c r="H5" s="11"/>
    </row>
    <row r="6" spans="1:13" s="60" customFormat="1" ht="18" customHeight="1">
      <c r="A6" s="233" t="s">
        <v>164</v>
      </c>
      <c r="B6" s="2103">
        <v>226</v>
      </c>
      <c r="C6" s="2104">
        <v>169</v>
      </c>
      <c r="D6" s="1163">
        <f t="shared" si="0"/>
        <v>395</v>
      </c>
      <c r="E6" s="1139">
        <f>B6/D6</f>
        <v>0.57215189873417727</v>
      </c>
      <c r="F6" s="1140">
        <f>C6/D6</f>
        <v>0.42784810126582279</v>
      </c>
      <c r="G6" s="11"/>
    </row>
    <row r="7" spans="1:13" s="60" customFormat="1" ht="18" customHeight="1">
      <c r="A7" s="233" t="s">
        <v>376</v>
      </c>
      <c r="B7" s="2103">
        <v>191</v>
      </c>
      <c r="C7" s="2104">
        <v>251</v>
      </c>
      <c r="D7" s="1163">
        <f t="shared" si="0"/>
        <v>442</v>
      </c>
      <c r="E7" s="1139">
        <f>B7/D7</f>
        <v>0.4321266968325792</v>
      </c>
      <c r="F7" s="1140">
        <f>C7/D7</f>
        <v>0.5678733031674208</v>
      </c>
      <c r="G7" s="11"/>
    </row>
    <row r="8" spans="1:13" s="60" customFormat="1" ht="18" customHeight="1">
      <c r="A8" s="233" t="s">
        <v>410</v>
      </c>
      <c r="B8" s="2103">
        <v>118</v>
      </c>
      <c r="C8" s="2104">
        <v>384</v>
      </c>
      <c r="D8" s="1163">
        <f t="shared" si="0"/>
        <v>502</v>
      </c>
      <c r="E8" s="1139">
        <f t="shared" ref="E8:E13" si="1">B8/D8</f>
        <v>0.23505976095617531</v>
      </c>
      <c r="F8" s="1140">
        <f t="shared" ref="F8:F13" si="2">C8/D8</f>
        <v>0.76494023904382469</v>
      </c>
      <c r="G8" s="11"/>
      <c r="M8" s="29"/>
    </row>
    <row r="9" spans="1:13" s="60" customFormat="1" ht="18" customHeight="1">
      <c r="A9" s="233" t="s">
        <v>415</v>
      </c>
      <c r="B9" s="2103">
        <v>122</v>
      </c>
      <c r="C9" s="2104">
        <v>300</v>
      </c>
      <c r="D9" s="1163">
        <f t="shared" si="0"/>
        <v>422</v>
      </c>
      <c r="E9" s="1139">
        <f t="shared" si="1"/>
        <v>0.2890995260663507</v>
      </c>
      <c r="F9" s="1140">
        <f t="shared" si="2"/>
        <v>0.7109004739336493</v>
      </c>
      <c r="G9" s="11"/>
      <c r="M9" s="29"/>
    </row>
    <row r="10" spans="1:13" s="60" customFormat="1" ht="18" customHeight="1">
      <c r="A10" s="233" t="s">
        <v>647</v>
      </c>
      <c r="B10" s="2103">
        <v>102</v>
      </c>
      <c r="C10" s="2104">
        <v>243</v>
      </c>
      <c r="D10" s="1163">
        <f t="shared" ref="D10:D16" si="3">SUM(B10:C10)</f>
        <v>345</v>
      </c>
      <c r="E10" s="1139">
        <f t="shared" si="1"/>
        <v>0.29565217391304349</v>
      </c>
      <c r="F10" s="1140">
        <f t="shared" si="2"/>
        <v>0.70434782608695656</v>
      </c>
      <c r="G10" s="11"/>
      <c r="M10" s="29"/>
    </row>
    <row r="11" spans="1:13" s="60" customFormat="1" ht="18" customHeight="1">
      <c r="A11" s="233" t="s">
        <v>695</v>
      </c>
      <c r="B11" s="2103">
        <v>109</v>
      </c>
      <c r="C11" s="2104">
        <v>307</v>
      </c>
      <c r="D11" s="1163">
        <f t="shared" si="3"/>
        <v>416</v>
      </c>
      <c r="E11" s="1139">
        <f t="shared" si="1"/>
        <v>0.26201923076923078</v>
      </c>
      <c r="F11" s="1140">
        <f t="shared" si="2"/>
        <v>0.73798076923076927</v>
      </c>
      <c r="G11" s="11"/>
      <c r="M11" s="29"/>
    </row>
    <row r="12" spans="1:13" s="584" customFormat="1" ht="18" customHeight="1">
      <c r="A12" s="233" t="s">
        <v>715</v>
      </c>
      <c r="B12" s="2103">
        <v>149</v>
      </c>
      <c r="C12" s="2104">
        <v>355</v>
      </c>
      <c r="D12" s="1163">
        <f t="shared" si="3"/>
        <v>504</v>
      </c>
      <c r="E12" s="1139">
        <f t="shared" si="1"/>
        <v>0.29563492063492064</v>
      </c>
      <c r="F12" s="1140">
        <f t="shared" si="2"/>
        <v>0.70436507936507942</v>
      </c>
      <c r="G12" s="11"/>
      <c r="M12" s="29"/>
    </row>
    <row r="13" spans="1:13" s="403" customFormat="1" ht="18" customHeight="1">
      <c r="A13" s="233" t="s">
        <v>760</v>
      </c>
      <c r="B13" s="2103">
        <v>222</v>
      </c>
      <c r="C13" s="2104">
        <v>667</v>
      </c>
      <c r="D13" s="1163">
        <f t="shared" si="3"/>
        <v>889</v>
      </c>
      <c r="E13" s="1139">
        <f t="shared" si="1"/>
        <v>0.24971878515185603</v>
      </c>
      <c r="F13" s="1140">
        <f t="shared" si="2"/>
        <v>0.75028121484814403</v>
      </c>
      <c r="M13" s="410"/>
    </row>
    <row r="14" spans="1:13" s="60" customFormat="1" ht="18.75">
      <c r="A14" s="233" t="s">
        <v>796</v>
      </c>
      <c r="B14" s="2103">
        <v>162</v>
      </c>
      <c r="C14" s="2104">
        <v>585</v>
      </c>
      <c r="D14" s="1163">
        <f t="shared" si="3"/>
        <v>747</v>
      </c>
      <c r="E14" s="1139">
        <f>B14/D14</f>
        <v>0.21686746987951808</v>
      </c>
      <c r="F14" s="1140">
        <f>C14/D14</f>
        <v>0.7831325301204819</v>
      </c>
      <c r="G14" s="403"/>
      <c r="L14" s="29"/>
      <c r="M14" s="29"/>
    </row>
    <row r="15" spans="1:13" s="584" customFormat="1" ht="18.75">
      <c r="A15" s="233" t="s">
        <v>935</v>
      </c>
      <c r="B15" s="2103">
        <v>4512</v>
      </c>
      <c r="C15" s="2104">
        <v>2526</v>
      </c>
      <c r="D15" s="1163">
        <f t="shared" si="3"/>
        <v>7038</v>
      </c>
      <c r="E15" s="1139">
        <f>B15/D15</f>
        <v>0.64109121909633415</v>
      </c>
      <c r="F15" s="1140">
        <f>C15/D15</f>
        <v>0.35890878090366579</v>
      </c>
      <c r="G15" s="403"/>
      <c r="L15" s="29"/>
      <c r="M15" s="29"/>
    </row>
    <row r="16" spans="1:13" s="584" customFormat="1" ht="18.75">
      <c r="A16" s="2174" t="str">
        <f>+'Resumen EEp'!G5</f>
        <v>Ene-Abr. 2021</v>
      </c>
      <c r="B16" s="2104">
        <v>2487</v>
      </c>
      <c r="C16" s="2104">
        <v>1494</v>
      </c>
      <c r="D16" s="1163">
        <f t="shared" si="3"/>
        <v>3981</v>
      </c>
      <c r="E16" s="1139">
        <f>B16/D16</f>
        <v>0.62471740768651096</v>
      </c>
      <c r="F16" s="1140">
        <f>C16/D16</f>
        <v>0.37528259231348909</v>
      </c>
      <c r="G16" s="403"/>
      <c r="L16" s="29"/>
      <c r="M16" s="29"/>
    </row>
    <row r="17" spans="1:13" s="60" customFormat="1" ht="18.75">
      <c r="A17" s="479" t="s">
        <v>1</v>
      </c>
      <c r="B17" s="817">
        <f>SUM(B4:B16)</f>
        <v>8548</v>
      </c>
      <c r="C17" s="817">
        <f>SUM(C4:C16)</f>
        <v>7479</v>
      </c>
      <c r="D17" s="816">
        <f>SUM(D4:D16)</f>
        <v>16027</v>
      </c>
      <c r="E17" s="1141">
        <f>B17/D17</f>
        <v>0.53334997192238098</v>
      </c>
      <c r="F17" s="1142">
        <f>C17/D17</f>
        <v>0.46665002807761902</v>
      </c>
      <c r="L17" s="29"/>
      <c r="M17" s="29"/>
    </row>
    <row r="18" spans="1:13" s="60" customFormat="1">
      <c r="A18" s="109"/>
      <c r="B18" s="1164"/>
      <c r="C18" s="1164"/>
      <c r="D18" s="1150"/>
    </row>
    <row r="19" spans="1:13" s="60" customFormat="1">
      <c r="A19" s="109"/>
      <c r="B19" s="1164"/>
      <c r="C19" s="1164"/>
      <c r="D19" s="1150"/>
    </row>
    <row r="20" spans="1:13" s="60" customFormat="1">
      <c r="A20" s="109"/>
      <c r="B20" s="1164"/>
      <c r="C20" s="1164"/>
      <c r="D20" s="1150"/>
    </row>
    <row r="21" spans="1:13" s="60" customFormat="1">
      <c r="A21" s="109"/>
      <c r="B21" s="1164"/>
      <c r="C21" s="1164"/>
      <c r="D21" s="1150"/>
    </row>
    <row r="22" spans="1:13" s="60" customFormat="1">
      <c r="B22" s="1150"/>
      <c r="C22" s="1150"/>
      <c r="D22" s="1150"/>
    </row>
    <row r="23" spans="1:13" s="60" customFormat="1">
      <c r="B23" s="1150"/>
      <c r="C23" s="1150"/>
      <c r="D23" s="1150"/>
    </row>
    <row r="24" spans="1:13" s="60" customFormat="1">
      <c r="B24" s="1150"/>
      <c r="C24" s="1150"/>
      <c r="D24" s="1150"/>
    </row>
    <row r="25" spans="1:13" s="60" customFormat="1">
      <c r="B25" s="1150"/>
      <c r="C25" s="1150"/>
      <c r="D25" s="1150"/>
    </row>
    <row r="26" spans="1:13">
      <c r="A26" s="60"/>
      <c r="B26" s="1150"/>
      <c r="C26" s="1150"/>
      <c r="D26" s="1150"/>
      <c r="E26" s="60"/>
      <c r="F26" s="60"/>
      <c r="G26" s="60"/>
    </row>
    <row r="27" spans="1:13">
      <c r="A27" s="60"/>
      <c r="B27" s="1150"/>
      <c r="C27" s="1150"/>
      <c r="D27" s="1150"/>
      <c r="E27" s="60"/>
      <c r="F27" s="60"/>
      <c r="L27" s="107"/>
    </row>
    <row r="28" spans="1:13">
      <c r="A28" s="60"/>
      <c r="B28" s="1150"/>
      <c r="C28" s="1150"/>
      <c r="D28" s="1150"/>
      <c r="E28" s="60"/>
      <c r="F28" s="60"/>
    </row>
  </sheetData>
  <mergeCells count="1">
    <mergeCell ref="A1:L1"/>
  </mergeCells>
  <printOptions horizontalCentered="1"/>
  <pageMargins left="0.39370078740157483" right="0.39370078740157483" top="0.23622047244094491" bottom="0.23622047244094491" header="0.31496062992125984" footer="0.31496062992125984"/>
  <pageSetup scale="57" orientation="landscape" r:id="rId1"/>
  <drawing r:id="rId2"/>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6">
    <tabColor rgb="FF66FF33"/>
    <pageSetUpPr fitToPage="1"/>
  </sheetPr>
  <dimension ref="A1:M29"/>
  <sheetViews>
    <sheetView showGridLines="0" view="pageBreakPreview" topLeftCell="D1" zoomScale="73" zoomScaleNormal="100" zoomScaleSheetLayoutView="73" workbookViewId="0">
      <selection activeCell="N1" sqref="N1:AD1048576"/>
    </sheetView>
  </sheetViews>
  <sheetFormatPr baseColWidth="10" defaultColWidth="11.42578125" defaultRowHeight="15"/>
  <cols>
    <col min="1" max="1" width="16" style="29" customWidth="1"/>
    <col min="2" max="2" width="12.28515625" style="29" customWidth="1"/>
    <col min="3" max="3" width="18.140625" style="29" customWidth="1"/>
    <col min="4" max="4" width="14" style="29" customWidth="1"/>
    <col min="5" max="5" width="17.7109375" style="29" customWidth="1"/>
    <col min="6" max="6" width="17" style="29" customWidth="1"/>
    <col min="7" max="8" width="21" style="29" customWidth="1"/>
    <col min="9" max="9" width="30.140625" style="29" customWidth="1"/>
    <col min="10" max="10" width="26.7109375" style="29" customWidth="1"/>
    <col min="11" max="11" width="21" style="29" customWidth="1"/>
    <col min="12" max="12" width="16.28515625" style="29" customWidth="1"/>
    <col min="13" max="13" width="11.42578125" style="29" customWidth="1"/>
    <col min="14" max="16384" width="11.42578125" style="29"/>
  </cols>
  <sheetData>
    <row r="1" spans="1:13" s="60" customFormat="1" ht="88.5" customHeight="1">
      <c r="A1" s="2721"/>
      <c r="B1" s="2721"/>
      <c r="C1" s="2721"/>
      <c r="D1" s="2721"/>
      <c r="E1" s="2721"/>
      <c r="F1" s="2721"/>
      <c r="G1" s="2721"/>
      <c r="H1" s="2721"/>
      <c r="I1" s="2721"/>
      <c r="J1" s="2721"/>
      <c r="K1" s="2721"/>
      <c r="L1" s="2721"/>
      <c r="M1" s="110"/>
    </row>
    <row r="2" spans="1:13" ht="8.25" customHeight="1">
      <c r="A2" s="149"/>
      <c r="B2" s="149"/>
      <c r="C2" s="149"/>
      <c r="D2" s="149"/>
      <c r="E2" s="149"/>
      <c r="F2" s="149"/>
      <c r="G2" s="149"/>
      <c r="H2" s="149"/>
      <c r="I2" s="149"/>
      <c r="J2" s="149"/>
      <c r="K2" s="149"/>
      <c r="L2" s="149"/>
      <c r="M2" s="137"/>
    </row>
    <row r="3" spans="1:13" s="60" customFormat="1" ht="26.25" customHeight="1">
      <c r="A3" s="713" t="s">
        <v>0</v>
      </c>
      <c r="B3" s="310" t="s">
        <v>289</v>
      </c>
      <c r="C3" s="310" t="s">
        <v>288</v>
      </c>
      <c r="D3" s="300" t="s">
        <v>98</v>
      </c>
      <c r="E3" s="1108" t="s">
        <v>333</v>
      </c>
      <c r="F3" s="311" t="s">
        <v>332</v>
      </c>
    </row>
    <row r="4" spans="1:13" s="60" customFormat="1" ht="17.25" customHeight="1">
      <c r="A4" s="712" t="s">
        <v>163</v>
      </c>
      <c r="B4" s="596">
        <v>65</v>
      </c>
      <c r="C4" s="597">
        <v>86</v>
      </c>
      <c r="D4" s="598">
        <f t="shared" ref="D4:D12" si="0">SUM(B4:C4)</f>
        <v>151</v>
      </c>
      <c r="E4" s="599">
        <f>B5/D4</f>
        <v>0.58940397350993379</v>
      </c>
      <c r="F4" s="600">
        <f>C5/D4</f>
        <v>0.37748344370860926</v>
      </c>
      <c r="G4" s="11"/>
    </row>
    <row r="5" spans="1:13" s="60" customFormat="1" ht="15.75">
      <c r="A5" s="317" t="s">
        <v>141</v>
      </c>
      <c r="B5" s="596">
        <v>89</v>
      </c>
      <c r="C5" s="597">
        <v>57</v>
      </c>
      <c r="D5" s="598">
        <f t="shared" si="0"/>
        <v>146</v>
      </c>
      <c r="E5" s="599">
        <f t="shared" ref="E5:E17" si="1">B5/D5</f>
        <v>0.6095890410958904</v>
      </c>
      <c r="F5" s="600">
        <f t="shared" ref="F5:F17" si="2">C5/D5</f>
        <v>0.3904109589041096</v>
      </c>
      <c r="G5" s="11"/>
      <c r="M5" s="29"/>
    </row>
    <row r="6" spans="1:13" s="60" customFormat="1" ht="15.75">
      <c r="A6" s="317" t="s">
        <v>164</v>
      </c>
      <c r="B6" s="596">
        <v>86</v>
      </c>
      <c r="C6" s="597">
        <v>86</v>
      </c>
      <c r="D6" s="598">
        <f t="shared" si="0"/>
        <v>172</v>
      </c>
      <c r="E6" s="599">
        <f t="shared" si="1"/>
        <v>0.5</v>
      </c>
      <c r="F6" s="600">
        <f t="shared" si="2"/>
        <v>0.5</v>
      </c>
      <c r="G6" s="11"/>
      <c r="M6" s="29"/>
    </row>
    <row r="7" spans="1:13" s="60" customFormat="1" ht="15.75">
      <c r="A7" s="315" t="s">
        <v>376</v>
      </c>
      <c r="B7" s="596">
        <v>45</v>
      </c>
      <c r="C7" s="597">
        <v>77</v>
      </c>
      <c r="D7" s="598">
        <f t="shared" si="0"/>
        <v>122</v>
      </c>
      <c r="E7" s="599">
        <f t="shared" si="1"/>
        <v>0.36885245901639346</v>
      </c>
      <c r="F7" s="600">
        <f t="shared" si="2"/>
        <v>0.63114754098360659</v>
      </c>
      <c r="G7" s="11"/>
      <c r="M7" s="29"/>
    </row>
    <row r="8" spans="1:13" s="60" customFormat="1" ht="15.75">
      <c r="A8" s="315" t="s">
        <v>410</v>
      </c>
      <c r="B8" s="596">
        <v>79</v>
      </c>
      <c r="C8" s="597">
        <v>133</v>
      </c>
      <c r="D8" s="598">
        <f t="shared" si="0"/>
        <v>212</v>
      </c>
      <c r="E8" s="599">
        <f t="shared" si="1"/>
        <v>0.37264150943396224</v>
      </c>
      <c r="F8" s="600">
        <f t="shared" si="2"/>
        <v>0.62735849056603776</v>
      </c>
      <c r="G8" s="11"/>
      <c r="M8" s="29"/>
    </row>
    <row r="9" spans="1:13" s="60" customFormat="1" ht="15.75">
      <c r="A9" s="315" t="s">
        <v>415</v>
      </c>
      <c r="B9" s="596">
        <v>66</v>
      </c>
      <c r="C9" s="597">
        <v>115</v>
      </c>
      <c r="D9" s="598">
        <f t="shared" si="0"/>
        <v>181</v>
      </c>
      <c r="E9" s="599">
        <f t="shared" si="1"/>
        <v>0.36464088397790057</v>
      </c>
      <c r="F9" s="600">
        <f t="shared" si="2"/>
        <v>0.63535911602209949</v>
      </c>
      <c r="G9" s="11"/>
      <c r="M9" s="29"/>
    </row>
    <row r="10" spans="1:13" s="60" customFormat="1" ht="15.75">
      <c r="A10" s="315" t="s">
        <v>647</v>
      </c>
      <c r="B10" s="596">
        <v>99</v>
      </c>
      <c r="C10" s="597">
        <v>176</v>
      </c>
      <c r="D10" s="598">
        <f t="shared" si="0"/>
        <v>275</v>
      </c>
      <c r="E10" s="599">
        <f t="shared" si="1"/>
        <v>0.36</v>
      </c>
      <c r="F10" s="600">
        <f t="shared" si="2"/>
        <v>0.64</v>
      </c>
      <c r="G10" s="11"/>
      <c r="M10" s="29"/>
    </row>
    <row r="11" spans="1:13" s="584" customFormat="1" ht="15.75">
      <c r="A11" s="317" t="s">
        <v>695</v>
      </c>
      <c r="B11" s="724">
        <v>134</v>
      </c>
      <c r="C11" s="658">
        <v>184</v>
      </c>
      <c r="D11" s="725">
        <f t="shared" si="0"/>
        <v>318</v>
      </c>
      <c r="E11" s="599">
        <f t="shared" ref="E11:E16" si="3">B11/D11</f>
        <v>0.42138364779874216</v>
      </c>
      <c r="F11" s="600">
        <f t="shared" ref="F11:F16" si="4">C11/D11</f>
        <v>0.57861635220125784</v>
      </c>
      <c r="G11" s="11"/>
      <c r="M11" s="29"/>
    </row>
    <row r="12" spans="1:13" s="584" customFormat="1" ht="15.75">
      <c r="A12" s="317" t="s">
        <v>715</v>
      </c>
      <c r="B12" s="724">
        <v>121</v>
      </c>
      <c r="C12" s="658">
        <v>201</v>
      </c>
      <c r="D12" s="725">
        <f t="shared" si="0"/>
        <v>322</v>
      </c>
      <c r="E12" s="599">
        <f t="shared" si="3"/>
        <v>0.37577639751552794</v>
      </c>
      <c r="F12" s="600">
        <f t="shared" si="4"/>
        <v>0.62422360248447206</v>
      </c>
      <c r="G12" s="11"/>
      <c r="M12" s="29"/>
    </row>
    <row r="13" spans="1:13" s="60" customFormat="1" ht="15.75">
      <c r="A13" s="317" t="s">
        <v>760</v>
      </c>
      <c r="B13" s="724">
        <v>352</v>
      </c>
      <c r="C13" s="658">
        <v>296</v>
      </c>
      <c r="D13" s="725">
        <f>SUM(B13:C13)</f>
        <v>648</v>
      </c>
      <c r="E13" s="599">
        <f t="shared" si="3"/>
        <v>0.54320987654320985</v>
      </c>
      <c r="F13" s="600">
        <f t="shared" si="4"/>
        <v>0.4567901234567901</v>
      </c>
      <c r="G13" s="11"/>
      <c r="M13" s="29"/>
    </row>
    <row r="14" spans="1:13" s="584" customFormat="1" ht="15.75">
      <c r="A14" s="317" t="s">
        <v>796</v>
      </c>
      <c r="B14" s="724">
        <v>701</v>
      </c>
      <c r="C14" s="658">
        <v>440</v>
      </c>
      <c r="D14" s="725">
        <f>SUM(B14:C14)</f>
        <v>1141</v>
      </c>
      <c r="E14" s="599">
        <f t="shared" si="3"/>
        <v>0.6143733567046451</v>
      </c>
      <c r="F14" s="600">
        <f t="shared" si="4"/>
        <v>0.38562664329535495</v>
      </c>
      <c r="G14" s="11"/>
      <c r="M14" s="29"/>
    </row>
    <row r="15" spans="1:13" s="584" customFormat="1" ht="15.75">
      <c r="A15" s="317" t="s">
        <v>935</v>
      </c>
      <c r="B15" s="724">
        <v>663</v>
      </c>
      <c r="C15" s="658">
        <v>453</v>
      </c>
      <c r="D15" s="725">
        <f>SUM(B15:C15)</f>
        <v>1116</v>
      </c>
      <c r="E15" s="599">
        <f t="shared" si="3"/>
        <v>0.59408602150537637</v>
      </c>
      <c r="F15" s="600">
        <f t="shared" si="4"/>
        <v>0.40591397849462363</v>
      </c>
      <c r="G15" s="11"/>
      <c r="M15" s="29"/>
    </row>
    <row r="16" spans="1:13" s="584" customFormat="1" ht="15.75">
      <c r="A16" s="2169" t="str">
        <f>+'Resumen EEp'!G5</f>
        <v>Ene-Abr. 2021</v>
      </c>
      <c r="B16" s="724">
        <v>190</v>
      </c>
      <c r="C16" s="658">
        <v>149</v>
      </c>
      <c r="D16" s="725">
        <f t="shared" ref="D16" si="5">SUM(B16:C16)</f>
        <v>339</v>
      </c>
      <c r="E16" s="599">
        <f t="shared" si="3"/>
        <v>0.56047197640117996</v>
      </c>
      <c r="F16" s="600">
        <f t="shared" si="4"/>
        <v>0.43952802359882004</v>
      </c>
      <c r="G16" s="11"/>
      <c r="M16" s="29"/>
    </row>
    <row r="17" spans="1:13" s="60" customFormat="1" ht="15.75">
      <c r="A17" s="932" t="s">
        <v>1</v>
      </c>
      <c r="B17" s="601">
        <f>SUM(B4:B16)</f>
        <v>2690</v>
      </c>
      <c r="C17" s="601">
        <f>SUM(C4:C16)</f>
        <v>2453</v>
      </c>
      <c r="D17" s="602">
        <f>SUM(D4:D16)</f>
        <v>5143</v>
      </c>
      <c r="E17" s="603">
        <f t="shared" si="1"/>
        <v>0.52304102663814889</v>
      </c>
      <c r="F17" s="604">
        <f t="shared" si="2"/>
        <v>0.47695897336185106</v>
      </c>
      <c r="M17" s="29"/>
    </row>
    <row r="18" spans="1:13" s="60" customFormat="1">
      <c r="A18" s="109"/>
      <c r="B18" s="108"/>
      <c r="C18" s="108"/>
      <c r="L18" s="29"/>
      <c r="M18" s="29"/>
    </row>
    <row r="19" spans="1:13" s="60" customFormat="1">
      <c r="A19" s="109"/>
      <c r="B19" s="108"/>
      <c r="C19" s="108"/>
      <c r="L19" s="29"/>
      <c r="M19" s="29"/>
    </row>
    <row r="20" spans="1:13" s="60" customFormat="1">
      <c r="A20" s="109"/>
      <c r="B20" s="108"/>
      <c r="C20" s="108"/>
    </row>
    <row r="21" spans="1:13" s="60" customFormat="1">
      <c r="A21" s="109"/>
      <c r="B21" s="108"/>
      <c r="C21" s="108"/>
    </row>
    <row r="22" spans="1:13" s="60" customFormat="1"/>
    <row r="23" spans="1:13" s="60" customFormat="1"/>
    <row r="24" spans="1:13" s="60" customFormat="1"/>
    <row r="25" spans="1:13" s="60" customFormat="1"/>
    <row r="26" spans="1:13" s="60" customFormat="1"/>
    <row r="27" spans="1:13" s="60" customFormat="1"/>
    <row r="28" spans="1:13">
      <c r="A28" s="60"/>
      <c r="B28" s="60"/>
      <c r="C28" s="60"/>
      <c r="D28" s="60"/>
      <c r="E28" s="60"/>
      <c r="F28" s="60"/>
    </row>
    <row r="29" spans="1:13">
      <c r="L29" s="107"/>
    </row>
  </sheetData>
  <mergeCells count="1">
    <mergeCell ref="A1:L1"/>
  </mergeCells>
  <printOptions horizontalCentered="1"/>
  <pageMargins left="0.39370078740157483" right="0.39370078740157483" top="0.23622047244094491" bottom="0.23622047244094491" header="0.31496062992125984" footer="0.31496062992125984"/>
  <pageSetup scale="56" orientation="landscape" r:id="rId1"/>
  <drawing r:id="rId2"/>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7">
    <tabColor rgb="FF66FF33"/>
    <pageSetUpPr fitToPage="1"/>
  </sheetPr>
  <dimension ref="A1:M28"/>
  <sheetViews>
    <sheetView showGridLines="0" view="pageBreakPreview" zoomScale="73" zoomScaleNormal="100" zoomScaleSheetLayoutView="73" workbookViewId="0">
      <selection activeCell="N1" sqref="N1:AC1048576"/>
    </sheetView>
  </sheetViews>
  <sheetFormatPr baseColWidth="10" defaultColWidth="11.42578125" defaultRowHeight="15"/>
  <cols>
    <col min="1" max="1" width="18.85546875" style="29" customWidth="1"/>
    <col min="2" max="4" width="12.28515625" style="29" customWidth="1"/>
    <col min="5" max="5" width="14.85546875" style="29" hidden="1" customWidth="1"/>
    <col min="6" max="6" width="14.42578125" style="29" customWidth="1"/>
    <col min="7" max="9" width="15.85546875" style="29" customWidth="1"/>
    <col min="10" max="10" width="18.140625" style="29" customWidth="1"/>
    <col min="11" max="11" width="26" style="29" customWidth="1"/>
    <col min="12" max="12" width="22.28515625" style="29" customWidth="1"/>
    <col min="13" max="13" width="23.5703125" style="29" customWidth="1"/>
    <col min="14" max="16384" width="11.42578125" style="29"/>
  </cols>
  <sheetData>
    <row r="1" spans="1:13" s="60" customFormat="1" ht="89.25" customHeight="1">
      <c r="A1" s="2688"/>
      <c r="B1" s="2688"/>
      <c r="C1" s="2688"/>
      <c r="D1" s="2688"/>
      <c r="E1" s="2688"/>
      <c r="F1" s="2688"/>
      <c r="G1" s="2688"/>
      <c r="H1" s="2688"/>
      <c r="I1" s="2688"/>
      <c r="J1" s="2688"/>
      <c r="K1" s="2688"/>
      <c r="L1" s="2688"/>
      <c r="M1" s="2688"/>
    </row>
    <row r="2" spans="1:13" ht="9" customHeight="1">
      <c r="A2" s="135"/>
      <c r="B2" s="135"/>
      <c r="C2" s="135"/>
      <c r="D2" s="135"/>
      <c r="E2" s="135"/>
      <c r="F2" s="135"/>
      <c r="G2" s="135"/>
      <c r="H2" s="135"/>
      <c r="I2" s="135"/>
      <c r="J2" s="135"/>
      <c r="K2" s="135"/>
      <c r="L2" s="135"/>
      <c r="M2" s="135"/>
    </row>
    <row r="3" spans="1:13" s="403" customFormat="1" ht="31.5">
      <c r="A3" s="318" t="s">
        <v>0</v>
      </c>
      <c r="B3" s="293" t="s">
        <v>183</v>
      </c>
      <c r="C3" s="293" t="s">
        <v>182</v>
      </c>
      <c r="D3" s="293" t="s">
        <v>181</v>
      </c>
      <c r="E3" s="293" t="s">
        <v>180</v>
      </c>
      <c r="F3" s="299" t="s">
        <v>98</v>
      </c>
      <c r="G3" s="303" t="s">
        <v>179</v>
      </c>
      <c r="H3" s="293" t="s">
        <v>178</v>
      </c>
      <c r="I3" s="293" t="s">
        <v>177</v>
      </c>
      <c r="J3" s="294" t="s">
        <v>176</v>
      </c>
    </row>
    <row r="4" spans="1:13" s="60" customFormat="1" ht="15.75">
      <c r="A4" s="321" t="s">
        <v>163</v>
      </c>
      <c r="B4" s="461">
        <v>34</v>
      </c>
      <c r="C4" s="461">
        <v>28</v>
      </c>
      <c r="D4" s="461">
        <v>2</v>
      </c>
      <c r="E4" s="461">
        <v>1</v>
      </c>
      <c r="F4" s="610">
        <f t="shared" ref="F4:F9" si="0">SUM(B4:E4)</f>
        <v>65</v>
      </c>
      <c r="G4" s="605">
        <f t="shared" ref="G4:G17" si="1">B4/F4</f>
        <v>0.52307692307692311</v>
      </c>
      <c r="H4" s="325">
        <f t="shared" ref="H4:H17" si="2">C4/F4</f>
        <v>0.43076923076923079</v>
      </c>
      <c r="I4" s="325">
        <f t="shared" ref="I4:I17" si="3">D4/F4</f>
        <v>3.0769230769230771E-2</v>
      </c>
      <c r="J4" s="326">
        <f t="shared" ref="J4:J17" si="4">E4/F4</f>
        <v>1.5384615384615385E-2</v>
      </c>
    </row>
    <row r="5" spans="1:13" s="60" customFormat="1" ht="15.75">
      <c r="A5" s="321" t="s">
        <v>141</v>
      </c>
      <c r="B5" s="461">
        <v>20</v>
      </c>
      <c r="C5" s="461">
        <v>64</v>
      </c>
      <c r="D5" s="461">
        <v>5</v>
      </c>
      <c r="E5" s="461">
        <v>0</v>
      </c>
      <c r="F5" s="610">
        <f t="shared" si="0"/>
        <v>89</v>
      </c>
      <c r="G5" s="605">
        <f t="shared" si="1"/>
        <v>0.2247191011235955</v>
      </c>
      <c r="H5" s="325">
        <f t="shared" si="2"/>
        <v>0.7191011235955056</v>
      </c>
      <c r="I5" s="325">
        <f t="shared" si="3"/>
        <v>5.6179775280898875E-2</v>
      </c>
      <c r="J5" s="326">
        <f t="shared" si="4"/>
        <v>0</v>
      </c>
    </row>
    <row r="6" spans="1:13" s="60" customFormat="1" ht="15.75">
      <c r="A6" s="251" t="s">
        <v>164</v>
      </c>
      <c r="B6" s="252">
        <v>29</v>
      </c>
      <c r="C6" s="252">
        <v>54</v>
      </c>
      <c r="D6" s="252">
        <v>3</v>
      </c>
      <c r="E6" s="252">
        <v>0</v>
      </c>
      <c r="F6" s="611">
        <f t="shared" si="0"/>
        <v>86</v>
      </c>
      <c r="G6" s="605">
        <f t="shared" si="1"/>
        <v>0.33720930232558138</v>
      </c>
      <c r="H6" s="325">
        <f t="shared" si="2"/>
        <v>0.62790697674418605</v>
      </c>
      <c r="I6" s="325">
        <f t="shared" si="3"/>
        <v>3.4883720930232558E-2</v>
      </c>
      <c r="J6" s="326">
        <f t="shared" si="4"/>
        <v>0</v>
      </c>
    </row>
    <row r="7" spans="1:13" s="60" customFormat="1" ht="15.75">
      <c r="A7" s="251" t="s">
        <v>376</v>
      </c>
      <c r="B7" s="252">
        <v>15</v>
      </c>
      <c r="C7" s="252">
        <v>26</v>
      </c>
      <c r="D7" s="252">
        <v>4</v>
      </c>
      <c r="E7" s="252"/>
      <c r="F7" s="611">
        <f t="shared" si="0"/>
        <v>45</v>
      </c>
      <c r="G7" s="605">
        <f t="shared" si="1"/>
        <v>0.33333333333333331</v>
      </c>
      <c r="H7" s="325">
        <f t="shared" si="2"/>
        <v>0.57777777777777772</v>
      </c>
      <c r="I7" s="325">
        <f t="shared" si="3"/>
        <v>8.8888888888888892E-2</v>
      </c>
      <c r="J7" s="326">
        <f t="shared" si="4"/>
        <v>0</v>
      </c>
    </row>
    <row r="8" spans="1:13" s="60" customFormat="1" ht="15.75">
      <c r="A8" s="251" t="s">
        <v>410</v>
      </c>
      <c r="B8" s="252">
        <v>40</v>
      </c>
      <c r="C8" s="252">
        <v>38</v>
      </c>
      <c r="D8" s="252">
        <v>1</v>
      </c>
      <c r="E8" s="252"/>
      <c r="F8" s="611">
        <f t="shared" si="0"/>
        <v>79</v>
      </c>
      <c r="G8" s="605">
        <f t="shared" si="1"/>
        <v>0.50632911392405067</v>
      </c>
      <c r="H8" s="325">
        <f t="shared" si="2"/>
        <v>0.48101265822784811</v>
      </c>
      <c r="I8" s="325">
        <f t="shared" si="3"/>
        <v>1.2658227848101266E-2</v>
      </c>
      <c r="J8" s="326">
        <f t="shared" si="4"/>
        <v>0</v>
      </c>
    </row>
    <row r="9" spans="1:13" s="60" customFormat="1" ht="15.75">
      <c r="A9" s="251" t="s">
        <v>415</v>
      </c>
      <c r="B9" s="252">
        <v>31</v>
      </c>
      <c r="C9" s="252">
        <v>32</v>
      </c>
      <c r="D9" s="252">
        <v>3</v>
      </c>
      <c r="E9" s="252"/>
      <c r="F9" s="611">
        <f t="shared" si="0"/>
        <v>66</v>
      </c>
      <c r="G9" s="605">
        <f t="shared" si="1"/>
        <v>0.46969696969696972</v>
      </c>
      <c r="H9" s="325">
        <f t="shared" si="2"/>
        <v>0.48484848484848486</v>
      </c>
      <c r="I9" s="325">
        <f t="shared" si="3"/>
        <v>4.5454545454545456E-2</v>
      </c>
      <c r="J9" s="326">
        <f t="shared" si="4"/>
        <v>0</v>
      </c>
    </row>
    <row r="10" spans="1:13" s="60" customFormat="1" ht="15.75">
      <c r="A10" s="251" t="s">
        <v>647</v>
      </c>
      <c r="B10" s="252">
        <v>51</v>
      </c>
      <c r="C10" s="252">
        <v>48</v>
      </c>
      <c r="D10" s="252">
        <v>0</v>
      </c>
      <c r="E10" s="252"/>
      <c r="F10" s="611">
        <f t="shared" ref="F10:F16" si="5">SUM(B10:E10)</f>
        <v>99</v>
      </c>
      <c r="G10" s="605">
        <f t="shared" si="1"/>
        <v>0.51515151515151514</v>
      </c>
      <c r="H10" s="325">
        <f t="shared" si="2"/>
        <v>0.48484848484848486</v>
      </c>
      <c r="I10" s="325">
        <f t="shared" si="3"/>
        <v>0</v>
      </c>
      <c r="J10" s="326">
        <f t="shared" si="4"/>
        <v>0</v>
      </c>
    </row>
    <row r="11" spans="1:13" s="584" customFormat="1" ht="15.75">
      <c r="A11" s="251" t="s">
        <v>695</v>
      </c>
      <c r="B11" s="252">
        <v>79</v>
      </c>
      <c r="C11" s="252">
        <v>53</v>
      </c>
      <c r="D11" s="252">
        <v>2</v>
      </c>
      <c r="E11" s="252"/>
      <c r="F11" s="611">
        <f t="shared" si="5"/>
        <v>134</v>
      </c>
      <c r="G11" s="605">
        <f t="shared" ref="G11:G16" si="6">B11/F11</f>
        <v>0.58955223880597019</v>
      </c>
      <c r="H11" s="325">
        <f t="shared" ref="H11:H16" si="7">C11/F11</f>
        <v>0.39552238805970147</v>
      </c>
      <c r="I11" s="325">
        <f t="shared" ref="I11:I16" si="8">D11/F11</f>
        <v>1.4925373134328358E-2</v>
      </c>
      <c r="J11" s="326">
        <f t="shared" ref="J11:J16" si="9">E11/F11</f>
        <v>0</v>
      </c>
    </row>
    <row r="12" spans="1:13" s="584" customFormat="1" ht="15.75">
      <c r="A12" s="251" t="s">
        <v>715</v>
      </c>
      <c r="B12" s="252">
        <v>56</v>
      </c>
      <c r="C12" s="252">
        <v>60</v>
      </c>
      <c r="D12" s="252">
        <v>5</v>
      </c>
      <c r="E12" s="252"/>
      <c r="F12" s="611">
        <f t="shared" si="5"/>
        <v>121</v>
      </c>
      <c r="G12" s="605">
        <f t="shared" si="6"/>
        <v>0.46280991735537191</v>
      </c>
      <c r="H12" s="325">
        <f t="shared" si="7"/>
        <v>0.49586776859504134</v>
      </c>
      <c r="I12" s="325">
        <f t="shared" si="8"/>
        <v>4.1322314049586778E-2</v>
      </c>
      <c r="J12" s="326">
        <f t="shared" si="9"/>
        <v>0</v>
      </c>
    </row>
    <row r="13" spans="1:13" s="60" customFormat="1" ht="15.75">
      <c r="A13" s="251" t="s">
        <v>760</v>
      </c>
      <c r="B13" s="252">
        <v>167</v>
      </c>
      <c r="C13" s="252">
        <v>161</v>
      </c>
      <c r="D13" s="252">
        <v>24</v>
      </c>
      <c r="E13" s="252"/>
      <c r="F13" s="611">
        <f t="shared" si="5"/>
        <v>352</v>
      </c>
      <c r="G13" s="605">
        <f t="shared" si="6"/>
        <v>0.47443181818181818</v>
      </c>
      <c r="H13" s="325">
        <f t="shared" si="7"/>
        <v>0.45738636363636365</v>
      </c>
      <c r="I13" s="325">
        <f t="shared" si="8"/>
        <v>6.8181818181818177E-2</v>
      </c>
      <c r="J13" s="326">
        <f t="shared" si="9"/>
        <v>0</v>
      </c>
      <c r="K13" s="584"/>
    </row>
    <row r="14" spans="1:13" s="584" customFormat="1" ht="15.75">
      <c r="A14" s="251" t="s">
        <v>796</v>
      </c>
      <c r="B14" s="252">
        <v>344</v>
      </c>
      <c r="C14" s="252">
        <v>333</v>
      </c>
      <c r="D14" s="252">
        <v>24</v>
      </c>
      <c r="E14" s="252"/>
      <c r="F14" s="611">
        <f t="shared" si="5"/>
        <v>701</v>
      </c>
      <c r="G14" s="605">
        <f t="shared" si="6"/>
        <v>0.49072753209700426</v>
      </c>
      <c r="H14" s="325">
        <f t="shared" si="7"/>
        <v>0.47503566333808844</v>
      </c>
      <c r="I14" s="325">
        <f t="shared" si="8"/>
        <v>3.4236804564907276E-2</v>
      </c>
      <c r="J14" s="326">
        <f t="shared" si="9"/>
        <v>0</v>
      </c>
    </row>
    <row r="15" spans="1:13" s="584" customFormat="1" ht="15.75">
      <c r="A15" s="251" t="s">
        <v>935</v>
      </c>
      <c r="B15" s="252">
        <v>377</v>
      </c>
      <c r="C15" s="252">
        <v>266</v>
      </c>
      <c r="D15" s="252">
        <v>20</v>
      </c>
      <c r="E15" s="252"/>
      <c r="F15" s="611">
        <f t="shared" ref="F15" si="10">SUM(B15:E15)</f>
        <v>663</v>
      </c>
      <c r="G15" s="605">
        <f t="shared" si="6"/>
        <v>0.56862745098039214</v>
      </c>
      <c r="H15" s="325">
        <f t="shared" si="7"/>
        <v>0.40120663650075417</v>
      </c>
      <c r="I15" s="325">
        <f t="shared" si="8"/>
        <v>3.0165912518853696E-2</v>
      </c>
      <c r="J15" s="326">
        <f t="shared" si="9"/>
        <v>0</v>
      </c>
    </row>
    <row r="16" spans="1:13" s="584" customFormat="1" ht="15.75">
      <c r="A16" s="2169" t="str">
        <f>+'Resumen EEp'!G5</f>
        <v>Ene-Abr. 2021</v>
      </c>
      <c r="B16" s="252">
        <v>110</v>
      </c>
      <c r="C16" s="252">
        <v>75</v>
      </c>
      <c r="D16" s="252">
        <v>5</v>
      </c>
      <c r="E16" s="252"/>
      <c r="F16" s="611">
        <f t="shared" si="5"/>
        <v>190</v>
      </c>
      <c r="G16" s="605">
        <f t="shared" si="6"/>
        <v>0.57894736842105265</v>
      </c>
      <c r="H16" s="325">
        <f t="shared" si="7"/>
        <v>0.39473684210526316</v>
      </c>
      <c r="I16" s="325">
        <f t="shared" si="8"/>
        <v>2.6315789473684209E-2</v>
      </c>
      <c r="J16" s="326">
        <f t="shared" si="9"/>
        <v>0</v>
      </c>
    </row>
    <row r="17" spans="1:11" s="60" customFormat="1" ht="21" customHeight="1">
      <c r="A17" s="299" t="s">
        <v>1</v>
      </c>
      <c r="B17" s="322">
        <f>SUM(B4:B16)</f>
        <v>1353</v>
      </c>
      <c r="C17" s="322">
        <f>SUM(C4:C16)</f>
        <v>1238</v>
      </c>
      <c r="D17" s="322">
        <f>SUM(D4:E16)</f>
        <v>99</v>
      </c>
      <c r="E17" s="322">
        <f>SUM(E4:E14)</f>
        <v>1</v>
      </c>
      <c r="F17" s="607">
        <f>SUM(F4:F14)</f>
        <v>1837</v>
      </c>
      <c r="G17" s="606">
        <f t="shared" si="1"/>
        <v>0.73652694610778446</v>
      </c>
      <c r="H17" s="323">
        <f t="shared" si="2"/>
        <v>0.67392487751769192</v>
      </c>
      <c r="I17" s="323">
        <f t="shared" si="3"/>
        <v>5.3892215568862277E-2</v>
      </c>
      <c r="J17" s="324">
        <f t="shared" si="4"/>
        <v>5.4436581382689172E-4</v>
      </c>
    </row>
    <row r="18" spans="1:11" s="60" customFormat="1">
      <c r="A18" s="2722" t="s">
        <v>805</v>
      </c>
      <c r="B18" s="2722"/>
      <c r="C18" s="2722"/>
      <c r="D18" s="2722"/>
      <c r="E18" s="2722"/>
      <c r="F18" s="2722"/>
      <c r="G18" s="2722"/>
      <c r="H18" s="2722"/>
      <c r="I18" s="2722"/>
      <c r="J18" s="2722"/>
    </row>
    <row r="19" spans="1:11" s="60" customFormat="1">
      <c r="A19" s="109"/>
      <c r="B19" s="108"/>
      <c r="C19" s="108"/>
      <c r="D19" s="108"/>
      <c r="E19" s="108"/>
    </row>
    <row r="20" spans="1:11" s="60" customFormat="1">
      <c r="A20" s="109"/>
      <c r="B20" s="108"/>
      <c r="C20" s="108"/>
      <c r="D20" s="108"/>
      <c r="E20" s="108"/>
    </row>
    <row r="21" spans="1:11" s="60" customFormat="1">
      <c r="A21" s="109"/>
      <c r="B21" s="108"/>
      <c r="C21" s="108"/>
      <c r="D21" s="108"/>
      <c r="E21" s="108"/>
    </row>
    <row r="22" spans="1:11" s="60" customFormat="1"/>
    <row r="23" spans="1:11" s="60" customFormat="1"/>
    <row r="24" spans="1:11" s="60" customFormat="1"/>
    <row r="25" spans="1:11" s="60" customFormat="1"/>
    <row r="26" spans="1:11" s="60" customFormat="1"/>
    <row r="27" spans="1:11" s="60" customFormat="1"/>
    <row r="28" spans="1:11">
      <c r="A28" s="60"/>
      <c r="B28" s="60"/>
      <c r="C28" s="60"/>
      <c r="D28" s="60"/>
      <c r="E28" s="60"/>
      <c r="F28" s="60"/>
      <c r="G28" s="60"/>
      <c r="H28" s="60"/>
      <c r="I28" s="60"/>
      <c r="J28" s="60"/>
      <c r="K28" s="60"/>
    </row>
  </sheetData>
  <mergeCells count="2">
    <mergeCell ref="A1:M1"/>
    <mergeCell ref="A18:J18"/>
  </mergeCells>
  <printOptions horizontalCentered="1"/>
  <pageMargins left="0.39370078740157483" right="0.39370078740157483" top="0.23622047244094491" bottom="0.23622047244094491" header="0.31496062992125984" footer="0.31496062992125984"/>
  <pageSetup scale="63"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tabColor theme="9" tint="-0.499984740745262"/>
    <pageSetUpPr fitToPage="1"/>
  </sheetPr>
  <dimension ref="A5:A9"/>
  <sheetViews>
    <sheetView showGridLines="0" view="pageBreakPreview" zoomScale="85" zoomScaleNormal="100" zoomScaleSheetLayoutView="85" workbookViewId="0">
      <selection activeCell="Q24" sqref="Q24"/>
    </sheetView>
  </sheetViews>
  <sheetFormatPr baseColWidth="10" defaultColWidth="11.42578125" defaultRowHeight="15"/>
  <cols>
    <col min="1" max="6" width="11.42578125" style="60"/>
    <col min="7" max="7" width="13.42578125" style="60" customWidth="1"/>
    <col min="8" max="10" width="11.42578125" style="60"/>
    <col min="11" max="12" width="15.5703125" style="60" customWidth="1"/>
    <col min="13" max="13" width="13.140625" style="60" customWidth="1"/>
    <col min="14" max="16384" width="11.42578125" style="60"/>
  </cols>
  <sheetData>
    <row r="5" ht="20.25" customHeight="1"/>
    <row r="7" ht="24.75" customHeight="1"/>
    <row r="8" ht="12" customHeight="1"/>
    <row r="9" ht="16.5" customHeight="1"/>
  </sheetData>
  <pageMargins left="0.70866141732283472" right="0.70866141732283472" top="0.74803149606299213" bottom="0.74803149606299213" header="0.31496062992125984" footer="0.31496062992125984"/>
  <pageSetup scale="64" orientation="landscape" r:id="rId1"/>
  <drawing r:id="rId2"/>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8">
    <tabColor rgb="FF66FF33"/>
    <pageSetUpPr fitToPage="1"/>
  </sheetPr>
  <dimension ref="A1:M28"/>
  <sheetViews>
    <sheetView showGridLines="0" view="pageBreakPreview" zoomScale="73" zoomScaleNormal="100" zoomScaleSheetLayoutView="73" workbookViewId="0">
      <selection activeCell="N1" sqref="N1:AB1048576"/>
    </sheetView>
  </sheetViews>
  <sheetFormatPr baseColWidth="10" defaultColWidth="11.42578125" defaultRowHeight="15"/>
  <cols>
    <col min="1" max="1" width="17.7109375" style="29" customWidth="1"/>
    <col min="2" max="6" width="12.85546875" style="29" customWidth="1"/>
    <col min="7" max="7" width="13.7109375" style="29" customWidth="1"/>
    <col min="8" max="8" width="16.7109375" style="29" customWidth="1"/>
    <col min="9" max="9" width="19.28515625" style="29" customWidth="1"/>
    <col min="10" max="10" width="14.85546875" style="29" customWidth="1"/>
    <col min="11" max="11" width="18.7109375" style="29" customWidth="1"/>
    <col min="12" max="12" width="22.85546875" style="29" customWidth="1"/>
    <col min="13" max="13" width="23.5703125" style="29" customWidth="1"/>
    <col min="14" max="16384" width="11.42578125" style="29"/>
  </cols>
  <sheetData>
    <row r="1" spans="1:13" s="60" customFormat="1" ht="89.25" customHeight="1">
      <c r="A1" s="2721"/>
      <c r="B1" s="2721"/>
      <c r="C1" s="2721"/>
      <c r="D1" s="2721"/>
      <c r="E1" s="2721"/>
      <c r="F1" s="2721"/>
      <c r="G1" s="2721"/>
      <c r="H1" s="2721"/>
      <c r="I1" s="2721"/>
      <c r="J1" s="2721"/>
      <c r="K1" s="2721"/>
      <c r="L1" s="2721"/>
      <c r="M1" s="2721"/>
    </row>
    <row r="2" spans="1:13" ht="3" customHeight="1">
      <c r="A2" s="149"/>
      <c r="B2" s="149"/>
      <c r="C2" s="149"/>
      <c r="D2" s="149"/>
      <c r="E2" s="149"/>
      <c r="F2" s="1107"/>
      <c r="G2" s="149"/>
      <c r="H2" s="149"/>
      <c r="I2" s="149"/>
      <c r="J2" s="149"/>
      <c r="K2" s="149"/>
      <c r="L2" s="149"/>
      <c r="M2" s="149"/>
    </row>
    <row r="3" spans="1:13" s="60" customFormat="1" ht="26.25" customHeight="1">
      <c r="A3" s="318" t="s">
        <v>0</v>
      </c>
      <c r="B3" s="293" t="s">
        <v>302</v>
      </c>
      <c r="C3" s="293" t="s">
        <v>301</v>
      </c>
      <c r="D3" s="293" t="s">
        <v>300</v>
      </c>
      <c r="E3" s="293" t="s">
        <v>299</v>
      </c>
      <c r="F3" s="293" t="s">
        <v>737</v>
      </c>
      <c r="G3" s="299" t="s">
        <v>98</v>
      </c>
      <c r="H3" s="303" t="s">
        <v>334</v>
      </c>
      <c r="I3" s="293" t="s">
        <v>295</v>
      </c>
      <c r="J3" s="293" t="s">
        <v>294</v>
      </c>
      <c r="K3" s="294" t="s">
        <v>293</v>
      </c>
    </row>
    <row r="4" spans="1:13" s="60" customFormat="1" ht="16.5" customHeight="1">
      <c r="A4" s="321" t="s">
        <v>163</v>
      </c>
      <c r="B4" s="302">
        <v>11</v>
      </c>
      <c r="C4" s="302">
        <v>50</v>
      </c>
      <c r="D4" s="302">
        <v>2</v>
      </c>
      <c r="E4" s="302">
        <v>2</v>
      </c>
      <c r="F4" s="773">
        <v>0</v>
      </c>
      <c r="G4" s="608">
        <f>SUM(B4:F4)</f>
        <v>65</v>
      </c>
      <c r="H4" s="605">
        <f t="shared" ref="H4:H10" si="0">B4/G4</f>
        <v>0.16923076923076924</v>
      </c>
      <c r="I4" s="325">
        <f t="shared" ref="I4:I17" si="1">C4/G4</f>
        <v>0.76923076923076927</v>
      </c>
      <c r="J4" s="325">
        <f t="shared" ref="J4:J17" si="2">D4/G4</f>
        <v>3.0769230769230771E-2</v>
      </c>
      <c r="K4" s="326">
        <f t="shared" ref="K4:K17" si="3">E4/G4</f>
        <v>3.0769230769230771E-2</v>
      </c>
    </row>
    <row r="5" spans="1:13" s="60" customFormat="1" ht="16.5" customHeight="1">
      <c r="A5" s="321" t="s">
        <v>141</v>
      </c>
      <c r="B5" s="302">
        <v>7</v>
      </c>
      <c r="C5" s="302">
        <v>60</v>
      </c>
      <c r="D5" s="302">
        <v>14</v>
      </c>
      <c r="E5" s="302">
        <v>8</v>
      </c>
      <c r="F5" s="773">
        <v>0</v>
      </c>
      <c r="G5" s="608">
        <f>SUM(B5:F5)</f>
        <v>89</v>
      </c>
      <c r="H5" s="605">
        <f t="shared" si="0"/>
        <v>7.8651685393258425E-2</v>
      </c>
      <c r="I5" s="325">
        <f t="shared" si="1"/>
        <v>0.6741573033707865</v>
      </c>
      <c r="J5" s="325">
        <f t="shared" si="2"/>
        <v>0.15730337078651685</v>
      </c>
      <c r="K5" s="326">
        <f t="shared" si="3"/>
        <v>8.98876404494382E-2</v>
      </c>
    </row>
    <row r="6" spans="1:13" s="60" customFormat="1" ht="16.5" customHeight="1">
      <c r="A6" s="251" t="s">
        <v>164</v>
      </c>
      <c r="B6" s="287">
        <v>6</v>
      </c>
      <c r="C6" s="287">
        <v>64</v>
      </c>
      <c r="D6" s="287">
        <v>10</v>
      </c>
      <c r="E6" s="287">
        <v>6</v>
      </c>
      <c r="F6" s="773">
        <v>0</v>
      </c>
      <c r="G6" s="609">
        <f t="shared" ref="G6:G11" si="4">SUM(B6:E6)</f>
        <v>86</v>
      </c>
      <c r="H6" s="605">
        <f t="shared" si="0"/>
        <v>6.9767441860465115E-2</v>
      </c>
      <c r="I6" s="325">
        <f t="shared" si="1"/>
        <v>0.7441860465116279</v>
      </c>
      <c r="J6" s="325">
        <f t="shared" si="2"/>
        <v>0.11627906976744186</v>
      </c>
      <c r="K6" s="326">
        <f t="shared" si="3"/>
        <v>6.9767441860465115E-2</v>
      </c>
    </row>
    <row r="7" spans="1:13" s="60" customFormat="1" ht="16.5" customHeight="1">
      <c r="A7" s="251" t="s">
        <v>376</v>
      </c>
      <c r="B7" s="287">
        <v>6</v>
      </c>
      <c r="C7" s="287">
        <v>26</v>
      </c>
      <c r="D7" s="287">
        <v>10</v>
      </c>
      <c r="E7" s="287">
        <v>3</v>
      </c>
      <c r="F7" s="773">
        <v>0</v>
      </c>
      <c r="G7" s="609">
        <f t="shared" si="4"/>
        <v>45</v>
      </c>
      <c r="H7" s="605">
        <f t="shared" si="0"/>
        <v>0.13333333333333333</v>
      </c>
      <c r="I7" s="325">
        <f t="shared" si="1"/>
        <v>0.57777777777777772</v>
      </c>
      <c r="J7" s="325">
        <f t="shared" si="2"/>
        <v>0.22222222222222221</v>
      </c>
      <c r="K7" s="326">
        <f t="shared" si="3"/>
        <v>6.6666666666666666E-2</v>
      </c>
    </row>
    <row r="8" spans="1:13" s="60" customFormat="1" ht="16.5" customHeight="1">
      <c r="A8" s="251" t="s">
        <v>410</v>
      </c>
      <c r="B8" s="287">
        <v>8</v>
      </c>
      <c r="C8" s="287">
        <v>58</v>
      </c>
      <c r="D8" s="287">
        <v>8</v>
      </c>
      <c r="E8" s="287">
        <v>5</v>
      </c>
      <c r="F8" s="773">
        <v>0</v>
      </c>
      <c r="G8" s="609">
        <f t="shared" si="4"/>
        <v>79</v>
      </c>
      <c r="H8" s="605">
        <f t="shared" si="0"/>
        <v>0.10126582278481013</v>
      </c>
      <c r="I8" s="325">
        <f t="shared" si="1"/>
        <v>0.73417721518987344</v>
      </c>
      <c r="J8" s="325">
        <f t="shared" si="2"/>
        <v>0.10126582278481013</v>
      </c>
      <c r="K8" s="326">
        <f t="shared" si="3"/>
        <v>6.3291139240506333E-2</v>
      </c>
    </row>
    <row r="9" spans="1:13" s="60" customFormat="1" ht="16.5" customHeight="1">
      <c r="A9" s="251" t="s">
        <v>415</v>
      </c>
      <c r="B9" s="287">
        <v>7</v>
      </c>
      <c r="C9" s="287">
        <v>49</v>
      </c>
      <c r="D9" s="287">
        <v>8</v>
      </c>
      <c r="E9" s="287">
        <v>2</v>
      </c>
      <c r="F9" s="773">
        <v>0</v>
      </c>
      <c r="G9" s="609">
        <f t="shared" si="4"/>
        <v>66</v>
      </c>
      <c r="H9" s="605">
        <f t="shared" si="0"/>
        <v>0.10606060606060606</v>
      </c>
      <c r="I9" s="325">
        <f t="shared" si="1"/>
        <v>0.74242424242424243</v>
      </c>
      <c r="J9" s="325">
        <f t="shared" si="2"/>
        <v>0.12121212121212122</v>
      </c>
      <c r="K9" s="326">
        <f t="shared" si="3"/>
        <v>3.0303030303030304E-2</v>
      </c>
      <c r="L9" s="37"/>
      <c r="M9" s="37"/>
    </row>
    <row r="10" spans="1:13" s="60" customFormat="1" ht="16.5" customHeight="1">
      <c r="A10" s="251" t="s">
        <v>647</v>
      </c>
      <c r="B10" s="287">
        <v>22</v>
      </c>
      <c r="C10" s="287">
        <v>66</v>
      </c>
      <c r="D10" s="287">
        <v>5</v>
      </c>
      <c r="E10" s="287">
        <v>6</v>
      </c>
      <c r="F10" s="773">
        <v>0</v>
      </c>
      <c r="G10" s="609">
        <f t="shared" si="4"/>
        <v>99</v>
      </c>
      <c r="H10" s="605">
        <f t="shared" si="0"/>
        <v>0.22222222222222221</v>
      </c>
      <c r="I10" s="325">
        <f t="shared" si="1"/>
        <v>0.66666666666666663</v>
      </c>
      <c r="J10" s="325">
        <f t="shared" si="2"/>
        <v>5.0505050505050504E-2</v>
      </c>
      <c r="K10" s="326">
        <f t="shared" si="3"/>
        <v>6.0606060606060608E-2</v>
      </c>
    </row>
    <row r="11" spans="1:13" s="584" customFormat="1" ht="16.5" customHeight="1">
      <c r="A11" s="251" t="s">
        <v>695</v>
      </c>
      <c r="B11" s="287">
        <v>32</v>
      </c>
      <c r="C11" s="287">
        <v>83</v>
      </c>
      <c r="D11" s="287">
        <v>7</v>
      </c>
      <c r="E11" s="287">
        <v>12</v>
      </c>
      <c r="F11" s="773">
        <v>0</v>
      </c>
      <c r="G11" s="609">
        <f t="shared" si="4"/>
        <v>134</v>
      </c>
      <c r="H11" s="605">
        <f t="shared" ref="H11:H17" si="5">B11/G11</f>
        <v>0.23880597014925373</v>
      </c>
      <c r="I11" s="325">
        <f t="shared" ref="I11:I16" si="6">C11/G11</f>
        <v>0.61940298507462688</v>
      </c>
      <c r="J11" s="325">
        <f t="shared" ref="J11:J16" si="7">D11/G11</f>
        <v>5.2238805970149252E-2</v>
      </c>
      <c r="K11" s="326">
        <f t="shared" ref="K11:K16" si="8">E11/G11</f>
        <v>8.9552238805970144E-2</v>
      </c>
    </row>
    <row r="12" spans="1:13" s="584" customFormat="1" ht="16.5" customHeight="1">
      <c r="A12" s="251" t="s">
        <v>715</v>
      </c>
      <c r="B12" s="287">
        <v>34</v>
      </c>
      <c r="C12" s="287">
        <v>78</v>
      </c>
      <c r="D12" s="287">
        <v>5</v>
      </c>
      <c r="E12" s="287">
        <v>3</v>
      </c>
      <c r="F12" s="1229">
        <v>1</v>
      </c>
      <c r="G12" s="609">
        <f>SUM(B12:F12)</f>
        <v>121</v>
      </c>
      <c r="H12" s="605">
        <f t="shared" si="5"/>
        <v>0.28099173553719009</v>
      </c>
      <c r="I12" s="325">
        <f t="shared" si="6"/>
        <v>0.64462809917355368</v>
      </c>
      <c r="J12" s="325">
        <f t="shared" si="7"/>
        <v>4.1322314049586778E-2</v>
      </c>
      <c r="K12" s="326">
        <f t="shared" si="8"/>
        <v>2.4793388429752067E-2</v>
      </c>
    </row>
    <row r="13" spans="1:13" s="60" customFormat="1" ht="18.75" customHeight="1">
      <c r="A13" s="251" t="s">
        <v>760</v>
      </c>
      <c r="B13" s="1233">
        <v>91</v>
      </c>
      <c r="C13" s="1233">
        <v>240</v>
      </c>
      <c r="D13" s="1233">
        <v>12</v>
      </c>
      <c r="E13" s="1233">
        <v>8</v>
      </c>
      <c r="F13" s="1450">
        <v>1</v>
      </c>
      <c r="G13" s="1234">
        <f>SUM(B13:F13)</f>
        <v>352</v>
      </c>
      <c r="H13" s="1235">
        <f t="shared" si="5"/>
        <v>0.25852272727272729</v>
      </c>
      <c r="I13" s="1236">
        <f t="shared" si="6"/>
        <v>0.68181818181818177</v>
      </c>
      <c r="J13" s="1236">
        <f t="shared" si="7"/>
        <v>3.4090909090909088E-2</v>
      </c>
      <c r="K13" s="1237">
        <f t="shared" si="8"/>
        <v>2.2727272727272728E-2</v>
      </c>
      <c r="L13" s="584"/>
    </row>
    <row r="14" spans="1:13" s="584" customFormat="1" ht="17.25" customHeight="1">
      <c r="A14" s="251" t="s">
        <v>796</v>
      </c>
      <c r="B14" s="1233">
        <v>162</v>
      </c>
      <c r="C14" s="1233">
        <v>496</v>
      </c>
      <c r="D14" s="1233">
        <v>17</v>
      </c>
      <c r="E14" s="1233">
        <v>25</v>
      </c>
      <c r="F14" s="1450">
        <v>1</v>
      </c>
      <c r="G14" s="1234">
        <f>SUM(B14:F14)</f>
        <v>701</v>
      </c>
      <c r="H14" s="1235">
        <f t="shared" si="5"/>
        <v>0.23109843081312412</v>
      </c>
      <c r="I14" s="1236">
        <f t="shared" si="6"/>
        <v>0.70756062767475036</v>
      </c>
      <c r="J14" s="1236">
        <f t="shared" si="7"/>
        <v>2.4251069900142655E-2</v>
      </c>
      <c r="K14" s="1237">
        <f t="shared" si="8"/>
        <v>3.566333808844508E-2</v>
      </c>
    </row>
    <row r="15" spans="1:13" s="584" customFormat="1" ht="17.25" customHeight="1">
      <c r="A15" s="251" t="s">
        <v>935</v>
      </c>
      <c r="B15" s="1233">
        <v>136</v>
      </c>
      <c r="C15" s="1233">
        <v>492</v>
      </c>
      <c r="D15" s="1233">
        <v>13</v>
      </c>
      <c r="E15" s="1233">
        <v>21</v>
      </c>
      <c r="F15" s="1450">
        <v>1</v>
      </c>
      <c r="G15" s="1234">
        <f>SUM(B15:F15)</f>
        <v>663</v>
      </c>
      <c r="H15" s="1235">
        <f t="shared" ref="H15" si="9">B15/G15</f>
        <v>0.20512820512820512</v>
      </c>
      <c r="I15" s="1236">
        <f t="shared" si="6"/>
        <v>0.74208144796380093</v>
      </c>
      <c r="J15" s="1236">
        <f t="shared" si="7"/>
        <v>1.9607843137254902E-2</v>
      </c>
      <c r="K15" s="1237">
        <f t="shared" si="8"/>
        <v>3.1674208144796379E-2</v>
      </c>
    </row>
    <row r="16" spans="1:13" s="584" customFormat="1" ht="17.25" customHeight="1">
      <c r="A16" s="2169" t="str">
        <f>+'Resumen EEp'!G5</f>
        <v>Ene-Abr. 2021</v>
      </c>
      <c r="B16" s="1233">
        <v>30</v>
      </c>
      <c r="C16" s="1233">
        <v>158</v>
      </c>
      <c r="D16" s="1233">
        <v>1</v>
      </c>
      <c r="E16" s="1233">
        <v>1</v>
      </c>
      <c r="F16" s="1450">
        <v>0</v>
      </c>
      <c r="G16" s="1234">
        <f>SUM(B16:F16)</f>
        <v>190</v>
      </c>
      <c r="H16" s="1235">
        <f t="shared" si="5"/>
        <v>0.15789473684210525</v>
      </c>
      <c r="I16" s="1236">
        <f t="shared" si="6"/>
        <v>0.83157894736842108</v>
      </c>
      <c r="J16" s="1236">
        <f t="shared" si="7"/>
        <v>5.263157894736842E-3</v>
      </c>
      <c r="K16" s="1237">
        <f t="shared" si="8"/>
        <v>5.263157894736842E-3</v>
      </c>
    </row>
    <row r="17" spans="1:12" s="60" customFormat="1" ht="19.5" customHeight="1">
      <c r="A17" s="299" t="s">
        <v>1</v>
      </c>
      <c r="B17" s="322">
        <f>SUM(B4:B16)</f>
        <v>552</v>
      </c>
      <c r="C17" s="322">
        <f>SUM(C4:C16)</f>
        <v>1920</v>
      </c>
      <c r="D17" s="322">
        <f t="shared" ref="D17:F17" si="10">SUM(D4:D16)</f>
        <v>112</v>
      </c>
      <c r="E17" s="322">
        <f t="shared" si="10"/>
        <v>102</v>
      </c>
      <c r="F17" s="322">
        <f t="shared" si="10"/>
        <v>4</v>
      </c>
      <c r="G17" s="607">
        <f>SUM(G4:G16)</f>
        <v>2690</v>
      </c>
      <c r="H17" s="606">
        <f t="shared" si="5"/>
        <v>0.20520446096654274</v>
      </c>
      <c r="I17" s="323">
        <f t="shared" si="1"/>
        <v>0.71375464684014867</v>
      </c>
      <c r="J17" s="323">
        <f t="shared" si="2"/>
        <v>4.1635687732342004E-2</v>
      </c>
      <c r="K17" s="324">
        <f t="shared" si="3"/>
        <v>3.7918215613382898E-2</v>
      </c>
    </row>
    <row r="18" spans="1:12" s="60" customFormat="1">
      <c r="A18" s="109"/>
      <c r="B18" s="108"/>
      <c r="C18" s="108"/>
      <c r="D18" s="108"/>
      <c r="E18" s="108"/>
      <c r="F18" s="108"/>
    </row>
    <row r="19" spans="1:12" s="60" customFormat="1">
      <c r="A19" s="109"/>
      <c r="B19" s="108"/>
      <c r="C19" s="108"/>
      <c r="D19" s="108"/>
      <c r="E19" s="108"/>
      <c r="F19" s="108"/>
    </row>
    <row r="20" spans="1:12" s="60" customFormat="1">
      <c r="A20" s="109"/>
      <c r="B20" s="108"/>
      <c r="C20" s="108"/>
      <c r="D20" s="108"/>
      <c r="E20" s="108"/>
      <c r="F20" s="108"/>
    </row>
    <row r="21" spans="1:12" s="60" customFormat="1">
      <c r="A21" s="109"/>
      <c r="B21" s="108"/>
      <c r="C21" s="108"/>
      <c r="D21" s="108"/>
      <c r="E21" s="108"/>
      <c r="F21" s="108"/>
    </row>
    <row r="22" spans="1:12" s="60" customFormat="1">
      <c r="F22" s="584"/>
    </row>
    <row r="23" spans="1:12" s="60" customFormat="1">
      <c r="F23" s="584"/>
    </row>
    <row r="24" spans="1:12" s="60" customFormat="1">
      <c r="F24" s="584"/>
    </row>
    <row r="25" spans="1:12" s="60" customFormat="1">
      <c r="F25" s="584"/>
    </row>
    <row r="26" spans="1:12" s="60" customFormat="1">
      <c r="F26" s="584"/>
    </row>
    <row r="27" spans="1:12" s="60" customFormat="1">
      <c r="F27" s="584"/>
    </row>
    <row r="28" spans="1:12">
      <c r="A28" s="60"/>
      <c r="B28" s="60"/>
      <c r="C28" s="60"/>
      <c r="D28" s="60"/>
      <c r="E28" s="60"/>
      <c r="F28" s="584"/>
      <c r="G28" s="60"/>
      <c r="H28" s="60"/>
      <c r="I28" s="60"/>
      <c r="J28" s="60"/>
      <c r="K28" s="60"/>
      <c r="L28" s="60"/>
    </row>
  </sheetData>
  <mergeCells count="1">
    <mergeCell ref="A1:M1"/>
  </mergeCells>
  <printOptions horizontalCentered="1"/>
  <pageMargins left="0.39370078740157483" right="0.39370078740157483" top="0.23622047244094491" bottom="0.23622047244094491" header="0.31496062992125984" footer="0.31496062992125984"/>
  <pageSetup scale="61" orientation="landscape" r:id="rId1"/>
  <drawing r:id="rId2"/>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9">
    <tabColor rgb="FF66FF33"/>
  </sheetPr>
  <dimension ref="A1:N28"/>
  <sheetViews>
    <sheetView showGridLines="0" view="pageBreakPreview" zoomScale="73" zoomScaleNormal="100" zoomScaleSheetLayoutView="73" workbookViewId="0">
      <selection activeCell="O1" sqref="O1:AB1048576"/>
    </sheetView>
  </sheetViews>
  <sheetFormatPr baseColWidth="10" defaultColWidth="11.42578125" defaultRowHeight="15"/>
  <cols>
    <col min="1" max="1" width="18.42578125" style="29" customWidth="1"/>
    <col min="2" max="7" width="13.85546875" style="29" customWidth="1"/>
    <col min="8" max="8" width="11.7109375" style="29" customWidth="1"/>
    <col min="9" max="14" width="19.140625" style="29" customWidth="1"/>
    <col min="15" max="16384" width="11.42578125" style="29"/>
  </cols>
  <sheetData>
    <row r="1" spans="1:14" s="60" customFormat="1" ht="87.75" customHeight="1">
      <c r="A1" s="2689"/>
      <c r="B1" s="2689"/>
      <c r="C1" s="2689"/>
      <c r="D1" s="2689"/>
      <c r="E1" s="2689"/>
      <c r="F1" s="2689"/>
      <c r="G1" s="2689"/>
      <c r="H1" s="2689"/>
      <c r="I1" s="2689"/>
      <c r="J1" s="2689"/>
      <c r="K1" s="2689"/>
      <c r="L1" s="2689"/>
      <c r="M1" s="2689"/>
      <c r="N1" s="2689"/>
    </row>
    <row r="2" spans="1:14" s="60" customFormat="1" ht="4.5" customHeight="1">
      <c r="A2" s="301"/>
      <c r="B2" s="135"/>
      <c r="C2" s="135"/>
      <c r="D2" s="135"/>
      <c r="E2" s="135"/>
      <c r="F2" s="135"/>
      <c r="G2" s="135"/>
      <c r="H2" s="135"/>
      <c r="I2" s="135"/>
      <c r="J2" s="135"/>
      <c r="K2" s="135"/>
      <c r="L2" s="135"/>
      <c r="M2" s="135"/>
      <c r="N2" s="135"/>
    </row>
    <row r="3" spans="1:14" s="60" customFormat="1" ht="51.75" customHeight="1">
      <c r="A3" s="318" t="s">
        <v>0</v>
      </c>
      <c r="B3" s="293" t="s">
        <v>312</v>
      </c>
      <c r="C3" s="293" t="s">
        <v>311</v>
      </c>
      <c r="D3" s="293" t="s">
        <v>310</v>
      </c>
      <c r="E3" s="293" t="s">
        <v>309</v>
      </c>
      <c r="F3" s="293" t="s">
        <v>308</v>
      </c>
      <c r="G3" s="293" t="s">
        <v>297</v>
      </c>
      <c r="H3" s="299" t="s">
        <v>98</v>
      </c>
      <c r="I3" s="293" t="s">
        <v>307</v>
      </c>
      <c r="J3" s="320" t="s">
        <v>306</v>
      </c>
      <c r="K3" s="293" t="s">
        <v>305</v>
      </c>
      <c r="L3" s="293" t="s">
        <v>304</v>
      </c>
      <c r="M3" s="293" t="s">
        <v>303</v>
      </c>
      <c r="N3" s="294" t="s">
        <v>176</v>
      </c>
    </row>
    <row r="4" spans="1:14" s="60" customFormat="1" ht="17.25" customHeight="1">
      <c r="A4" s="295" t="s">
        <v>163</v>
      </c>
      <c r="B4" s="2462">
        <v>13</v>
      </c>
      <c r="C4" s="2462">
        <v>4</v>
      </c>
      <c r="D4" s="2462">
        <v>6</v>
      </c>
      <c r="E4" s="2462">
        <v>28</v>
      </c>
      <c r="F4" s="2462">
        <v>14</v>
      </c>
      <c r="G4" s="2462">
        <v>0</v>
      </c>
      <c r="H4" s="580">
        <f t="shared" ref="H4:H13" si="0">SUM(B4:G4)</f>
        <v>65</v>
      </c>
      <c r="I4" s="934">
        <f t="shared" ref="I4:I17" si="1">B4/H4</f>
        <v>0.2</v>
      </c>
      <c r="J4" s="934">
        <f t="shared" ref="J4:J17" si="2">C4/H4</f>
        <v>6.1538461538461542E-2</v>
      </c>
      <c r="K4" s="934">
        <f t="shared" ref="K4:K17" si="3">D4/H4</f>
        <v>9.2307692307692313E-2</v>
      </c>
      <c r="L4" s="934">
        <f t="shared" ref="L4:L17" si="4">E4/H4</f>
        <v>0.43076923076923079</v>
      </c>
      <c r="M4" s="934">
        <f t="shared" ref="M4:M17" si="5">F4/H4</f>
        <v>0.2153846153846154</v>
      </c>
      <c r="N4" s="935">
        <f t="shared" ref="N4:N17" si="6">G4/H4</f>
        <v>0</v>
      </c>
    </row>
    <row r="5" spans="1:14" s="60" customFormat="1" ht="17.25" customHeight="1">
      <c r="A5" s="295" t="s">
        <v>141</v>
      </c>
      <c r="B5" s="2462">
        <v>7</v>
      </c>
      <c r="C5" s="2462">
        <v>8</v>
      </c>
      <c r="D5" s="2462">
        <v>0</v>
      </c>
      <c r="E5" s="2462">
        <v>55</v>
      </c>
      <c r="F5" s="2462">
        <v>17</v>
      </c>
      <c r="G5" s="2462">
        <v>2</v>
      </c>
      <c r="H5" s="580">
        <f t="shared" si="0"/>
        <v>89</v>
      </c>
      <c r="I5" s="934">
        <f t="shared" si="1"/>
        <v>7.8651685393258425E-2</v>
      </c>
      <c r="J5" s="934">
        <f t="shared" si="2"/>
        <v>8.98876404494382E-2</v>
      </c>
      <c r="K5" s="934">
        <f t="shared" si="3"/>
        <v>0</v>
      </c>
      <c r="L5" s="934">
        <f t="shared" si="4"/>
        <v>0.6179775280898876</v>
      </c>
      <c r="M5" s="934">
        <f t="shared" si="5"/>
        <v>0.19101123595505617</v>
      </c>
      <c r="N5" s="935">
        <f t="shared" si="6"/>
        <v>2.247191011235955E-2</v>
      </c>
    </row>
    <row r="6" spans="1:14" s="60" customFormat="1" ht="17.25" customHeight="1">
      <c r="A6" s="295" t="s">
        <v>164</v>
      </c>
      <c r="B6" s="2462">
        <v>14</v>
      </c>
      <c r="C6" s="2462">
        <v>6</v>
      </c>
      <c r="D6" s="2462">
        <v>1</v>
      </c>
      <c r="E6" s="2462">
        <v>55</v>
      </c>
      <c r="F6" s="2462">
        <v>4</v>
      </c>
      <c r="G6" s="2462">
        <v>6</v>
      </c>
      <c r="H6" s="580">
        <f t="shared" si="0"/>
        <v>86</v>
      </c>
      <c r="I6" s="934">
        <f t="shared" si="1"/>
        <v>0.16279069767441862</v>
      </c>
      <c r="J6" s="934">
        <f t="shared" si="2"/>
        <v>6.9767441860465115E-2</v>
      </c>
      <c r="K6" s="934">
        <f t="shared" si="3"/>
        <v>1.1627906976744186E-2</v>
      </c>
      <c r="L6" s="934">
        <f t="shared" si="4"/>
        <v>0.63953488372093026</v>
      </c>
      <c r="M6" s="934">
        <f t="shared" si="5"/>
        <v>4.6511627906976744E-2</v>
      </c>
      <c r="N6" s="935">
        <f t="shared" si="6"/>
        <v>6.9767441860465115E-2</v>
      </c>
    </row>
    <row r="7" spans="1:14" s="60" customFormat="1" ht="17.25" customHeight="1">
      <c r="A7" s="295" t="s">
        <v>376</v>
      </c>
      <c r="B7" s="298">
        <v>1</v>
      </c>
      <c r="C7" s="298">
        <v>0</v>
      </c>
      <c r="D7" s="298">
        <v>0</v>
      </c>
      <c r="E7" s="298">
        <v>36</v>
      </c>
      <c r="F7" s="298">
        <v>1</v>
      </c>
      <c r="G7" s="298">
        <v>7</v>
      </c>
      <c r="H7" s="476">
        <f t="shared" si="0"/>
        <v>45</v>
      </c>
      <c r="I7" s="934">
        <f t="shared" si="1"/>
        <v>2.2222222222222223E-2</v>
      </c>
      <c r="J7" s="934">
        <f t="shared" si="2"/>
        <v>0</v>
      </c>
      <c r="K7" s="934">
        <f t="shared" si="3"/>
        <v>0</v>
      </c>
      <c r="L7" s="934">
        <f t="shared" si="4"/>
        <v>0.8</v>
      </c>
      <c r="M7" s="934">
        <f t="shared" si="5"/>
        <v>2.2222222222222223E-2</v>
      </c>
      <c r="N7" s="935">
        <f t="shared" si="6"/>
        <v>0.15555555555555556</v>
      </c>
    </row>
    <row r="8" spans="1:14" s="60" customFormat="1" ht="17.25" customHeight="1">
      <c r="A8" s="295" t="s">
        <v>410</v>
      </c>
      <c r="B8" s="298">
        <v>2</v>
      </c>
      <c r="C8" s="298">
        <v>2</v>
      </c>
      <c r="D8" s="298">
        <v>1</v>
      </c>
      <c r="E8" s="298">
        <v>64</v>
      </c>
      <c r="F8" s="298">
        <v>7</v>
      </c>
      <c r="G8" s="298">
        <v>3</v>
      </c>
      <c r="H8" s="476">
        <f t="shared" si="0"/>
        <v>79</v>
      </c>
      <c r="I8" s="934">
        <f t="shared" si="1"/>
        <v>2.5316455696202531E-2</v>
      </c>
      <c r="J8" s="934">
        <f t="shared" si="2"/>
        <v>2.5316455696202531E-2</v>
      </c>
      <c r="K8" s="934">
        <f t="shared" si="3"/>
        <v>1.2658227848101266E-2</v>
      </c>
      <c r="L8" s="934">
        <f t="shared" si="4"/>
        <v>0.810126582278481</v>
      </c>
      <c r="M8" s="934">
        <f t="shared" si="5"/>
        <v>8.8607594936708861E-2</v>
      </c>
      <c r="N8" s="935">
        <f t="shared" si="6"/>
        <v>3.7974683544303799E-2</v>
      </c>
    </row>
    <row r="9" spans="1:14" s="60" customFormat="1" ht="17.25" customHeight="1">
      <c r="A9" s="295" t="s">
        <v>415</v>
      </c>
      <c r="B9" s="298">
        <v>2</v>
      </c>
      <c r="C9" s="298">
        <v>12</v>
      </c>
      <c r="D9" s="298">
        <v>1</v>
      </c>
      <c r="E9" s="298">
        <v>46</v>
      </c>
      <c r="F9" s="298">
        <v>5</v>
      </c>
      <c r="G9" s="298">
        <v>0</v>
      </c>
      <c r="H9" s="476">
        <f t="shared" si="0"/>
        <v>66</v>
      </c>
      <c r="I9" s="934">
        <f t="shared" si="1"/>
        <v>3.0303030303030304E-2</v>
      </c>
      <c r="J9" s="934">
        <f t="shared" si="2"/>
        <v>0.18181818181818182</v>
      </c>
      <c r="K9" s="934">
        <f t="shared" si="3"/>
        <v>1.5151515151515152E-2</v>
      </c>
      <c r="L9" s="934">
        <f t="shared" si="4"/>
        <v>0.69696969696969702</v>
      </c>
      <c r="M9" s="934">
        <f t="shared" si="5"/>
        <v>7.575757575757576E-2</v>
      </c>
      <c r="N9" s="935">
        <f t="shared" si="6"/>
        <v>0</v>
      </c>
    </row>
    <row r="10" spans="1:14" s="60" customFormat="1" ht="17.25" customHeight="1">
      <c r="A10" s="295" t="s">
        <v>647</v>
      </c>
      <c r="B10" s="298">
        <v>3</v>
      </c>
      <c r="C10" s="298">
        <v>4</v>
      </c>
      <c r="D10" s="298">
        <v>1</v>
      </c>
      <c r="E10" s="298">
        <v>83</v>
      </c>
      <c r="F10" s="298">
        <v>8</v>
      </c>
      <c r="G10" s="298">
        <v>0</v>
      </c>
      <c r="H10" s="476">
        <f t="shared" si="0"/>
        <v>99</v>
      </c>
      <c r="I10" s="934">
        <f t="shared" si="1"/>
        <v>3.0303030303030304E-2</v>
      </c>
      <c r="J10" s="934">
        <f t="shared" si="2"/>
        <v>4.0404040404040407E-2</v>
      </c>
      <c r="K10" s="934">
        <f t="shared" si="3"/>
        <v>1.0101010101010102E-2</v>
      </c>
      <c r="L10" s="934">
        <f t="shared" si="4"/>
        <v>0.83838383838383834</v>
      </c>
      <c r="M10" s="934">
        <f t="shared" si="5"/>
        <v>8.0808080808080815E-2</v>
      </c>
      <c r="N10" s="935">
        <f t="shared" si="6"/>
        <v>0</v>
      </c>
    </row>
    <row r="11" spans="1:14" s="584" customFormat="1" ht="17.25" customHeight="1">
      <c r="A11" s="295" t="s">
        <v>695</v>
      </c>
      <c r="B11" s="298">
        <v>1</v>
      </c>
      <c r="C11" s="298">
        <v>33</v>
      </c>
      <c r="D11" s="298">
        <v>2</v>
      </c>
      <c r="E11" s="298">
        <v>92</v>
      </c>
      <c r="F11" s="298">
        <v>6</v>
      </c>
      <c r="G11" s="298">
        <v>0</v>
      </c>
      <c r="H11" s="476">
        <f t="shared" si="0"/>
        <v>134</v>
      </c>
      <c r="I11" s="934">
        <f t="shared" si="1"/>
        <v>7.462686567164179E-3</v>
      </c>
      <c r="J11" s="934">
        <f t="shared" si="2"/>
        <v>0.2462686567164179</v>
      </c>
      <c r="K11" s="934">
        <f t="shared" si="3"/>
        <v>1.4925373134328358E-2</v>
      </c>
      <c r="L11" s="934">
        <f t="shared" si="4"/>
        <v>0.68656716417910446</v>
      </c>
      <c r="M11" s="934">
        <f t="shared" si="5"/>
        <v>4.4776119402985072E-2</v>
      </c>
      <c r="N11" s="935">
        <f t="shared" si="6"/>
        <v>0</v>
      </c>
    </row>
    <row r="12" spans="1:14" s="584" customFormat="1" ht="17.25" customHeight="1">
      <c r="A12" s="295" t="s">
        <v>715</v>
      </c>
      <c r="B12" s="298">
        <v>12</v>
      </c>
      <c r="C12" s="298">
        <v>12</v>
      </c>
      <c r="D12" s="298">
        <v>93</v>
      </c>
      <c r="E12" s="298">
        <v>4</v>
      </c>
      <c r="F12" s="298">
        <v>0</v>
      </c>
      <c r="G12" s="298">
        <v>0</v>
      </c>
      <c r="H12" s="476">
        <f t="shared" si="0"/>
        <v>121</v>
      </c>
      <c r="I12" s="934">
        <f>B12/H12</f>
        <v>9.9173553719008267E-2</v>
      </c>
      <c r="J12" s="934">
        <f>C12/H12</f>
        <v>9.9173553719008267E-2</v>
      </c>
      <c r="K12" s="934">
        <f>D12/H12</f>
        <v>0.76859504132231404</v>
      </c>
      <c r="L12" s="934">
        <f>E12/H12</f>
        <v>3.3057851239669422E-2</v>
      </c>
      <c r="M12" s="934">
        <f>F12/H12</f>
        <v>0</v>
      </c>
      <c r="N12" s="935">
        <f>G12/H12</f>
        <v>0</v>
      </c>
    </row>
    <row r="13" spans="1:14" s="60" customFormat="1" ht="17.25" customHeight="1">
      <c r="A13" s="295" t="s">
        <v>760</v>
      </c>
      <c r="B13" s="298">
        <v>26</v>
      </c>
      <c r="C13" s="298">
        <v>101</v>
      </c>
      <c r="D13" s="298">
        <v>1</v>
      </c>
      <c r="E13" s="298">
        <v>211</v>
      </c>
      <c r="F13" s="298">
        <v>13</v>
      </c>
      <c r="G13" s="298">
        <v>0</v>
      </c>
      <c r="H13" s="476">
        <f t="shared" si="0"/>
        <v>352</v>
      </c>
      <c r="I13" s="934">
        <f>B13/H13</f>
        <v>7.3863636363636367E-2</v>
      </c>
      <c r="J13" s="934">
        <f>C13/H13</f>
        <v>0.28693181818181818</v>
      </c>
      <c r="K13" s="934">
        <f>D13/H13</f>
        <v>2.840909090909091E-3</v>
      </c>
      <c r="L13" s="934">
        <f>E13/H13</f>
        <v>0.59943181818181823</v>
      </c>
      <c r="M13" s="934">
        <f>F13/H13</f>
        <v>3.6931818181818184E-2</v>
      </c>
      <c r="N13" s="935">
        <f>G13/H13</f>
        <v>0</v>
      </c>
    </row>
    <row r="14" spans="1:14" s="584" customFormat="1" ht="17.25" customHeight="1">
      <c r="A14" s="295" t="s">
        <v>796</v>
      </c>
      <c r="B14" s="298">
        <v>54</v>
      </c>
      <c r="C14" s="298">
        <v>182</v>
      </c>
      <c r="D14" s="298">
        <v>3</v>
      </c>
      <c r="E14" s="298">
        <v>431</v>
      </c>
      <c r="F14" s="298">
        <v>31</v>
      </c>
      <c r="G14" s="298">
        <v>0</v>
      </c>
      <c r="H14" s="476">
        <f>SUM(B14:G14)</f>
        <v>701</v>
      </c>
      <c r="I14" s="934">
        <f>B14/H14</f>
        <v>7.7032810271041363E-2</v>
      </c>
      <c r="J14" s="934">
        <f>C14/H14</f>
        <v>0.25962910128388017</v>
      </c>
      <c r="K14" s="934">
        <f>D14/H14</f>
        <v>4.2796005706134095E-3</v>
      </c>
      <c r="L14" s="934">
        <f>E14/H14</f>
        <v>0.61483594864479318</v>
      </c>
      <c r="M14" s="934">
        <f>F14/H14</f>
        <v>4.4222539229671898E-2</v>
      </c>
      <c r="N14" s="935">
        <f>G14/H14</f>
        <v>0</v>
      </c>
    </row>
    <row r="15" spans="1:14" s="584" customFormat="1" ht="17.25" customHeight="1">
      <c r="A15" s="295" t="s">
        <v>935</v>
      </c>
      <c r="B15" s="298">
        <v>44</v>
      </c>
      <c r="C15" s="298">
        <v>198</v>
      </c>
      <c r="D15" s="298">
        <v>3</v>
      </c>
      <c r="E15" s="298">
        <v>411</v>
      </c>
      <c r="F15" s="298">
        <v>7</v>
      </c>
      <c r="G15" s="298">
        <v>0</v>
      </c>
      <c r="H15" s="476">
        <f>SUM(B15:G15)</f>
        <v>663</v>
      </c>
      <c r="I15" s="934">
        <f>B15/H15</f>
        <v>6.636500754147813E-2</v>
      </c>
      <c r="J15" s="934">
        <f>C15/H15</f>
        <v>0.29864253393665158</v>
      </c>
      <c r="K15" s="934">
        <f>D15/H15</f>
        <v>4.5248868778280547E-3</v>
      </c>
      <c r="L15" s="934">
        <f>E15/H15</f>
        <v>0.61990950226244346</v>
      </c>
      <c r="M15" s="934">
        <f>F15/H15</f>
        <v>1.0558069381598794E-2</v>
      </c>
      <c r="N15" s="935">
        <f>G15/H15</f>
        <v>0</v>
      </c>
    </row>
    <row r="16" spans="1:14" s="584" customFormat="1" ht="17.25" customHeight="1">
      <c r="A16" s="2169" t="str">
        <f>+'Resumen EEp'!G5</f>
        <v>Ene-Abr. 2021</v>
      </c>
      <c r="B16" s="298">
        <v>13</v>
      </c>
      <c r="C16" s="298">
        <v>49</v>
      </c>
      <c r="D16" s="298">
        <v>0</v>
      </c>
      <c r="E16" s="298">
        <v>127</v>
      </c>
      <c r="F16" s="298">
        <v>1</v>
      </c>
      <c r="G16" s="298">
        <v>0</v>
      </c>
      <c r="H16" s="476">
        <f>SUM(B16:G16)</f>
        <v>190</v>
      </c>
      <c r="I16" s="934">
        <f>B16/H16</f>
        <v>6.8421052631578952E-2</v>
      </c>
      <c r="J16" s="934">
        <f>C16/H16</f>
        <v>0.25789473684210529</v>
      </c>
      <c r="K16" s="934">
        <f>D16/H16</f>
        <v>0</v>
      </c>
      <c r="L16" s="934">
        <f>E16/H16</f>
        <v>0.66842105263157892</v>
      </c>
      <c r="M16" s="934">
        <f>F16/H16</f>
        <v>5.263157894736842E-3</v>
      </c>
      <c r="N16" s="935">
        <f>G16/H16</f>
        <v>0</v>
      </c>
    </row>
    <row r="17" spans="1:14" s="403" customFormat="1" ht="19.5" customHeight="1">
      <c r="A17" s="299" t="s">
        <v>1</v>
      </c>
      <c r="B17" s="322">
        <f>SUM(B4:B16)</f>
        <v>192</v>
      </c>
      <c r="C17" s="322">
        <f>SUM(C4:C16)</f>
        <v>611</v>
      </c>
      <c r="D17" s="322">
        <f t="shared" ref="D17:G17" si="7">SUM(D4:D16)</f>
        <v>112</v>
      </c>
      <c r="E17" s="322">
        <f t="shared" si="7"/>
        <v>1643</v>
      </c>
      <c r="F17" s="322">
        <f t="shared" si="7"/>
        <v>114</v>
      </c>
      <c r="G17" s="322">
        <f t="shared" si="7"/>
        <v>18</v>
      </c>
      <c r="H17" s="607">
        <f>SUM(H4:H16)</f>
        <v>2690</v>
      </c>
      <c r="I17" s="323">
        <f t="shared" si="1"/>
        <v>7.1375464684014872E-2</v>
      </c>
      <c r="J17" s="323">
        <f t="shared" si="2"/>
        <v>0.22713754646840148</v>
      </c>
      <c r="K17" s="323">
        <f t="shared" si="3"/>
        <v>4.1635687732342004E-2</v>
      </c>
      <c r="L17" s="323">
        <f t="shared" si="4"/>
        <v>0.61078066914498141</v>
      </c>
      <c r="M17" s="323">
        <f t="shared" si="5"/>
        <v>4.2379182156133829E-2</v>
      </c>
      <c r="N17" s="324">
        <f t="shared" si="6"/>
        <v>6.6914498141263943E-3</v>
      </c>
    </row>
    <row r="18" spans="1:14" s="60" customFormat="1">
      <c r="A18" s="109"/>
      <c r="B18" s="108"/>
      <c r="C18" s="108"/>
      <c r="D18" s="108"/>
      <c r="E18" s="108"/>
      <c r="F18" s="108"/>
      <c r="G18" s="108"/>
    </row>
    <row r="19" spans="1:14" s="60" customFormat="1">
      <c r="A19" s="109"/>
      <c r="B19" s="108"/>
      <c r="C19" s="108"/>
      <c r="D19" s="108"/>
      <c r="E19" s="108"/>
      <c r="F19" s="108"/>
      <c r="G19" s="108"/>
    </row>
    <row r="20" spans="1:14" s="60" customFormat="1">
      <c r="A20" s="109"/>
      <c r="B20" s="108"/>
      <c r="C20" s="108"/>
      <c r="D20" s="108"/>
      <c r="E20" s="108"/>
      <c r="F20" s="108"/>
      <c r="G20" s="108"/>
    </row>
    <row r="21" spans="1:14" s="60" customFormat="1">
      <c r="A21" s="109"/>
      <c r="B21" s="108"/>
      <c r="C21" s="108"/>
      <c r="D21" s="108"/>
      <c r="E21" s="108"/>
      <c r="F21" s="108"/>
      <c r="G21" s="108"/>
    </row>
    <row r="22" spans="1:14" s="60" customFormat="1"/>
    <row r="23" spans="1:14" s="60" customFormat="1"/>
    <row r="24" spans="1:14" s="60" customFormat="1"/>
    <row r="25" spans="1:14" s="60" customFormat="1"/>
    <row r="26" spans="1:14" s="60" customFormat="1"/>
    <row r="27" spans="1:14" s="60" customFormat="1"/>
    <row r="28" spans="1:14">
      <c r="A28" s="60"/>
      <c r="B28" s="60"/>
      <c r="C28" s="60"/>
      <c r="D28" s="60"/>
      <c r="E28" s="60"/>
      <c r="F28" s="60"/>
      <c r="G28" s="60"/>
      <c r="H28" s="60"/>
      <c r="I28" s="60"/>
      <c r="J28" s="60"/>
      <c r="K28" s="60"/>
      <c r="L28" s="60"/>
      <c r="M28" s="60"/>
      <c r="N28" s="60"/>
    </row>
  </sheetData>
  <mergeCells count="1">
    <mergeCell ref="A1:N1"/>
  </mergeCells>
  <printOptions horizontalCentered="1"/>
  <pageMargins left="0.39370078740157483" right="0.39370078740157483" top="0.23622047244094491" bottom="0.23622047244094491" header="0.31496062992125984" footer="0.31496062992125984"/>
  <pageSetup scale="57" orientation="landscape" r:id="rId1"/>
  <drawing r:id="rId2"/>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0">
    <pageSetUpPr fitToPage="1"/>
  </sheetPr>
  <dimension ref="A32:A35"/>
  <sheetViews>
    <sheetView showGridLines="0" view="pageBreakPreview" zoomScaleNormal="100" zoomScaleSheetLayoutView="100" workbookViewId="0">
      <selection activeCell="M1" sqref="M1:S1048576"/>
    </sheetView>
  </sheetViews>
  <sheetFormatPr baseColWidth="10" defaultColWidth="11.42578125" defaultRowHeight="15"/>
  <cols>
    <col min="1" max="6" width="11.42578125" style="60"/>
    <col min="7" max="7" width="9.42578125" style="60" customWidth="1"/>
    <col min="8" max="16384" width="11.42578125" style="60"/>
  </cols>
  <sheetData>
    <row r="32" ht="15" customHeight="1"/>
    <row r="35" ht="15" customHeight="1"/>
  </sheetData>
  <pageMargins left="0.70866141732283472" right="0.70866141732283472" top="0.74803149606299213" bottom="0.74803149606299213" header="0.31496062992125984" footer="0.31496062992125984"/>
  <pageSetup scale="87" orientation="landscape" r:id="rId1"/>
  <drawing r:id="rId2"/>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1">
    <pageSetUpPr fitToPage="1"/>
  </sheetPr>
  <dimension ref="A1:U31"/>
  <sheetViews>
    <sheetView showGridLines="0" view="pageBreakPreview" zoomScale="85" zoomScaleNormal="100" zoomScaleSheetLayoutView="85" workbookViewId="0">
      <selection sqref="A1:N1"/>
    </sheetView>
  </sheetViews>
  <sheetFormatPr baseColWidth="10" defaultColWidth="11.42578125" defaultRowHeight="15"/>
  <cols>
    <col min="1" max="1" width="22.28515625" style="353" customWidth="1"/>
    <col min="2" max="2" width="13.140625" style="353" customWidth="1"/>
    <col min="3" max="3" width="16.28515625" style="353" customWidth="1"/>
    <col min="4" max="4" width="16.85546875" style="353" customWidth="1"/>
    <col min="5" max="16384" width="11.42578125" style="353"/>
  </cols>
  <sheetData>
    <row r="1" spans="1:16" ht="72" customHeight="1">
      <c r="A1" s="2723"/>
      <c r="B1" s="2723"/>
      <c r="C1" s="2723"/>
      <c r="D1" s="2723"/>
      <c r="E1" s="2723"/>
      <c r="F1" s="2723"/>
      <c r="G1" s="2723"/>
      <c r="H1" s="2723"/>
      <c r="I1" s="2723"/>
      <c r="J1" s="2723"/>
      <c r="K1" s="2723"/>
      <c r="L1" s="2723"/>
      <c r="M1" s="2723"/>
      <c r="N1" s="2723"/>
    </row>
    <row r="2" spans="1:16" ht="6.75" customHeight="1">
      <c r="A2" s="2724"/>
      <c r="B2" s="2724"/>
      <c r="C2" s="2724"/>
      <c r="D2" s="2724"/>
      <c r="E2" s="2724"/>
    </row>
    <row r="3" spans="1:16" ht="33.75" customHeight="1">
      <c r="A3" s="373" t="s">
        <v>13</v>
      </c>
      <c r="B3" s="374" t="s">
        <v>454</v>
      </c>
      <c r="C3" s="374" t="s">
        <v>455</v>
      </c>
      <c r="D3" s="375" t="s">
        <v>456</v>
      </c>
    </row>
    <row r="4" spans="1:16" ht="14.25" customHeight="1">
      <c r="A4" s="556" t="s">
        <v>457</v>
      </c>
      <c r="B4" s="560">
        <v>107</v>
      </c>
      <c r="C4" s="560">
        <v>15</v>
      </c>
      <c r="D4" s="561">
        <f>C4/B4</f>
        <v>0.14018691588785046</v>
      </c>
      <c r="G4" s="355" t="s">
        <v>126</v>
      </c>
    </row>
    <row r="5" spans="1:16" ht="14.25" customHeight="1">
      <c r="A5" s="556">
        <v>2009</v>
      </c>
      <c r="B5" s="560">
        <v>1018</v>
      </c>
      <c r="C5" s="560">
        <v>673</v>
      </c>
      <c r="D5" s="561">
        <f t="shared" ref="D5:D10" si="0">C5/B5</f>
        <v>0.66110019646365425</v>
      </c>
      <c r="G5" s="557"/>
      <c r="I5" s="355" t="s">
        <v>693</v>
      </c>
    </row>
    <row r="6" spans="1:16" ht="14.25" customHeight="1">
      <c r="A6" s="556" t="s">
        <v>141</v>
      </c>
      <c r="B6" s="560">
        <v>1495</v>
      </c>
      <c r="C6" s="560">
        <v>793</v>
      </c>
      <c r="D6" s="561">
        <f t="shared" si="0"/>
        <v>0.5304347826086957</v>
      </c>
      <c r="H6" s="355" t="s">
        <v>692</v>
      </c>
    </row>
    <row r="7" spans="1:16" ht="14.25" customHeight="1">
      <c r="A7" s="556" t="s">
        <v>164</v>
      </c>
      <c r="B7" s="560">
        <v>2086</v>
      </c>
      <c r="C7" s="560">
        <v>795</v>
      </c>
      <c r="D7" s="561">
        <f t="shared" si="0"/>
        <v>0.38111217641418982</v>
      </c>
    </row>
    <row r="8" spans="1:16" ht="14.25" customHeight="1">
      <c r="A8" s="556" t="s">
        <v>376</v>
      </c>
      <c r="B8" s="560">
        <v>2160</v>
      </c>
      <c r="C8" s="560">
        <v>1877</v>
      </c>
      <c r="D8" s="561">
        <f t="shared" si="0"/>
        <v>0.86898148148148147</v>
      </c>
    </row>
    <row r="9" spans="1:16" ht="14.25" customHeight="1">
      <c r="A9" s="556" t="s">
        <v>410</v>
      </c>
      <c r="B9" s="560">
        <v>1670</v>
      </c>
      <c r="C9" s="560">
        <v>2874</v>
      </c>
      <c r="D9" s="561">
        <f t="shared" si="0"/>
        <v>1.7209580838323353</v>
      </c>
    </row>
    <row r="10" spans="1:16" ht="14.25" customHeight="1">
      <c r="A10" s="556" t="s">
        <v>415</v>
      </c>
      <c r="B10" s="560">
        <v>1558</v>
      </c>
      <c r="C10" s="560">
        <v>1761</v>
      </c>
      <c r="D10" s="561">
        <f t="shared" si="0"/>
        <v>1.1302952503209243</v>
      </c>
    </row>
    <row r="11" spans="1:16" ht="14.25" customHeight="1">
      <c r="A11" s="556">
        <v>2015</v>
      </c>
      <c r="B11" s="560">
        <v>1557</v>
      </c>
      <c r="C11" s="560">
        <v>1301</v>
      </c>
      <c r="D11" s="561">
        <f>C11/B11</f>
        <v>0.83558124598587025</v>
      </c>
    </row>
    <row r="12" spans="1:16" ht="14.25" customHeight="1">
      <c r="A12" s="556">
        <v>2016</v>
      </c>
      <c r="B12" s="560">
        <v>1764</v>
      </c>
      <c r="C12" s="560">
        <v>1033</v>
      </c>
      <c r="D12" s="561">
        <f>C12/B12</f>
        <v>0.58560090702947842</v>
      </c>
    </row>
    <row r="13" spans="1:16" ht="14.25" customHeight="1">
      <c r="A13" s="556" t="s">
        <v>540</v>
      </c>
      <c r="B13" s="560">
        <v>4</v>
      </c>
      <c r="C13" s="560">
        <v>0</v>
      </c>
      <c r="D13" s="561">
        <f>C13/B13</f>
        <v>0</v>
      </c>
    </row>
    <row r="14" spans="1:16">
      <c r="A14" s="373" t="s">
        <v>1</v>
      </c>
      <c r="B14" s="558">
        <f>SUM(B4:B13)</f>
        <v>13419</v>
      </c>
      <c r="C14" s="558">
        <f>SUM(C4:C13)</f>
        <v>11122</v>
      </c>
      <c r="D14" s="559">
        <f>C14/B14</f>
        <v>0.82882480065578656</v>
      </c>
      <c r="O14" s="354"/>
      <c r="P14" s="354"/>
    </row>
    <row r="16" spans="1:16">
      <c r="O16" s="354"/>
    </row>
    <row r="17" spans="15:21">
      <c r="O17" s="354"/>
    </row>
    <row r="19" spans="15:21">
      <c r="P19" s="355"/>
      <c r="Q19" s="355"/>
      <c r="R19" s="355"/>
    </row>
    <row r="20" spans="15:21">
      <c r="P20" s="355"/>
      <c r="T20" s="356"/>
      <c r="U20" s="357"/>
    </row>
    <row r="21" spans="15:21">
      <c r="P21" s="355"/>
      <c r="T21" s="356"/>
      <c r="U21" s="357"/>
    </row>
    <row r="22" spans="15:21">
      <c r="T22" s="356"/>
      <c r="U22" s="357"/>
    </row>
    <row r="23" spans="15:21">
      <c r="T23" s="356"/>
      <c r="U23" s="357"/>
    </row>
    <row r="24" spans="15:21">
      <c r="T24" s="356"/>
      <c r="U24" s="357"/>
    </row>
    <row r="25" spans="15:21">
      <c r="T25" s="356"/>
      <c r="U25" s="357"/>
    </row>
    <row r="26" spans="15:21">
      <c r="T26" s="356"/>
      <c r="U26" s="357"/>
    </row>
    <row r="27" spans="15:21">
      <c r="T27" s="356"/>
      <c r="U27" s="357"/>
    </row>
    <row r="28" spans="15:21">
      <c r="U28" s="357"/>
    </row>
    <row r="31" spans="15:21">
      <c r="Q31" s="355"/>
    </row>
  </sheetData>
  <mergeCells count="2">
    <mergeCell ref="A1:N1"/>
    <mergeCell ref="A2:E2"/>
  </mergeCells>
  <pageMargins left="0.7" right="0.7" top="0.75" bottom="0.75" header="0.3" footer="0.3"/>
  <pageSetup scale="64" orientation="landscape" r:id="rId1"/>
  <drawing r:id="rId2"/>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2">
    <pageSetUpPr fitToPage="1"/>
  </sheetPr>
  <dimension ref="A1:M14"/>
  <sheetViews>
    <sheetView showGridLines="0" view="pageBreakPreview" zoomScale="60" zoomScaleNormal="100" workbookViewId="0">
      <selection activeCell="N1" sqref="N1:W1048576"/>
    </sheetView>
  </sheetViews>
  <sheetFormatPr baseColWidth="10" defaultColWidth="11.42578125" defaultRowHeight="15"/>
  <cols>
    <col min="1" max="1" width="30" style="358" customWidth="1"/>
    <col min="2" max="2" width="17.85546875" style="358" customWidth="1"/>
    <col min="3" max="3" width="22.5703125" style="358" customWidth="1"/>
    <col min="4" max="4" width="21.140625" style="358" customWidth="1"/>
    <col min="5" max="5" width="22.85546875" style="358" customWidth="1"/>
    <col min="6" max="7" width="11.42578125" style="358"/>
    <col min="8" max="9" width="20" style="358" customWidth="1"/>
    <col min="10" max="12" width="19.5703125" style="358" customWidth="1"/>
    <col min="13" max="13" width="8.85546875" style="358" customWidth="1"/>
    <col min="14" max="16384" width="11.42578125" style="358"/>
  </cols>
  <sheetData>
    <row r="1" spans="1:13" ht="93.75" customHeight="1">
      <c r="A1" s="2725"/>
      <c r="B1" s="2725"/>
      <c r="C1" s="2725"/>
      <c r="D1" s="2725"/>
      <c r="E1" s="2725"/>
      <c r="F1" s="2725"/>
      <c r="G1" s="2725"/>
      <c r="H1" s="2725"/>
      <c r="I1" s="2725"/>
      <c r="J1" s="2725"/>
      <c r="K1" s="2725"/>
      <c r="L1" s="2725"/>
      <c r="M1" s="2725"/>
    </row>
    <row r="2" spans="1:13" ht="7.5" customHeight="1"/>
    <row r="3" spans="1:13" ht="30.75" customHeight="1">
      <c r="A3" s="2726" t="s">
        <v>458</v>
      </c>
      <c r="B3" s="2727"/>
      <c r="C3" s="2727"/>
      <c r="D3" s="2727"/>
      <c r="E3" s="2728"/>
    </row>
    <row r="4" spans="1:13" ht="48" customHeight="1">
      <c r="A4" s="363" t="s">
        <v>0</v>
      </c>
      <c r="B4" s="364" t="s">
        <v>386</v>
      </c>
      <c r="C4" s="365" t="s">
        <v>459</v>
      </c>
      <c r="D4" s="365" t="s">
        <v>460</v>
      </c>
      <c r="E4" s="363" t="s">
        <v>1</v>
      </c>
    </row>
    <row r="5" spans="1:13" ht="21">
      <c r="A5" s="366" t="s">
        <v>541</v>
      </c>
      <c r="B5" s="376">
        <v>81</v>
      </c>
      <c r="C5" s="377">
        <v>13</v>
      </c>
      <c r="D5" s="377"/>
      <c r="E5" s="612">
        <f>SUM(B5:D5)</f>
        <v>94</v>
      </c>
    </row>
    <row r="6" spans="1:13" ht="21">
      <c r="A6" s="367">
        <v>2010</v>
      </c>
      <c r="B6" s="378">
        <v>61</v>
      </c>
      <c r="C6" s="362">
        <v>25</v>
      </c>
      <c r="D6" s="362"/>
      <c r="E6" s="437">
        <f t="shared" ref="E6:E13" si="0">SUM(B6:D6)</f>
        <v>86</v>
      </c>
    </row>
    <row r="7" spans="1:13" ht="21">
      <c r="A7" s="367">
        <v>2011</v>
      </c>
      <c r="B7" s="378">
        <v>78</v>
      </c>
      <c r="C7" s="362">
        <v>45</v>
      </c>
      <c r="D7" s="362"/>
      <c r="E7" s="437">
        <f t="shared" si="0"/>
        <v>123</v>
      </c>
    </row>
    <row r="8" spans="1:13" ht="21">
      <c r="A8" s="367">
        <v>2012</v>
      </c>
      <c r="B8" s="378">
        <v>313</v>
      </c>
      <c r="C8" s="362">
        <v>186</v>
      </c>
      <c r="D8" s="362">
        <v>60</v>
      </c>
      <c r="E8" s="437">
        <f t="shared" si="0"/>
        <v>559</v>
      </c>
    </row>
    <row r="9" spans="1:13" ht="21">
      <c r="A9" s="367">
        <v>2013</v>
      </c>
      <c r="B9" s="378">
        <v>529</v>
      </c>
      <c r="C9" s="362">
        <v>218</v>
      </c>
      <c r="D9" s="362">
        <v>21</v>
      </c>
      <c r="E9" s="437">
        <f t="shared" si="0"/>
        <v>768</v>
      </c>
    </row>
    <row r="10" spans="1:13" ht="21">
      <c r="A10" s="367">
        <v>2014</v>
      </c>
      <c r="B10" s="378">
        <v>294</v>
      </c>
      <c r="C10" s="362">
        <v>100</v>
      </c>
      <c r="D10" s="362"/>
      <c r="E10" s="437">
        <f t="shared" si="0"/>
        <v>394</v>
      </c>
    </row>
    <row r="11" spans="1:13" ht="21">
      <c r="A11" s="367">
        <v>2015</v>
      </c>
      <c r="B11" s="378">
        <v>266</v>
      </c>
      <c r="C11" s="362">
        <v>68</v>
      </c>
      <c r="D11" s="362">
        <v>2</v>
      </c>
      <c r="E11" s="437">
        <f t="shared" si="0"/>
        <v>336</v>
      </c>
    </row>
    <row r="12" spans="1:13" ht="21">
      <c r="A12" s="367">
        <v>2016</v>
      </c>
      <c r="B12" s="378">
        <v>220</v>
      </c>
      <c r="C12" s="362">
        <f>30+44</f>
        <v>74</v>
      </c>
      <c r="D12" s="936">
        <v>0</v>
      </c>
      <c r="E12" s="437">
        <f>SUM(B12:D12)</f>
        <v>294</v>
      </c>
    </row>
    <row r="13" spans="1:13" ht="21">
      <c r="A13" s="367" t="s">
        <v>461</v>
      </c>
      <c r="B13" s="378">
        <v>5</v>
      </c>
      <c r="C13" s="362"/>
      <c r="D13" s="362">
        <v>2</v>
      </c>
      <c r="E13" s="437">
        <f t="shared" si="0"/>
        <v>7</v>
      </c>
    </row>
    <row r="14" spans="1:13" ht="21">
      <c r="A14" s="480" t="s">
        <v>1</v>
      </c>
      <c r="B14" s="481">
        <f>SUM(B5:B13)</f>
        <v>1847</v>
      </c>
      <c r="C14" s="482">
        <f>SUM(C5:C13)</f>
        <v>729</v>
      </c>
      <c r="D14" s="482">
        <f>SUM(D5:D13)</f>
        <v>85</v>
      </c>
      <c r="E14" s="483">
        <f>SUM(E5:E13)</f>
        <v>2661</v>
      </c>
    </row>
  </sheetData>
  <mergeCells count="2">
    <mergeCell ref="A1:M1"/>
    <mergeCell ref="A3:E3"/>
  </mergeCells>
  <pageMargins left="0.70866141732283472" right="0.70866141732283472" top="0.74803149606299213" bottom="0.74803149606299213" header="0.31496062992125984" footer="0.31496062992125984"/>
  <pageSetup scale="50" orientation="landscape" r:id="rId1"/>
  <drawing r:id="rId2"/>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3">
    <pageSetUpPr fitToPage="1"/>
  </sheetPr>
  <dimension ref="A1:P15"/>
  <sheetViews>
    <sheetView showGridLines="0" view="pageBreakPreview" zoomScaleNormal="100" zoomScaleSheetLayoutView="100" workbookViewId="0">
      <selection activeCell="O17" sqref="O17"/>
    </sheetView>
  </sheetViews>
  <sheetFormatPr baseColWidth="10" defaultColWidth="11.42578125" defaultRowHeight="15"/>
  <cols>
    <col min="1" max="1" width="11.7109375" style="361" customWidth="1"/>
    <col min="2" max="2" width="20.140625" style="361" customWidth="1"/>
    <col min="3" max="10" width="10.5703125" style="361" customWidth="1"/>
    <col min="11" max="11" width="13.85546875" style="361" customWidth="1"/>
    <col min="12" max="12" width="8.42578125" style="361" customWidth="1"/>
    <col min="13" max="13" width="0.28515625" style="361" customWidth="1"/>
    <col min="14" max="16384" width="11.42578125" style="361"/>
  </cols>
  <sheetData>
    <row r="1" spans="1:16" s="359" customFormat="1" ht="57.75" customHeight="1">
      <c r="A1" s="2729"/>
      <c r="B1" s="2730"/>
      <c r="C1" s="2730"/>
      <c r="D1" s="2730"/>
      <c r="E1" s="2730"/>
      <c r="F1" s="2730"/>
      <c r="G1" s="2730"/>
      <c r="H1" s="2730"/>
      <c r="I1" s="2730"/>
      <c r="J1" s="2730"/>
      <c r="K1" s="2730"/>
      <c r="L1" s="2731"/>
    </row>
    <row r="2" spans="1:16" s="359" customFormat="1" ht="3" customHeight="1"/>
    <row r="3" spans="1:16" s="360" customFormat="1" ht="29.25" customHeight="1">
      <c r="A3" s="368" t="s">
        <v>462</v>
      </c>
      <c r="B3" s="372" t="s">
        <v>463</v>
      </c>
      <c r="C3" s="370">
        <v>2009</v>
      </c>
      <c r="D3" s="370">
        <v>2010</v>
      </c>
      <c r="E3" s="370">
        <v>2011</v>
      </c>
      <c r="F3" s="370">
        <v>2012</v>
      </c>
      <c r="G3" s="370">
        <v>2013</v>
      </c>
      <c r="H3" s="371" t="s">
        <v>415</v>
      </c>
      <c r="I3" s="371" t="s">
        <v>647</v>
      </c>
      <c r="J3" s="371" t="s">
        <v>695</v>
      </c>
      <c r="K3" s="371" t="s">
        <v>464</v>
      </c>
      <c r="L3" s="369" t="s">
        <v>1</v>
      </c>
      <c r="O3" s="447"/>
    </row>
    <row r="4" spans="1:16" s="1034" customFormat="1" ht="14.25" customHeight="1">
      <c r="A4" s="2732" t="s">
        <v>490</v>
      </c>
      <c r="B4" s="1031" t="s">
        <v>465</v>
      </c>
      <c r="C4" s="1032">
        <v>81</v>
      </c>
      <c r="D4" s="1032">
        <v>53</v>
      </c>
      <c r="E4" s="1032">
        <v>66</v>
      </c>
      <c r="F4" s="1032">
        <v>270</v>
      </c>
      <c r="G4" s="1032">
        <v>474</v>
      </c>
      <c r="H4" s="1032">
        <v>280</v>
      </c>
      <c r="I4" s="1032">
        <v>247</v>
      </c>
      <c r="J4" s="1032">
        <v>220</v>
      </c>
      <c r="K4" s="1032">
        <v>5</v>
      </c>
      <c r="L4" s="1033">
        <f t="shared" ref="L4:L9" si="0">SUM(C4:K4)</f>
        <v>1696</v>
      </c>
    </row>
    <row r="5" spans="1:16" s="1034" customFormat="1" ht="14.25" customHeight="1">
      <c r="A5" s="2732"/>
      <c r="B5" s="1035" t="s">
        <v>466</v>
      </c>
      <c r="C5" s="1032">
        <v>13</v>
      </c>
      <c r="D5" s="1032">
        <v>25</v>
      </c>
      <c r="E5" s="1032">
        <v>45</v>
      </c>
      <c r="F5" s="1032">
        <v>181</v>
      </c>
      <c r="G5" s="1032">
        <v>217</v>
      </c>
      <c r="H5" s="1032">
        <v>100</v>
      </c>
      <c r="I5" s="1032">
        <v>68</v>
      </c>
      <c r="J5" s="1032">
        <v>44</v>
      </c>
      <c r="K5" s="1032">
        <v>0</v>
      </c>
      <c r="L5" s="1033">
        <f t="shared" si="0"/>
        <v>693</v>
      </c>
      <c r="N5" s="1036"/>
    </row>
    <row r="6" spans="1:16" s="1034" customFormat="1" ht="14.25" customHeight="1">
      <c r="A6" s="2732"/>
      <c r="B6" s="1037" t="s">
        <v>460</v>
      </c>
      <c r="C6" s="1032">
        <v>0</v>
      </c>
      <c r="D6" s="1032">
        <v>0</v>
      </c>
      <c r="E6" s="1032">
        <v>0</v>
      </c>
      <c r="F6" s="1032">
        <v>59</v>
      </c>
      <c r="G6" s="1032">
        <v>18</v>
      </c>
      <c r="H6" s="1032">
        <v>0</v>
      </c>
      <c r="I6" s="1032">
        <v>2</v>
      </c>
      <c r="J6" s="1032">
        <v>0</v>
      </c>
      <c r="K6" s="1032">
        <v>2</v>
      </c>
      <c r="L6" s="1033">
        <f t="shared" si="0"/>
        <v>81</v>
      </c>
    </row>
    <row r="7" spans="1:16" s="1034" customFormat="1" ht="14.25" customHeight="1">
      <c r="A7" s="2732" t="s">
        <v>467</v>
      </c>
      <c r="B7" s="1031" t="s">
        <v>465</v>
      </c>
      <c r="C7" s="1032">
        <v>0</v>
      </c>
      <c r="D7" s="1032">
        <v>8</v>
      </c>
      <c r="E7" s="1032">
        <v>12</v>
      </c>
      <c r="F7" s="1032">
        <v>43</v>
      </c>
      <c r="G7" s="1032">
        <v>55</v>
      </c>
      <c r="H7" s="1032">
        <v>14</v>
      </c>
      <c r="I7" s="1032">
        <v>19</v>
      </c>
      <c r="J7" s="1032">
        <v>30</v>
      </c>
      <c r="K7" s="1032">
        <v>0</v>
      </c>
      <c r="L7" s="1033">
        <f t="shared" si="0"/>
        <v>181</v>
      </c>
    </row>
    <row r="8" spans="1:16" s="1034" customFormat="1" ht="14.25" customHeight="1">
      <c r="A8" s="2732"/>
      <c r="B8" s="1035" t="s">
        <v>466</v>
      </c>
      <c r="C8" s="1032">
        <v>0</v>
      </c>
      <c r="D8" s="1032">
        <v>0</v>
      </c>
      <c r="E8" s="1032">
        <v>0</v>
      </c>
      <c r="F8" s="1032">
        <v>5</v>
      </c>
      <c r="G8" s="1032">
        <v>1</v>
      </c>
      <c r="H8" s="1032">
        <v>0</v>
      </c>
      <c r="I8" s="1032">
        <v>0</v>
      </c>
      <c r="J8" s="1032">
        <v>0</v>
      </c>
      <c r="K8" s="1032">
        <v>0</v>
      </c>
      <c r="L8" s="1033">
        <f t="shared" si="0"/>
        <v>6</v>
      </c>
    </row>
    <row r="9" spans="1:16" s="1034" customFormat="1" ht="14.25" customHeight="1">
      <c r="A9" s="2732"/>
      <c r="B9" s="1037" t="s">
        <v>460</v>
      </c>
      <c r="C9" s="1032">
        <v>0</v>
      </c>
      <c r="D9" s="1032">
        <v>0</v>
      </c>
      <c r="E9" s="1032">
        <v>0</v>
      </c>
      <c r="F9" s="1032">
        <v>1</v>
      </c>
      <c r="G9" s="1032">
        <v>3</v>
      </c>
      <c r="H9" s="1032">
        <v>0</v>
      </c>
      <c r="I9" s="1032">
        <v>0</v>
      </c>
      <c r="J9" s="1032">
        <v>0</v>
      </c>
      <c r="K9" s="1032">
        <v>0</v>
      </c>
      <c r="L9" s="1033">
        <f t="shared" si="0"/>
        <v>4</v>
      </c>
    </row>
    <row r="10" spans="1:16">
      <c r="A10" s="2733" t="s">
        <v>1</v>
      </c>
      <c r="B10" s="2734"/>
      <c r="C10" s="534">
        <f>SUM(C4:C9)</f>
        <v>94</v>
      </c>
      <c r="D10" s="535">
        <f t="shared" ref="D10:K10" si="1">SUM(D4:D9)</f>
        <v>86</v>
      </c>
      <c r="E10" s="535">
        <f t="shared" si="1"/>
        <v>123</v>
      </c>
      <c r="F10" s="535">
        <f t="shared" si="1"/>
        <v>559</v>
      </c>
      <c r="G10" s="535">
        <f t="shared" si="1"/>
        <v>768</v>
      </c>
      <c r="H10" s="535">
        <f t="shared" si="1"/>
        <v>394</v>
      </c>
      <c r="I10" s="535">
        <f>SUM(I4:I9)</f>
        <v>336</v>
      </c>
      <c r="J10" s="535">
        <f>SUM(J4:J9)</f>
        <v>294</v>
      </c>
      <c r="K10" s="535">
        <f t="shared" si="1"/>
        <v>7</v>
      </c>
      <c r="L10" s="536">
        <f>SUM(L4:L9)</f>
        <v>2661</v>
      </c>
      <c r="M10" s="60"/>
      <c r="N10" s="562"/>
      <c r="O10" s="60"/>
      <c r="P10" s="60"/>
    </row>
    <row r="11" spans="1:16">
      <c r="A11" s="361" t="s">
        <v>468</v>
      </c>
      <c r="M11" s="60"/>
      <c r="N11" s="60"/>
      <c r="O11" s="60"/>
      <c r="P11" s="60"/>
    </row>
    <row r="12" spans="1:16">
      <c r="M12" s="60"/>
      <c r="N12" s="60"/>
      <c r="O12" s="60"/>
      <c r="P12" s="60"/>
    </row>
    <row r="13" spans="1:16">
      <c r="M13" s="60"/>
      <c r="N13" s="60"/>
      <c r="O13" s="60"/>
      <c r="P13" s="60"/>
    </row>
    <row r="14" spans="1:16">
      <c r="M14" s="60"/>
      <c r="N14" s="60"/>
      <c r="O14" s="60"/>
      <c r="P14" s="60"/>
    </row>
    <row r="15" spans="1:16">
      <c r="M15" s="60"/>
      <c r="N15" s="60"/>
      <c r="O15" s="60"/>
      <c r="P15" s="60"/>
    </row>
  </sheetData>
  <mergeCells count="4">
    <mergeCell ref="A1:L1"/>
    <mergeCell ref="A4:A6"/>
    <mergeCell ref="A7:A9"/>
    <mergeCell ref="A10:B10"/>
  </mergeCells>
  <pageMargins left="0.7" right="0.7" top="0.75" bottom="0.75" header="0.3" footer="0.3"/>
  <pageSetup scale="87" orientation="landscape" r:id="rId1"/>
  <drawing r:id="rId2"/>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4">
    <tabColor rgb="FF7030A0"/>
    <pageSetUpPr fitToPage="1"/>
  </sheetPr>
  <dimension ref="A1"/>
  <sheetViews>
    <sheetView showGridLines="0" view="pageBreakPreview" topLeftCell="A4" zoomScale="115" zoomScaleNormal="100" zoomScaleSheetLayoutView="115" workbookViewId="0">
      <selection activeCell="I18" sqref="I18"/>
    </sheetView>
  </sheetViews>
  <sheetFormatPr baseColWidth="10" defaultColWidth="11.42578125" defaultRowHeight="15"/>
  <cols>
    <col min="1" max="3" width="11.42578125" style="60"/>
    <col min="4" max="4" width="13.85546875" style="60" customWidth="1"/>
    <col min="5" max="5" width="16.28515625" style="60" customWidth="1"/>
    <col min="6" max="6" width="15.7109375" style="60" customWidth="1"/>
    <col min="7" max="7" width="21.42578125" style="60" customWidth="1"/>
    <col min="8" max="16384" width="11.42578125" style="60"/>
  </cols>
  <sheetData/>
  <pageMargins left="0.7" right="0.7" top="0.75" bottom="0.75" header="0.3" footer="0.3"/>
  <pageSetup orientation="landscape" r:id="rId1"/>
  <drawing r:id="rId2"/>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5">
    <tabColor rgb="FF7030A0"/>
    <pageSetUpPr fitToPage="1"/>
  </sheetPr>
  <dimension ref="F2:F39"/>
  <sheetViews>
    <sheetView showGridLines="0" view="pageBreakPreview" topLeftCell="B1" zoomScale="115" zoomScaleNormal="100" zoomScaleSheetLayoutView="115" workbookViewId="0">
      <selection activeCell="K1" sqref="K1:AG1048576"/>
    </sheetView>
  </sheetViews>
  <sheetFormatPr baseColWidth="10" defaultColWidth="11.42578125" defaultRowHeight="15"/>
  <cols>
    <col min="1" max="4" width="11.42578125" style="60"/>
    <col min="5" max="5" width="7.7109375" style="60" customWidth="1"/>
    <col min="6" max="6" width="12" style="60" customWidth="1"/>
    <col min="7" max="7" width="12.140625" style="60" customWidth="1"/>
    <col min="8" max="8" width="16.28515625" style="60" customWidth="1"/>
    <col min="9" max="9" width="14.7109375" style="60" customWidth="1"/>
    <col min="10" max="16384" width="11.42578125" style="60"/>
  </cols>
  <sheetData>
    <row r="2" ht="15" customHeight="1"/>
    <row r="3" ht="15" customHeight="1"/>
    <row r="39" spans="6:6">
      <c r="F39" s="111"/>
    </row>
  </sheetData>
  <pageMargins left="0.70866141732283472" right="0.70866141732283472" top="0.74803149606299213" bottom="0.74803149606299213" header="0.31496062992125984" footer="0.31496062992125984"/>
  <pageSetup orientation="landscape" r:id="rId1"/>
  <drawing r:id="rId2"/>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2">
    <tabColor rgb="FF7030A0"/>
    <pageSetUpPr fitToPage="1"/>
  </sheetPr>
  <dimension ref="A1:J8"/>
  <sheetViews>
    <sheetView showGridLines="0" view="pageBreakPreview" zoomScale="70" zoomScaleNormal="100" zoomScaleSheetLayoutView="70" workbookViewId="0">
      <selection activeCell="K1" sqref="K1:X1048576"/>
    </sheetView>
  </sheetViews>
  <sheetFormatPr baseColWidth="10" defaultColWidth="11.42578125" defaultRowHeight="15"/>
  <cols>
    <col min="1" max="1" width="31.42578125" style="353" customWidth="1"/>
    <col min="2" max="2" width="21.7109375" style="869" customWidth="1"/>
    <col min="3" max="3" width="16.5703125" style="353" customWidth="1"/>
    <col min="4" max="9" width="19.85546875" style="353" customWidth="1"/>
    <col min="10" max="10" width="18.5703125" style="353" customWidth="1"/>
    <col min="11" max="16384" width="11.42578125" style="353"/>
  </cols>
  <sheetData>
    <row r="1" spans="1:10" ht="102" customHeight="1">
      <c r="A1" s="2723"/>
      <c r="B1" s="2723"/>
      <c r="C1" s="2723"/>
      <c r="D1" s="2723"/>
      <c r="E1" s="2723"/>
      <c r="F1" s="2723"/>
      <c r="G1" s="2723"/>
      <c r="H1" s="2723"/>
      <c r="I1" s="2723"/>
      <c r="J1" s="2723"/>
    </row>
    <row r="2" spans="1:10" s="869" customFormat="1" ht="23.25" customHeight="1">
      <c r="A2" s="637" t="s">
        <v>652</v>
      </c>
      <c r="B2" s="2202" t="str">
        <f>+'Resumen EEp'!G5</f>
        <v>Ene-Abr. 2021</v>
      </c>
      <c r="C2" s="1559" t="s">
        <v>10</v>
      </c>
      <c r="D2" s="661"/>
      <c r="E2" s="661"/>
      <c r="F2" s="661"/>
      <c r="G2" s="661"/>
      <c r="H2" s="661"/>
      <c r="I2" s="661"/>
      <c r="J2" s="661"/>
    </row>
    <row r="3" spans="1:10" s="659" customFormat="1" ht="18.75" customHeight="1">
      <c r="A3" s="638" t="s">
        <v>645</v>
      </c>
      <c r="B3" s="1319">
        <v>152</v>
      </c>
      <c r="C3" s="1564">
        <f>+B3/$B$6</f>
        <v>0.76</v>
      </c>
      <c r="D3" s="661"/>
      <c r="E3" s="661"/>
      <c r="F3" s="661"/>
      <c r="G3" s="661"/>
      <c r="H3" s="1176"/>
      <c r="I3" s="1176"/>
      <c r="J3" s="1176"/>
    </row>
    <row r="4" spans="1:10" s="659" customFormat="1" ht="18.75" customHeight="1">
      <c r="A4" s="638" t="s">
        <v>646</v>
      </c>
      <c r="B4" s="1319">
        <v>2</v>
      </c>
      <c r="C4" s="1564">
        <f>+B4/$B$6</f>
        <v>0.01</v>
      </c>
      <c r="D4" s="661"/>
      <c r="E4" s="661"/>
      <c r="F4" s="661"/>
      <c r="G4" s="661"/>
      <c r="H4" s="1176"/>
      <c r="I4" s="1176"/>
      <c r="J4" s="1176"/>
    </row>
    <row r="5" spans="1:10" s="659" customFormat="1" ht="18.75" customHeight="1">
      <c r="A5" s="638" t="s">
        <v>653</v>
      </c>
      <c r="B5" s="1319">
        <v>46</v>
      </c>
      <c r="C5" s="1564">
        <f>+B5/$B$6</f>
        <v>0.23</v>
      </c>
      <c r="D5" s="661"/>
      <c r="E5" s="661"/>
      <c r="F5" s="661"/>
      <c r="G5" s="661"/>
      <c r="H5" s="1176"/>
      <c r="I5" s="1176"/>
      <c r="J5" s="1176"/>
    </row>
    <row r="6" spans="1:10" ht="21.75" customHeight="1">
      <c r="A6" s="637" t="s">
        <v>1</v>
      </c>
      <c r="B6" s="1320">
        <f>SUM(B3:B5)</f>
        <v>200</v>
      </c>
      <c r="C6" s="1174">
        <f>SUM(C3:C5)</f>
        <v>1</v>
      </c>
      <c r="D6" s="661"/>
      <c r="E6" s="661"/>
      <c r="F6" s="661"/>
      <c r="G6" s="661"/>
      <c r="H6" s="662"/>
      <c r="I6" s="662"/>
    </row>
    <row r="7" spans="1:10" s="659" customFormat="1" ht="21" customHeight="1">
      <c r="A7" s="1422" t="s">
        <v>759</v>
      </c>
      <c r="B7" s="1175"/>
      <c r="D7" s="661"/>
      <c r="E7" s="661"/>
      <c r="F7" s="661"/>
      <c r="G7" s="661"/>
    </row>
    <row r="8" spans="1:10">
      <c r="B8" s="353"/>
      <c r="D8" s="571"/>
      <c r="E8" s="571"/>
      <c r="F8" s="571"/>
      <c r="G8" s="571"/>
      <c r="H8" s="571"/>
      <c r="I8" s="571"/>
      <c r="J8" s="659"/>
    </row>
  </sheetData>
  <mergeCells count="1">
    <mergeCell ref="A1:J1"/>
  </mergeCells>
  <pageMargins left="0.7" right="0.7" top="0.75" bottom="0.75" header="0.3" footer="0.3"/>
  <pageSetup scale="59" orientation="landscape" r:id="rId1"/>
  <drawing r:id="rId2"/>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1">
    <tabColor rgb="FF7030A0"/>
    <pageSetUpPr fitToPage="1"/>
  </sheetPr>
  <dimension ref="A1:L19"/>
  <sheetViews>
    <sheetView showGridLines="0" view="pageBreakPreview" zoomScale="70" zoomScaleNormal="100" zoomScaleSheetLayoutView="70" workbookViewId="0">
      <selection activeCell="G10" sqref="G10"/>
    </sheetView>
  </sheetViews>
  <sheetFormatPr baseColWidth="10" defaultColWidth="11.42578125" defaultRowHeight="15"/>
  <cols>
    <col min="1" max="1" width="51.5703125" style="353" customWidth="1"/>
    <col min="2" max="2" width="21.7109375" style="353" customWidth="1"/>
    <col min="3" max="9" width="16.85546875" style="353" customWidth="1"/>
    <col min="10" max="10" width="16.5703125" style="353" customWidth="1"/>
    <col min="11" max="11" width="11.42578125" style="869"/>
    <col min="12" max="16384" width="11.42578125" style="353"/>
  </cols>
  <sheetData>
    <row r="1" spans="1:12" ht="96.75" customHeight="1">
      <c r="A1" s="2723"/>
      <c r="B1" s="2723"/>
      <c r="C1" s="2723"/>
      <c r="D1" s="2723"/>
      <c r="E1" s="2723"/>
      <c r="F1" s="2723"/>
      <c r="G1" s="2723"/>
      <c r="H1" s="2723"/>
      <c r="I1" s="2723"/>
      <c r="J1" s="2723"/>
    </row>
    <row r="2" spans="1:12" ht="16.5" customHeight="1">
      <c r="A2" s="2724"/>
      <c r="B2" s="2724"/>
      <c r="C2" s="2724"/>
      <c r="D2" s="1421"/>
      <c r="E2" s="1421"/>
      <c r="F2" s="1421"/>
      <c r="G2" s="1421"/>
      <c r="H2" s="1421"/>
      <c r="I2" s="1421"/>
      <c r="J2" s="1420"/>
    </row>
    <row r="3" spans="1:12" ht="33" customHeight="1">
      <c r="A3" s="1557" t="s">
        <v>651</v>
      </c>
      <c r="B3" s="1558" t="str">
        <f>+'Resumen EEp'!G5</f>
        <v>Ene-Abr. 2021</v>
      </c>
      <c r="C3" s="1559" t="s">
        <v>10</v>
      </c>
      <c r="D3" s="1445"/>
      <c r="E3" s="1445"/>
      <c r="F3" s="1445"/>
      <c r="G3" s="1445"/>
      <c r="H3" s="1445"/>
      <c r="I3" s="1445"/>
      <c r="J3" s="1420"/>
      <c r="L3" s="355"/>
    </row>
    <row r="4" spans="1:12" ht="21">
      <c r="A4" s="1560" t="s">
        <v>798</v>
      </c>
      <c r="B4" s="2405">
        <v>37</v>
      </c>
      <c r="C4" s="1561">
        <f t="shared" ref="C4:C10" si="0">+B4/$B$10</f>
        <v>0.185</v>
      </c>
      <c r="D4" s="453"/>
      <c r="E4" s="453"/>
      <c r="F4" s="453"/>
      <c r="G4" s="453"/>
      <c r="H4" s="453"/>
      <c r="I4" s="453"/>
      <c r="J4" s="1420"/>
    </row>
    <row r="5" spans="1:12" ht="21">
      <c r="A5" s="1560" t="s">
        <v>799</v>
      </c>
      <c r="B5" s="2405">
        <v>27</v>
      </c>
      <c r="C5" s="1561">
        <f t="shared" si="0"/>
        <v>0.13500000000000001</v>
      </c>
      <c r="D5" s="453"/>
      <c r="E5" s="453"/>
      <c r="F5" s="453"/>
      <c r="G5" s="453"/>
      <c r="H5" s="453"/>
      <c r="I5" s="453"/>
      <c r="J5" s="1420"/>
    </row>
    <row r="6" spans="1:12" ht="21">
      <c r="A6" s="1560" t="s">
        <v>800</v>
      </c>
      <c r="B6" s="2405">
        <v>4</v>
      </c>
      <c r="C6" s="1561">
        <f t="shared" si="0"/>
        <v>0.02</v>
      </c>
      <c r="D6" s="453"/>
      <c r="E6" s="453"/>
      <c r="F6" s="453"/>
      <c r="G6" s="453"/>
      <c r="H6" s="453"/>
      <c r="I6" s="453"/>
      <c r="J6" s="1420"/>
    </row>
    <row r="7" spans="1:12" ht="21">
      <c r="A7" s="1560" t="s">
        <v>650</v>
      </c>
      <c r="B7" s="2405">
        <v>72</v>
      </c>
      <c r="C7" s="1561">
        <f t="shared" si="0"/>
        <v>0.36</v>
      </c>
      <c r="D7" s="453"/>
      <c r="E7" s="453"/>
      <c r="F7" s="453"/>
      <c r="G7" s="453"/>
      <c r="H7" s="453"/>
      <c r="I7" s="453"/>
      <c r="J7" s="1420"/>
    </row>
    <row r="8" spans="1:12" ht="21">
      <c r="A8" s="1560" t="s">
        <v>649</v>
      </c>
      <c r="B8" s="2405">
        <v>60</v>
      </c>
      <c r="C8" s="1561">
        <f t="shared" si="0"/>
        <v>0.3</v>
      </c>
      <c r="D8" s="453"/>
      <c r="E8" s="453"/>
      <c r="F8" s="453"/>
      <c r="G8" s="453"/>
      <c r="H8" s="453"/>
      <c r="I8" s="453"/>
      <c r="J8" s="1420"/>
    </row>
    <row r="9" spans="1:12" ht="21" hidden="1">
      <c r="A9" s="1560" t="s">
        <v>648</v>
      </c>
      <c r="B9" s="2405">
        <v>0</v>
      </c>
      <c r="C9" s="1561">
        <f t="shared" si="0"/>
        <v>0</v>
      </c>
      <c r="D9" s="453"/>
      <c r="E9" s="1446"/>
      <c r="F9" s="1446"/>
      <c r="G9" s="1446"/>
      <c r="H9" s="1446"/>
      <c r="I9" s="1446"/>
      <c r="J9" s="1420"/>
    </row>
    <row r="10" spans="1:12" ht="21">
      <c r="A10" s="1557" t="s">
        <v>1</v>
      </c>
      <c r="B10" s="1562">
        <f>SUM(B4:B9)</f>
        <v>200</v>
      </c>
      <c r="C10" s="1563">
        <f t="shared" si="0"/>
        <v>1</v>
      </c>
      <c r="D10" s="1446"/>
      <c r="E10" s="354"/>
      <c r="J10" s="1420"/>
      <c r="K10" s="870"/>
    </row>
    <row r="11" spans="1:12" ht="21">
      <c r="A11" s="2735" t="s">
        <v>667</v>
      </c>
      <c r="B11" s="2735"/>
      <c r="C11" s="2735"/>
      <c r="J11" s="1420"/>
    </row>
    <row r="12" spans="1:12">
      <c r="E12" s="871"/>
      <c r="F12" s="871"/>
      <c r="G12" s="871"/>
      <c r="H12" s="871"/>
      <c r="I12" s="871"/>
      <c r="K12" s="571"/>
    </row>
    <row r="13" spans="1:12">
      <c r="C13" s="871"/>
      <c r="D13" s="871"/>
      <c r="K13" s="353"/>
    </row>
    <row r="14" spans="1:12">
      <c r="K14" s="354">
        <f>+'VII.2.CBSS Tram.'!B6-'VII.3.CBSS-Benef'!B10</f>
        <v>0</v>
      </c>
    </row>
    <row r="15" spans="1:12">
      <c r="K15" s="353"/>
    </row>
    <row r="16" spans="1:12">
      <c r="B16" s="869"/>
      <c r="K16" s="353"/>
    </row>
    <row r="17" spans="2:11">
      <c r="B17" s="869"/>
      <c r="K17" s="353"/>
    </row>
    <row r="18" spans="2:11">
      <c r="B18" s="869"/>
      <c r="K18" s="353"/>
    </row>
    <row r="19" spans="2:11">
      <c r="B19" s="869"/>
    </row>
  </sheetData>
  <mergeCells count="3">
    <mergeCell ref="A1:J1"/>
    <mergeCell ref="A2:C2"/>
    <mergeCell ref="A11:C11"/>
  </mergeCells>
  <pageMargins left="0.7" right="0.7" top="0.75" bottom="0.75" header="0.3" footer="0.3"/>
  <pageSetup scale="53"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tabColor theme="9" tint="-0.499984740745262"/>
    <pageSetUpPr fitToPage="1"/>
  </sheetPr>
  <dimension ref="E3:E49"/>
  <sheetViews>
    <sheetView showGridLines="0" view="pageBreakPreview" zoomScale="85" zoomScaleNormal="100" zoomScaleSheetLayoutView="85" workbookViewId="0">
      <selection activeCell="L1" sqref="L1:T1048576"/>
    </sheetView>
  </sheetViews>
  <sheetFormatPr baseColWidth="10" defaultColWidth="11.42578125" defaultRowHeight="15"/>
  <cols>
    <col min="1" max="3" width="11.42578125" style="60"/>
    <col min="4" max="4" width="18" style="60" customWidth="1"/>
    <col min="5" max="5" width="21.140625" style="60" customWidth="1"/>
    <col min="6" max="7" width="11.5703125" style="60" customWidth="1"/>
    <col min="8" max="8" width="16.28515625" style="60" customWidth="1"/>
    <col min="9" max="9" width="16.85546875" style="60" customWidth="1"/>
    <col min="10" max="10" width="16.5703125" style="60" customWidth="1"/>
    <col min="11" max="11" width="11.5703125" style="60" customWidth="1"/>
    <col min="12" max="16384" width="11.42578125" style="60"/>
  </cols>
  <sheetData>
    <row r="3" ht="18.75" customHeight="1"/>
    <row r="8" ht="12" customHeight="1"/>
    <row r="9" ht="16.5" customHeight="1"/>
    <row r="15" ht="13.5" customHeight="1"/>
    <row r="32" ht="14.25" customHeight="1"/>
    <row r="33" spans="5:5" ht="14.25" customHeight="1"/>
    <row r="34" spans="5:5" ht="14.25" customHeight="1"/>
    <row r="44" spans="5:5">
      <c r="E44" s="584"/>
    </row>
    <row r="45" spans="5:5">
      <c r="E45" s="584"/>
    </row>
    <row r="46" spans="5:5">
      <c r="E46" s="584"/>
    </row>
    <row r="47" spans="5:5">
      <c r="E47" s="584"/>
    </row>
    <row r="48" spans="5:5">
      <c r="E48" s="584"/>
    </row>
    <row r="49" spans="5:5">
      <c r="E49" s="584"/>
    </row>
  </sheetData>
  <pageMargins left="0.70866141732283472" right="0.70866141732283472" top="0.74803149606299213" bottom="0.74803149606299213" header="0.31496062992125984" footer="0.31496062992125984"/>
  <pageSetup scale="77" orientation="landscape" r:id="rId1"/>
  <drawing r:id="rId2"/>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9">
    <tabColor rgb="FF7030A0"/>
    <pageSetUpPr fitToPage="1"/>
  </sheetPr>
  <dimension ref="A1:K11"/>
  <sheetViews>
    <sheetView showGridLines="0" view="pageBreakPreview" zoomScaleNormal="100" zoomScaleSheetLayoutView="100" workbookViewId="0">
      <pane ySplit="1" topLeftCell="A2" activePane="bottomLeft" state="frozen"/>
      <selection pane="bottomLeft" activeCell="E5" sqref="E5"/>
    </sheetView>
  </sheetViews>
  <sheetFormatPr baseColWidth="10" defaultColWidth="11.42578125" defaultRowHeight="15"/>
  <cols>
    <col min="1" max="1" width="15.5703125" style="353" customWidth="1"/>
    <col min="2" max="6" width="14.7109375" style="353" customWidth="1"/>
    <col min="7" max="7" width="18.140625" style="353" customWidth="1"/>
    <col min="8" max="8" width="11.140625" style="353" customWidth="1"/>
    <col min="9" max="16384" width="11.42578125" style="353"/>
  </cols>
  <sheetData>
    <row r="1" spans="1:11" ht="72" customHeight="1">
      <c r="A1" s="2723"/>
      <c r="B1" s="2723"/>
      <c r="C1" s="2723"/>
      <c r="D1" s="2723"/>
      <c r="E1" s="2723"/>
      <c r="F1" s="2723"/>
      <c r="G1" s="2723"/>
      <c r="H1" s="2723"/>
      <c r="I1" s="2723"/>
      <c r="K1" s="355"/>
    </row>
    <row r="2" spans="1:11" ht="8.25" customHeight="1">
      <c r="A2" s="1449"/>
      <c r="B2" s="1449"/>
      <c r="C2" s="1449"/>
      <c r="D2" s="1449"/>
      <c r="E2" s="1449"/>
      <c r="F2" s="1449"/>
      <c r="G2" s="1449"/>
    </row>
    <row r="3" spans="1:11" ht="18.75" customHeight="1">
      <c r="A3" s="1322" t="s">
        <v>775</v>
      </c>
      <c r="B3" s="2175" t="str">
        <f>+'Resumen EEp'!G5</f>
        <v>Ene-Abr. 2021</v>
      </c>
      <c r="C3" s="373" t="s">
        <v>10</v>
      </c>
      <c r="D3" s="1449"/>
      <c r="E3" s="1449"/>
      <c r="F3" s="1449"/>
      <c r="G3" s="1449"/>
      <c r="K3" s="1449"/>
    </row>
    <row r="4" spans="1:11">
      <c r="A4" s="556" t="s">
        <v>773</v>
      </c>
      <c r="B4" s="1323">
        <v>66</v>
      </c>
      <c r="C4" s="1448">
        <f>+B4/$B$7</f>
        <v>0.33</v>
      </c>
      <c r="D4" s="1449"/>
      <c r="E4" s="1321"/>
      <c r="F4" s="1449"/>
      <c r="G4" s="1449"/>
      <c r="K4" s="1449"/>
    </row>
    <row r="5" spans="1:11">
      <c r="A5" s="556" t="s">
        <v>774</v>
      </c>
      <c r="B5" s="1323">
        <v>105</v>
      </c>
      <c r="C5" s="1448">
        <f>+B5/$B$7</f>
        <v>0.52500000000000002</v>
      </c>
      <c r="D5" s="1449"/>
      <c r="E5" s="1321"/>
      <c r="F5" s="1449"/>
      <c r="G5" s="1449"/>
      <c r="K5" s="1449"/>
    </row>
    <row r="6" spans="1:11">
      <c r="A6" s="556" t="s">
        <v>807</v>
      </c>
      <c r="B6" s="1323">
        <v>29</v>
      </c>
      <c r="C6" s="1448">
        <f>+B6/$B$7</f>
        <v>0.14499999999999999</v>
      </c>
      <c r="D6" s="1449"/>
      <c r="E6" s="1321"/>
      <c r="F6" s="1449"/>
      <c r="G6" s="1449"/>
    </row>
    <row r="7" spans="1:11" ht="17.25" customHeight="1">
      <c r="A7" s="1324" t="s">
        <v>1</v>
      </c>
      <c r="B7" s="1325">
        <f>SUM(B4:B6)</f>
        <v>200</v>
      </c>
      <c r="C7" s="1447">
        <f>SUM(C4:C6)</f>
        <v>1</v>
      </c>
      <c r="D7" s="1449"/>
      <c r="E7" s="2737"/>
      <c r="F7" s="1449"/>
      <c r="G7" s="1449"/>
      <c r="I7" s="1321"/>
    </row>
    <row r="8" spans="1:11" s="1555" customFormat="1" ht="12.75">
      <c r="A8" s="1555" t="s">
        <v>806</v>
      </c>
      <c r="H8" s="1556"/>
    </row>
    <row r="9" spans="1:11" ht="19.5" customHeight="1">
      <c r="H9" s="354"/>
    </row>
    <row r="10" spans="1:11">
      <c r="A10" s="1193"/>
      <c r="B10" s="1193"/>
      <c r="C10" s="1193"/>
      <c r="D10" s="1193"/>
      <c r="E10" s="1193"/>
      <c r="F10" s="1193"/>
      <c r="G10" s="1193"/>
      <c r="H10" s="354"/>
    </row>
    <row r="11" spans="1:11">
      <c r="A11" s="1193"/>
      <c r="B11" s="1193"/>
      <c r="C11" s="1193"/>
      <c r="D11" s="1193"/>
      <c r="E11" s="1193"/>
      <c r="F11" s="1193"/>
      <c r="G11" s="1193"/>
      <c r="H11" s="354"/>
    </row>
  </sheetData>
  <mergeCells count="1">
    <mergeCell ref="A1:I1"/>
  </mergeCells>
  <pageMargins left="0.7" right="0.7" top="0.75" bottom="0.75" header="0.3" footer="0.3"/>
  <pageSetup fitToHeight="0"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tabColor theme="9" tint="-0.499984740745262"/>
    <pageSetUpPr fitToPage="1"/>
  </sheetPr>
  <dimension ref="A2:AC38"/>
  <sheetViews>
    <sheetView showGridLines="0" view="pageBreakPreview" zoomScale="70" zoomScaleNormal="85" zoomScaleSheetLayoutView="70" workbookViewId="0">
      <selection activeCell="P1" sqref="P1:W1048576"/>
    </sheetView>
  </sheetViews>
  <sheetFormatPr baseColWidth="10" defaultColWidth="11.42578125" defaultRowHeight="45.75" customHeight="1"/>
  <cols>
    <col min="1" max="1" width="15.5703125" style="402" customWidth="1"/>
    <col min="2" max="2" width="14" style="402" customWidth="1"/>
    <col min="3" max="3" width="11.140625" style="402" customWidth="1"/>
    <col min="4" max="4" width="20.7109375" style="402" customWidth="1"/>
    <col min="5" max="5" width="15.42578125" style="402" customWidth="1"/>
    <col min="6" max="8" width="17.42578125" style="402" customWidth="1"/>
    <col min="9" max="9" width="19.5703125" style="402" customWidth="1"/>
    <col min="10" max="10" width="21.42578125" style="402" customWidth="1"/>
    <col min="11" max="11" width="19.28515625" style="402" customWidth="1"/>
    <col min="12" max="12" width="16.5703125" style="402" customWidth="1"/>
    <col min="13" max="13" width="18.7109375" style="402" customWidth="1"/>
    <col min="14" max="14" width="21.7109375" style="402" customWidth="1"/>
    <col min="15" max="15" width="1.140625" style="402" customWidth="1"/>
    <col min="16" max="16" width="26.5703125" style="748" customWidth="1"/>
    <col min="17" max="17" width="20.5703125" style="402" customWidth="1"/>
    <col min="18" max="16384" width="11.42578125" style="402"/>
  </cols>
  <sheetData>
    <row r="2" spans="1:18" s="34" customFormat="1" ht="48.75" customHeight="1">
      <c r="A2" s="2485" t="s">
        <v>365</v>
      </c>
      <c r="B2" s="2485"/>
      <c r="C2" s="2485"/>
      <c r="D2" s="2485"/>
      <c r="E2" s="2485"/>
      <c r="F2" s="2485"/>
      <c r="G2" s="2485"/>
      <c r="H2" s="2485"/>
      <c r="I2" s="2485"/>
      <c r="J2" s="2485"/>
      <c r="K2" s="2485"/>
      <c r="P2" s="746"/>
    </row>
    <row r="3" spans="1:18" s="207" customFormat="1" ht="53.25" customHeight="1">
      <c r="A3" s="2208" t="s">
        <v>0</v>
      </c>
      <c r="B3" s="2208" t="s">
        <v>158</v>
      </c>
      <c r="C3" s="2209" t="s">
        <v>165</v>
      </c>
      <c r="D3" s="2209" t="s">
        <v>166</v>
      </c>
      <c r="E3" s="2207" t="s">
        <v>115</v>
      </c>
      <c r="F3" s="2208" t="s">
        <v>167</v>
      </c>
      <c r="G3" s="2209" t="s">
        <v>168</v>
      </c>
      <c r="H3" s="2206" t="s">
        <v>169</v>
      </c>
      <c r="I3" s="2207" t="s">
        <v>683</v>
      </c>
      <c r="J3" s="2206" t="s">
        <v>170</v>
      </c>
      <c r="K3" s="206"/>
      <c r="L3" s="448"/>
      <c r="P3" s="747"/>
    </row>
    <row r="4" spans="1:18" ht="16.5" customHeight="1">
      <c r="A4" s="2181" t="s">
        <v>377</v>
      </c>
      <c r="B4" s="2214">
        <v>41379</v>
      </c>
      <c r="C4" s="2205">
        <v>304</v>
      </c>
      <c r="D4" s="2215">
        <v>74</v>
      </c>
      <c r="E4" s="2211">
        <f t="shared" ref="E4:E15" si="0">+D4+C4+B4</f>
        <v>41757</v>
      </c>
      <c r="F4" s="2212">
        <v>863333</v>
      </c>
      <c r="G4" s="2204">
        <v>123254</v>
      </c>
      <c r="H4" s="2213">
        <v>201642</v>
      </c>
      <c r="I4" s="2211">
        <f>+H4+G4+F4</f>
        <v>1188229</v>
      </c>
      <c r="J4" s="2210">
        <f>I4/E4</f>
        <v>28.455803817324043</v>
      </c>
      <c r="K4" s="132"/>
      <c r="L4" s="448"/>
      <c r="M4" s="760"/>
      <c r="N4" s="207"/>
      <c r="P4" s="512"/>
    </row>
    <row r="5" spans="1:18" ht="16.5" customHeight="1">
      <c r="A5" s="639" t="s">
        <v>346</v>
      </c>
      <c r="B5" s="2216">
        <v>41179</v>
      </c>
      <c r="C5" s="448">
        <v>412</v>
      </c>
      <c r="D5" s="2217">
        <v>80</v>
      </c>
      <c r="E5" s="449">
        <f t="shared" si="0"/>
        <v>41671</v>
      </c>
      <c r="F5" s="2203">
        <v>869750</v>
      </c>
      <c r="G5" s="760">
        <v>148220</v>
      </c>
      <c r="H5" s="1070">
        <v>209755</v>
      </c>
      <c r="I5" s="449">
        <f t="shared" ref="I5:I10" si="1">+H5+G5+F5</f>
        <v>1227725</v>
      </c>
      <c r="J5" s="1724">
        <f>I5/E5</f>
        <v>29.462335917064625</v>
      </c>
      <c r="K5" s="82"/>
      <c r="L5" s="448"/>
      <c r="M5" s="207"/>
      <c r="N5" s="207"/>
      <c r="P5" s="512"/>
      <c r="R5" s="414"/>
    </row>
    <row r="6" spans="1:18" ht="16.5" customHeight="1">
      <c r="A6" s="639" t="s">
        <v>347</v>
      </c>
      <c r="B6" s="2216">
        <v>43682</v>
      </c>
      <c r="C6" s="448">
        <v>418</v>
      </c>
      <c r="D6" s="2217">
        <v>79</v>
      </c>
      <c r="E6" s="449">
        <f t="shared" si="0"/>
        <v>44179</v>
      </c>
      <c r="F6" s="2203">
        <v>943828</v>
      </c>
      <c r="G6" s="760">
        <v>136553</v>
      </c>
      <c r="H6" s="1070">
        <v>218706</v>
      </c>
      <c r="I6" s="449">
        <f t="shared" si="1"/>
        <v>1299087</v>
      </c>
      <c r="J6" s="1724">
        <f t="shared" ref="J6:J17" si="2">I6/E6</f>
        <v>29.405079336336268</v>
      </c>
      <c r="K6" s="760"/>
      <c r="L6" s="448"/>
      <c r="M6" s="207"/>
      <c r="N6" s="207"/>
      <c r="P6" s="512"/>
    </row>
    <row r="7" spans="1:18" ht="16.5" customHeight="1">
      <c r="A7" s="639" t="s">
        <v>348</v>
      </c>
      <c r="B7" s="2216">
        <v>46674</v>
      </c>
      <c r="C7" s="448">
        <v>469</v>
      </c>
      <c r="D7" s="2217">
        <v>79</v>
      </c>
      <c r="E7" s="449">
        <f t="shared" si="0"/>
        <v>47222</v>
      </c>
      <c r="F7" s="2203">
        <v>996469</v>
      </c>
      <c r="G7" s="760">
        <v>142319</v>
      </c>
      <c r="H7" s="1070">
        <v>225133</v>
      </c>
      <c r="I7" s="449">
        <f t="shared" si="1"/>
        <v>1363921</v>
      </c>
      <c r="J7" s="1724">
        <f t="shared" si="2"/>
        <v>28.883168861971114</v>
      </c>
      <c r="K7" s="777"/>
      <c r="L7" s="448"/>
      <c r="M7" s="207"/>
      <c r="N7" s="207"/>
      <c r="P7" s="512"/>
    </row>
    <row r="8" spans="1:18" ht="16.5" customHeight="1">
      <c r="A8" s="639" t="s">
        <v>378</v>
      </c>
      <c r="B8" s="2216">
        <v>50784</v>
      </c>
      <c r="C8" s="448">
        <v>488</v>
      </c>
      <c r="D8" s="2217">
        <v>79</v>
      </c>
      <c r="E8" s="449">
        <f t="shared" si="0"/>
        <v>51351</v>
      </c>
      <c r="F8" s="2203">
        <v>1035050</v>
      </c>
      <c r="G8" s="760">
        <v>156354</v>
      </c>
      <c r="H8" s="1070">
        <v>236498</v>
      </c>
      <c r="I8" s="449">
        <f t="shared" si="1"/>
        <v>1427902</v>
      </c>
      <c r="J8" s="1724">
        <f t="shared" si="2"/>
        <v>27.806702887967127</v>
      </c>
      <c r="K8" s="120"/>
      <c r="L8" s="448"/>
      <c r="M8" s="207"/>
      <c r="N8" s="207"/>
      <c r="P8" s="512"/>
    </row>
    <row r="9" spans="1:18" ht="16.5" customHeight="1">
      <c r="A9" s="639" t="s">
        <v>397</v>
      </c>
      <c r="B9" s="2216">
        <v>58768</v>
      </c>
      <c r="C9" s="448">
        <v>489</v>
      </c>
      <c r="D9" s="2217">
        <v>78</v>
      </c>
      <c r="E9" s="449">
        <f t="shared" si="0"/>
        <v>59335</v>
      </c>
      <c r="F9" s="2203">
        <v>1110841</v>
      </c>
      <c r="G9" s="760">
        <v>166811</v>
      </c>
      <c r="H9" s="1070">
        <v>249006</v>
      </c>
      <c r="I9" s="449">
        <f>+H9+G9+F9</f>
        <v>1526658</v>
      </c>
      <c r="J9" s="1724">
        <f t="shared" si="2"/>
        <v>25.729468273363107</v>
      </c>
      <c r="K9" s="120"/>
      <c r="L9" s="448"/>
      <c r="M9" s="633"/>
      <c r="N9" s="207"/>
      <c r="P9" s="512"/>
    </row>
    <row r="10" spans="1:18" ht="16.5" customHeight="1">
      <c r="A10" s="639" t="s">
        <v>420</v>
      </c>
      <c r="B10" s="2203">
        <v>65073</v>
      </c>
      <c r="C10" s="760">
        <v>519</v>
      </c>
      <c r="D10" s="1070">
        <v>74</v>
      </c>
      <c r="E10" s="761">
        <f t="shared" si="0"/>
        <v>65666</v>
      </c>
      <c r="F10" s="2203">
        <v>1193568</v>
      </c>
      <c r="G10" s="760">
        <v>176595</v>
      </c>
      <c r="H10" s="1070">
        <v>281039</v>
      </c>
      <c r="I10" s="761">
        <f t="shared" si="1"/>
        <v>1651202</v>
      </c>
      <c r="J10" s="1724">
        <f t="shared" si="2"/>
        <v>25.145463405719855</v>
      </c>
      <c r="K10" s="120"/>
      <c r="L10" s="402" t="s">
        <v>8</v>
      </c>
      <c r="M10" s="207"/>
      <c r="N10" s="207"/>
      <c r="P10" s="512"/>
    </row>
    <row r="11" spans="1:18" ht="16.5" customHeight="1">
      <c r="A11" s="639" t="s">
        <v>668</v>
      </c>
      <c r="B11" s="2203">
        <v>69404</v>
      </c>
      <c r="C11" s="760">
        <v>542</v>
      </c>
      <c r="D11" s="1070">
        <v>73</v>
      </c>
      <c r="E11" s="761">
        <f t="shared" si="0"/>
        <v>70019</v>
      </c>
      <c r="F11" s="2203">
        <v>1268556</v>
      </c>
      <c r="G11" s="760">
        <v>189220</v>
      </c>
      <c r="H11" s="1070">
        <v>301682</v>
      </c>
      <c r="I11" s="761">
        <f t="shared" ref="I11:I15" si="3">+H11+G11+F11</f>
        <v>1759458</v>
      </c>
      <c r="J11" s="1724">
        <f t="shared" si="2"/>
        <v>25.128293748839599</v>
      </c>
      <c r="K11" s="450"/>
      <c r="M11" s="633"/>
      <c r="N11" s="207"/>
      <c r="P11" s="512"/>
    </row>
    <row r="12" spans="1:18" ht="16.5" customHeight="1">
      <c r="A12" s="639" t="s">
        <v>694</v>
      </c>
      <c r="B12" s="2203">
        <v>74225</v>
      </c>
      <c r="C12" s="760">
        <v>524</v>
      </c>
      <c r="D12" s="1070">
        <v>73</v>
      </c>
      <c r="E12" s="761">
        <f t="shared" si="0"/>
        <v>74822</v>
      </c>
      <c r="F12" s="2203">
        <v>1365808</v>
      </c>
      <c r="G12" s="760">
        <v>234553</v>
      </c>
      <c r="H12" s="1070">
        <v>287877</v>
      </c>
      <c r="I12" s="761">
        <f t="shared" si="3"/>
        <v>1888238</v>
      </c>
      <c r="J12" s="1724">
        <f t="shared" si="2"/>
        <v>25.236401058512204</v>
      </c>
      <c r="M12" s="207"/>
      <c r="N12" s="207"/>
      <c r="O12" s="414"/>
      <c r="P12" s="512"/>
    </row>
    <row r="13" spans="1:18" ht="16.5" customHeight="1">
      <c r="A13" s="639" t="s">
        <v>745</v>
      </c>
      <c r="B13" s="2203">
        <v>78962</v>
      </c>
      <c r="C13" s="760">
        <v>564</v>
      </c>
      <c r="D13" s="1070">
        <v>76</v>
      </c>
      <c r="E13" s="761">
        <f t="shared" si="0"/>
        <v>79602</v>
      </c>
      <c r="F13" s="2203">
        <v>1446555</v>
      </c>
      <c r="G13" s="760">
        <v>281553</v>
      </c>
      <c r="H13" s="1070">
        <v>322214</v>
      </c>
      <c r="I13" s="761">
        <f t="shared" si="3"/>
        <v>2050322</v>
      </c>
      <c r="J13" s="1724">
        <f t="shared" si="2"/>
        <v>25.757166905354136</v>
      </c>
      <c r="M13" s="207"/>
      <c r="N13" s="207"/>
      <c r="P13" s="512"/>
    </row>
    <row r="14" spans="1:18" ht="16.5" customHeight="1">
      <c r="A14" s="639" t="s">
        <v>765</v>
      </c>
      <c r="B14" s="2203">
        <v>84840</v>
      </c>
      <c r="C14" s="760">
        <v>597</v>
      </c>
      <c r="D14" s="1070">
        <v>76</v>
      </c>
      <c r="E14" s="761">
        <f t="shared" si="0"/>
        <v>85513</v>
      </c>
      <c r="F14" s="2203">
        <v>1546593</v>
      </c>
      <c r="G14" s="760">
        <v>294564</v>
      </c>
      <c r="H14" s="1070">
        <v>332833</v>
      </c>
      <c r="I14" s="761">
        <f t="shared" si="3"/>
        <v>2173990</v>
      </c>
      <c r="J14" s="1724">
        <f t="shared" si="2"/>
        <v>25.422918152795482</v>
      </c>
      <c r="L14" s="122" t="s">
        <v>761</v>
      </c>
      <c r="M14" s="123"/>
      <c r="P14" s="512"/>
    </row>
    <row r="15" spans="1:18" ht="13.5" customHeight="1">
      <c r="A15" s="639" t="s">
        <v>889</v>
      </c>
      <c r="B15" s="2203">
        <v>90771</v>
      </c>
      <c r="C15" s="760">
        <v>615</v>
      </c>
      <c r="D15" s="1070">
        <v>77</v>
      </c>
      <c r="E15" s="761">
        <f t="shared" si="0"/>
        <v>91463</v>
      </c>
      <c r="F15" s="2203">
        <v>1600281</v>
      </c>
      <c r="G15" s="760">
        <v>312660</v>
      </c>
      <c r="H15" s="1070">
        <v>342772</v>
      </c>
      <c r="I15" s="761">
        <f t="shared" si="3"/>
        <v>2255713</v>
      </c>
      <c r="J15" s="1724">
        <f t="shared" si="2"/>
        <v>24.662573937001849</v>
      </c>
      <c r="L15" s="122"/>
      <c r="M15" s="122"/>
      <c r="P15" s="749"/>
    </row>
    <row r="16" spans="1:18" ht="13.5" customHeight="1">
      <c r="A16" s="639" t="s">
        <v>962</v>
      </c>
      <c r="B16" s="2203">
        <v>91648</v>
      </c>
      <c r="C16" s="760">
        <v>599</v>
      </c>
      <c r="D16" s="1070">
        <v>76</v>
      </c>
      <c r="E16" s="761">
        <f>+D16+C16+B16</f>
        <v>92323</v>
      </c>
      <c r="F16" s="2203">
        <v>1465738</v>
      </c>
      <c r="G16" s="760">
        <v>321920</v>
      </c>
      <c r="H16" s="1070">
        <v>329392</v>
      </c>
      <c r="I16" s="761">
        <f>+H16+G16+F16</f>
        <v>2117050</v>
      </c>
      <c r="J16" s="1724">
        <f t="shared" si="2"/>
        <v>22.930905624817218</v>
      </c>
      <c r="L16" s="122"/>
      <c r="M16" s="122"/>
      <c r="P16" s="749"/>
    </row>
    <row r="17" spans="1:29" ht="15.75">
      <c r="A17" s="1114" t="str">
        <f>+'Resumen EEp'!G4</f>
        <v>Abr.2021</v>
      </c>
      <c r="B17" s="1078">
        <f>+'Resumen EEp'!B10</f>
        <v>96637</v>
      </c>
      <c r="C17" s="1079">
        <f>+'Resumen EEp'!B11</f>
        <v>601</v>
      </c>
      <c r="D17" s="1081">
        <f>+'Resumen EEp'!B12</f>
        <v>74</v>
      </c>
      <c r="E17" s="1080">
        <f>+D17+C17+B17</f>
        <v>97312</v>
      </c>
      <c r="F17" s="1078">
        <f>+'Resumen EEp'!D10</f>
        <v>1540371</v>
      </c>
      <c r="G17" s="1079">
        <f>+'Resumen EEp'!D11</f>
        <v>300586</v>
      </c>
      <c r="H17" s="1081">
        <f>+'Resumen EEp'!D12</f>
        <v>333114</v>
      </c>
      <c r="I17" s="1080">
        <f>+H17+G17+F17</f>
        <v>2174071</v>
      </c>
      <c r="J17" s="1725">
        <f t="shared" si="2"/>
        <v>22.341242601118054</v>
      </c>
      <c r="M17" s="122"/>
    </row>
    <row r="18" spans="1:29" ht="19.5" customHeight="1">
      <c r="B18" s="1082"/>
      <c r="C18" s="1082"/>
      <c r="D18" s="1082"/>
      <c r="E18" s="1082"/>
      <c r="F18" s="1082"/>
      <c r="G18" s="1082"/>
      <c r="H18" s="1082"/>
      <c r="I18" s="1082"/>
      <c r="M18" s="122"/>
      <c r="P18" s="750"/>
    </row>
    <row r="19" spans="1:29" ht="19.5" customHeight="1">
      <c r="L19" s="121"/>
      <c r="M19" s="122"/>
      <c r="P19" s="750"/>
    </row>
    <row r="20" spans="1:29" ht="19.5" customHeight="1">
      <c r="L20" s="121"/>
      <c r="P20" s="751"/>
    </row>
    <row r="21" spans="1:29" ht="19.5" customHeight="1">
      <c r="L21" s="121"/>
      <c r="P21" s="751"/>
    </row>
    <row r="22" spans="1:29" ht="19.5" customHeight="1">
      <c r="P22" s="751"/>
      <c r="U22" s="122"/>
      <c r="V22" s="122"/>
      <c r="W22" s="122"/>
      <c r="X22" s="122"/>
      <c r="Y22" s="122"/>
      <c r="Z22" s="122"/>
      <c r="AA22" s="122"/>
      <c r="AB22" s="122"/>
      <c r="AC22" s="122"/>
    </row>
    <row r="23" spans="1:29" ht="19.5" customHeight="1">
      <c r="Q23" s="718"/>
    </row>
    <row r="24" spans="1:29" ht="19.5" customHeight="1">
      <c r="L24" s="121"/>
    </row>
    <row r="25" spans="1:29" ht="19.5" customHeight="1">
      <c r="P25" s="752"/>
    </row>
    <row r="26" spans="1:29" ht="19.5" customHeight="1">
      <c r="P26" s="751"/>
      <c r="Q26" s="161"/>
    </row>
    <row r="27" spans="1:29" ht="19.5" customHeight="1">
      <c r="P27" s="512"/>
    </row>
    <row r="28" spans="1:29" ht="19.5" customHeight="1">
      <c r="P28" s="752"/>
    </row>
    <row r="29" spans="1:29" ht="19.5" customHeight="1">
      <c r="P29" s="752"/>
    </row>
    <row r="30" spans="1:29" ht="19.5" customHeight="1">
      <c r="P30" s="753"/>
    </row>
    <row r="31" spans="1:29" ht="19.5" customHeight="1"/>
    <row r="32" spans="1:29" ht="19.5" customHeight="1"/>
    <row r="33" ht="19.5" customHeight="1"/>
    <row r="34" ht="19.5" customHeight="1"/>
    <row r="35" ht="19.5" customHeight="1"/>
    <row r="36" ht="19.5" customHeight="1"/>
    <row r="37" ht="19.5" customHeight="1"/>
    <row r="38" ht="19.5" customHeight="1"/>
  </sheetData>
  <mergeCells count="1">
    <mergeCell ref="A2:K2"/>
  </mergeCells>
  <conditionalFormatting sqref="B16:I17">
    <cfRule type="cellIs" dxfId="56"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52"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tabColor theme="9" tint="-0.499984740745262"/>
    <pageSetUpPr fitToPage="1"/>
  </sheetPr>
  <dimension ref="A2:S37"/>
  <sheetViews>
    <sheetView showGridLines="0" view="pageBreakPreview" zoomScale="70" zoomScaleNormal="85" zoomScaleSheetLayoutView="70" workbookViewId="0">
      <selection activeCell="N1" sqref="N1:S1048576"/>
    </sheetView>
  </sheetViews>
  <sheetFormatPr baseColWidth="10" defaultColWidth="11.42578125" defaultRowHeight="13.5" customHeight="1"/>
  <cols>
    <col min="1" max="1" width="21.42578125" style="54" customWidth="1"/>
    <col min="2" max="2" width="22" style="54" customWidth="1"/>
    <col min="3" max="3" width="23" style="54" customWidth="1"/>
    <col min="4" max="5" width="22" style="54" customWidth="1"/>
    <col min="6" max="6" width="22.85546875" style="54" customWidth="1"/>
    <col min="7" max="9" width="21.42578125" style="54" customWidth="1"/>
    <col min="10" max="10" width="21.85546875" style="54" customWidth="1"/>
    <col min="11" max="11" width="24.42578125" style="54" customWidth="1"/>
    <col min="12" max="12" width="21.5703125" style="54" customWidth="1"/>
    <col min="13" max="13" width="2.7109375" style="54" customWidth="1"/>
    <col min="14" max="14" width="25.7109375" style="550" customWidth="1"/>
    <col min="15" max="15" width="13.42578125" style="54" customWidth="1"/>
    <col min="16" max="16" width="13.7109375" style="54" customWidth="1"/>
    <col min="17" max="16384" width="11.42578125" style="54"/>
  </cols>
  <sheetData>
    <row r="2" spans="1:19" ht="54.75" customHeight="1"/>
    <row r="3" spans="1:19" ht="43.5" customHeight="1">
      <c r="A3" s="2486"/>
      <c r="B3" s="2486"/>
      <c r="C3" s="2486"/>
      <c r="D3" s="2486"/>
      <c r="E3" s="2486"/>
      <c r="F3" s="2486"/>
      <c r="G3" s="2486"/>
      <c r="H3" s="2486"/>
      <c r="I3" s="2486"/>
      <c r="J3" s="2486"/>
      <c r="K3" s="2486"/>
      <c r="L3" s="2486"/>
      <c r="N3" s="551"/>
      <c r="O3"/>
    </row>
    <row r="4" spans="1:19" s="213" customFormat="1" ht="49.5" customHeight="1">
      <c r="A4" s="216" t="s">
        <v>421</v>
      </c>
      <c r="B4" s="229" t="s">
        <v>400</v>
      </c>
      <c r="C4" s="229" t="s">
        <v>398</v>
      </c>
      <c r="D4" s="229" t="s">
        <v>401</v>
      </c>
      <c r="E4" s="230" t="s">
        <v>399</v>
      </c>
      <c r="F4" s="208"/>
      <c r="G4" s="209"/>
      <c r="H4" s="209"/>
      <c r="I4" s="209"/>
      <c r="J4" s="210"/>
      <c r="K4" s="210"/>
      <c r="L4" s="210"/>
      <c r="M4" s="210"/>
      <c r="N4" s="552"/>
      <c r="O4" s="211"/>
      <c r="P4" s="212"/>
      <c r="S4" s="214"/>
    </row>
    <row r="5" spans="1:19" ht="19.5" customHeight="1">
      <c r="A5" s="231" t="s">
        <v>422</v>
      </c>
      <c r="B5" s="1577">
        <f>+'Resumen EEp'!L53</f>
        <v>61923</v>
      </c>
      <c r="C5" s="1578">
        <f t="shared" ref="C5:C13" si="0">+B5/$B$14</f>
        <v>0.63633467609339034</v>
      </c>
      <c r="D5" s="1579">
        <f>+'Resumen EEp'!M53</f>
        <v>149709</v>
      </c>
      <c r="E5" s="1580">
        <f>+D5/$D$14</f>
        <v>6.8861136549818291E-2</v>
      </c>
      <c r="F5" s="60"/>
      <c r="G5" s="90"/>
      <c r="H5" s="90"/>
      <c r="I5" s="90"/>
      <c r="J5" s="175"/>
      <c r="K5" s="172"/>
      <c r="L5" s="172"/>
      <c r="M5" s="173"/>
      <c r="N5" s="840"/>
      <c r="O5" s="874"/>
      <c r="S5" s="124"/>
    </row>
    <row r="6" spans="1:19" ht="19.5" customHeight="1">
      <c r="A6" s="231" t="s">
        <v>423</v>
      </c>
      <c r="B6" s="1726">
        <f>+'Resumen EEp'!L54</f>
        <v>15482</v>
      </c>
      <c r="C6" s="1091">
        <f t="shared" si="0"/>
        <v>0.15909651430450511</v>
      </c>
      <c r="D6" s="196">
        <f>+'Resumen EEp'!M54</f>
        <v>116969</v>
      </c>
      <c r="E6" s="1092">
        <f t="shared" ref="E6:E13" si="1">+D6/$D$14</f>
        <v>5.380183075897705E-2</v>
      </c>
      <c r="F6" s="60"/>
      <c r="G6" s="90"/>
      <c r="H6" s="90"/>
      <c r="I6" s="90"/>
      <c r="J6" s="175"/>
      <c r="K6" s="172"/>
      <c r="L6" s="172"/>
      <c r="M6" s="173"/>
      <c r="N6" s="553"/>
      <c r="O6" s="234"/>
      <c r="P6" s="234"/>
      <c r="Q6" s="234"/>
      <c r="S6" s="124"/>
    </row>
    <row r="7" spans="1:19" ht="19.5" customHeight="1">
      <c r="A7" s="231" t="s">
        <v>424</v>
      </c>
      <c r="B7" s="1726">
        <f>+'Resumen EEp'!L55</f>
        <v>9532</v>
      </c>
      <c r="C7" s="1091">
        <f t="shared" si="0"/>
        <v>9.7952975994738567E-2</v>
      </c>
      <c r="D7" s="196">
        <f>+'Resumen EEp'!M55</f>
        <v>137691</v>
      </c>
      <c r="E7" s="1092">
        <f t="shared" si="1"/>
        <v>6.3333258205458792E-2</v>
      </c>
      <c r="F7" s="60"/>
      <c r="H7" s="90"/>
      <c r="I7" s="90"/>
      <c r="J7" s="175"/>
      <c r="K7" s="172"/>
      <c r="L7" s="172"/>
      <c r="M7" s="173"/>
      <c r="N7" s="553"/>
      <c r="O7" s="234"/>
      <c r="P7" s="234"/>
      <c r="Q7" s="234"/>
      <c r="S7" s="124"/>
    </row>
    <row r="8" spans="1:19" ht="19.5" customHeight="1">
      <c r="A8" s="231" t="s">
        <v>425</v>
      </c>
      <c r="B8" s="1726">
        <f>+'Resumen EEp'!L56</f>
        <v>6041</v>
      </c>
      <c r="C8" s="1091">
        <f t="shared" si="0"/>
        <v>6.2078674778033541E-2</v>
      </c>
      <c r="D8" s="196">
        <f>+'Resumen EEp'!M56</f>
        <v>188381</v>
      </c>
      <c r="E8" s="1092">
        <f t="shared" si="1"/>
        <v>8.6648964086269487E-2</v>
      </c>
      <c r="F8" s="99"/>
      <c r="G8" s="174"/>
      <c r="H8" s="174"/>
      <c r="I8" s="174"/>
      <c r="J8" s="176"/>
      <c r="K8" s="172"/>
      <c r="L8" s="172"/>
      <c r="M8" s="173"/>
      <c r="N8" s="553"/>
      <c r="O8" s="234"/>
      <c r="P8" s="234"/>
      <c r="Q8" s="234"/>
    </row>
    <row r="9" spans="1:19" ht="19.5" customHeight="1">
      <c r="A9" s="231" t="s">
        <v>426</v>
      </c>
      <c r="B9" s="1726">
        <f>+'Resumen EEp'!L57</f>
        <v>2064</v>
      </c>
      <c r="C9" s="1091">
        <f t="shared" si="0"/>
        <v>2.1210128247287078E-2</v>
      </c>
      <c r="D9" s="196">
        <f>+'Resumen EEp'!M57</f>
        <v>144125</v>
      </c>
      <c r="E9" s="1092">
        <f t="shared" si="1"/>
        <v>6.6292683173640607E-2</v>
      </c>
      <c r="F9" s="124"/>
      <c r="G9" s="177"/>
      <c r="H9" s="177"/>
      <c r="I9" s="177"/>
      <c r="J9" s="176"/>
      <c r="K9" s="172"/>
      <c r="L9" s="172"/>
      <c r="M9" s="173"/>
      <c r="N9" s="553"/>
      <c r="O9" s="234"/>
      <c r="P9" s="234"/>
      <c r="Q9" s="234"/>
      <c r="S9" s="124"/>
    </row>
    <row r="10" spans="1:19" ht="19.5" customHeight="1">
      <c r="A10" s="231" t="s">
        <v>427</v>
      </c>
      <c r="B10" s="1726">
        <f>+'Resumen EEp'!L58</f>
        <v>1765</v>
      </c>
      <c r="C10" s="1091">
        <f t="shared" si="0"/>
        <v>1.8137536994409734E-2</v>
      </c>
      <c r="D10" s="196">
        <f>+'Resumen EEp'!M58</f>
        <v>360379</v>
      </c>
      <c r="E10" s="1092">
        <f t="shared" si="1"/>
        <v>0.16576229571159359</v>
      </c>
      <c r="F10" s="60"/>
      <c r="G10" s="90"/>
      <c r="H10" s="90"/>
      <c r="I10" s="90"/>
      <c r="J10" s="176"/>
      <c r="K10" s="172"/>
      <c r="L10" s="172"/>
      <c r="M10" s="173"/>
      <c r="N10" s="553"/>
      <c r="O10" s="234"/>
      <c r="P10" s="234"/>
      <c r="Q10" s="234"/>
    </row>
    <row r="11" spans="1:19" ht="19.5" customHeight="1">
      <c r="A11" s="231" t="s">
        <v>428</v>
      </c>
      <c r="B11" s="1726">
        <f>+'Resumen EEp'!L59</f>
        <v>273</v>
      </c>
      <c r="C11" s="1091">
        <f t="shared" si="0"/>
        <v>2.8054094048010521E-3</v>
      </c>
      <c r="D11" s="196">
        <f>+'Resumen EEp'!M59</f>
        <v>188063</v>
      </c>
      <c r="E11" s="1092">
        <f t="shared" si="1"/>
        <v>8.6502694714202064E-2</v>
      </c>
      <c r="F11" s="60"/>
      <c r="G11" s="90"/>
      <c r="H11" s="90"/>
      <c r="I11" s="90"/>
      <c r="J11" s="176"/>
      <c r="K11" s="172"/>
      <c r="L11" s="172"/>
      <c r="M11" s="173"/>
      <c r="N11" s="553"/>
      <c r="O11" s="234"/>
      <c r="P11" s="234"/>
      <c r="Q11" s="234"/>
    </row>
    <row r="12" spans="1:19" ht="19.5" customHeight="1">
      <c r="A12" s="231" t="s">
        <v>429</v>
      </c>
      <c r="B12" s="1726">
        <f>+'Resumen EEp'!L60</f>
        <v>221</v>
      </c>
      <c r="C12" s="1091">
        <f t="shared" si="0"/>
        <v>2.2710457086484708E-3</v>
      </c>
      <c r="D12" s="196">
        <f>+'Resumen EEp'!M60</f>
        <v>469305</v>
      </c>
      <c r="E12" s="1092">
        <f t="shared" si="1"/>
        <v>0.21586461527705397</v>
      </c>
      <c r="F12" s="76"/>
      <c r="G12" s="76"/>
      <c r="H12" s="76"/>
      <c r="I12" s="76"/>
      <c r="J12" s="176"/>
      <c r="K12" s="172"/>
      <c r="L12" s="172"/>
      <c r="M12" s="177"/>
      <c r="N12" s="719"/>
      <c r="O12" s="234"/>
      <c r="P12" s="234"/>
      <c r="Q12" s="234"/>
    </row>
    <row r="13" spans="1:19" ht="19.5" customHeight="1">
      <c r="A13" s="231" t="s">
        <v>430</v>
      </c>
      <c r="B13" s="1581">
        <f>+'Resumen EEp'!L61</f>
        <v>11</v>
      </c>
      <c r="C13" s="1582">
        <f t="shared" si="0"/>
        <v>1.1303847418612298E-4</v>
      </c>
      <c r="D13" s="1583">
        <f>+'Resumen EEp'!M61</f>
        <v>419449</v>
      </c>
      <c r="E13" s="1584">
        <f t="shared" si="1"/>
        <v>0.19293252152298615</v>
      </c>
      <c r="F13" s="76"/>
      <c r="G13" s="76" t="s">
        <v>8</v>
      </c>
      <c r="H13" s="76"/>
      <c r="I13" s="76"/>
      <c r="J13" s="178"/>
      <c r="K13" s="172"/>
      <c r="L13" s="172"/>
      <c r="M13" s="173"/>
      <c r="N13" s="719"/>
      <c r="O13" s="234"/>
      <c r="P13" s="234"/>
      <c r="Q13" s="234"/>
    </row>
    <row r="14" spans="1:19" ht="22.5" customHeight="1">
      <c r="A14" s="1565" t="s">
        <v>1</v>
      </c>
      <c r="B14" s="1573">
        <f>SUM(B5:B13)</f>
        <v>97312</v>
      </c>
      <c r="C14" s="1574">
        <f>SUM(C5:C13)</f>
        <v>1</v>
      </c>
      <c r="D14" s="1575">
        <f>SUM(D5:D13)</f>
        <v>2174071</v>
      </c>
      <c r="E14" s="1576">
        <f>SUM(E5:E13)</f>
        <v>0.99999999999999989</v>
      </c>
      <c r="F14" s="76"/>
      <c r="G14" s="76"/>
      <c r="H14" s="76"/>
      <c r="I14" s="76"/>
      <c r="J14" s="178"/>
      <c r="K14" s="172"/>
      <c r="L14" s="172"/>
      <c r="M14" s="173"/>
      <c r="N14" s="553"/>
      <c r="O14" s="234"/>
      <c r="P14" s="234"/>
      <c r="Q14" s="234"/>
    </row>
    <row r="15" spans="1:19" ht="13.5" customHeight="1">
      <c r="A15" s="76"/>
      <c r="B15" s="76"/>
      <c r="C15" s="76"/>
      <c r="D15" s="76"/>
      <c r="E15" s="76"/>
      <c r="F15" s="76"/>
      <c r="G15" s="76"/>
      <c r="H15" s="76"/>
      <c r="I15" s="76"/>
      <c r="J15" s="76"/>
      <c r="K15" s="76"/>
      <c r="N15" s="553"/>
      <c r="O15" s="234"/>
      <c r="P15" s="234"/>
      <c r="Q15" s="234"/>
    </row>
    <row r="16" spans="1:19" ht="13.5" customHeight="1">
      <c r="A16" s="76"/>
      <c r="B16" s="76"/>
      <c r="C16" s="76"/>
      <c r="D16" s="76"/>
      <c r="E16" s="76"/>
      <c r="F16" s="76"/>
      <c r="G16" s="76"/>
      <c r="H16" s="76"/>
      <c r="I16" s="76"/>
      <c r="J16" s="76"/>
      <c r="K16" s="76"/>
      <c r="N16" s="553"/>
      <c r="O16" s="234"/>
      <c r="P16" s="234"/>
      <c r="Q16" s="234"/>
    </row>
    <row r="17" spans="1:17" ht="13.5" customHeight="1">
      <c r="A17" s="76"/>
      <c r="B17" s="76"/>
      <c r="C17" s="76"/>
      <c r="D17" s="76"/>
      <c r="E17" s="76"/>
      <c r="F17" s="76"/>
      <c r="G17" s="76"/>
      <c r="H17" s="76"/>
      <c r="I17" s="76"/>
      <c r="J17" s="76"/>
      <c r="K17" s="76"/>
      <c r="N17" s="553"/>
      <c r="O17" s="234"/>
      <c r="P17" s="234"/>
      <c r="Q17" s="234"/>
    </row>
    <row r="18" spans="1:17" ht="13.5" customHeight="1">
      <c r="A18" s="76"/>
      <c r="B18" s="76"/>
      <c r="C18" s="76"/>
      <c r="D18" s="76"/>
      <c r="E18" s="76"/>
      <c r="F18" s="76"/>
      <c r="G18" s="76"/>
      <c r="H18" s="76"/>
      <c r="I18" s="76"/>
      <c r="J18" s="76"/>
      <c r="K18" s="76"/>
      <c r="N18" s="553"/>
      <c r="O18" s="234"/>
      <c r="P18" s="234"/>
      <c r="Q18" s="234"/>
    </row>
    <row r="19" spans="1:17" ht="13.5" customHeight="1">
      <c r="A19" s="76"/>
      <c r="B19" s="76"/>
      <c r="C19" s="76"/>
      <c r="D19" s="76"/>
      <c r="E19" s="76"/>
      <c r="F19" s="76"/>
      <c r="G19" s="76"/>
      <c r="H19" s="76"/>
      <c r="I19" s="76"/>
      <c r="J19" s="76"/>
      <c r="K19" s="76"/>
      <c r="N19" s="553"/>
      <c r="O19" s="234"/>
      <c r="P19" s="234"/>
      <c r="Q19" s="234"/>
    </row>
    <row r="20" spans="1:17" ht="13.5" customHeight="1">
      <c r="A20" s="76"/>
      <c r="B20" s="76"/>
      <c r="C20" s="76"/>
      <c r="D20" s="76"/>
      <c r="E20" s="76"/>
      <c r="F20" s="76"/>
      <c r="G20" s="76"/>
      <c r="H20" s="76"/>
      <c r="I20" s="76"/>
      <c r="J20" s="76"/>
      <c r="K20" s="76"/>
      <c r="N20" s="553"/>
      <c r="O20" s="234"/>
      <c r="P20" s="234"/>
      <c r="Q20" s="234"/>
    </row>
    <row r="21" spans="1:17" ht="13.5" customHeight="1">
      <c r="A21" s="76"/>
      <c r="B21" s="76"/>
      <c r="C21" s="76"/>
      <c r="D21" s="76"/>
      <c r="E21" s="76"/>
      <c r="F21" s="76"/>
      <c r="G21" s="76"/>
      <c r="H21" s="76"/>
      <c r="I21" s="76"/>
      <c r="J21" s="76"/>
      <c r="K21" s="76"/>
      <c r="N21" s="553"/>
      <c r="O21" s="234"/>
      <c r="P21" s="234"/>
      <c r="Q21" s="234"/>
    </row>
    <row r="22" spans="1:17" ht="13.5" customHeight="1">
      <c r="A22" s="76"/>
      <c r="B22" s="76"/>
      <c r="C22" s="76"/>
      <c r="D22" s="76"/>
      <c r="E22" s="76"/>
      <c r="F22" s="76"/>
      <c r="G22" s="76"/>
      <c r="H22" s="76"/>
      <c r="I22" s="76"/>
      <c r="J22" s="76"/>
      <c r="K22" s="76"/>
      <c r="N22" s="553"/>
      <c r="O22" s="234"/>
      <c r="P22" s="234"/>
      <c r="Q22" s="234"/>
    </row>
    <row r="23" spans="1:17" ht="13.5" customHeight="1">
      <c r="A23" s="76"/>
      <c r="B23" s="76"/>
      <c r="C23" s="76"/>
      <c r="D23" s="76"/>
      <c r="E23" s="76"/>
      <c r="F23" s="76"/>
      <c r="G23" s="76"/>
      <c r="H23" s="76"/>
      <c r="I23" s="76"/>
      <c r="J23" s="76"/>
      <c r="K23" s="76"/>
      <c r="N23" s="553"/>
      <c r="O23" s="234"/>
      <c r="P23" s="234"/>
      <c r="Q23" s="234"/>
    </row>
    <row r="24" spans="1:17" ht="13.5" customHeight="1">
      <c r="A24" s="76"/>
      <c r="B24" s="76"/>
      <c r="C24" s="76"/>
      <c r="D24" s="76"/>
      <c r="E24" s="76"/>
      <c r="F24" s="76"/>
      <c r="G24" s="76"/>
      <c r="H24" s="76"/>
      <c r="I24" s="76"/>
      <c r="J24" s="76"/>
      <c r="K24" s="76"/>
      <c r="N24" s="553"/>
      <c r="O24" s="234"/>
      <c r="P24" s="234"/>
      <c r="Q24" s="234"/>
    </row>
    <row r="25" spans="1:17" ht="13.5" customHeight="1">
      <c r="A25" s="76"/>
      <c r="B25" s="76"/>
      <c r="C25" s="76"/>
      <c r="D25" s="76"/>
      <c r="E25" s="76"/>
      <c r="F25" s="76"/>
      <c r="G25" s="76"/>
      <c r="H25" s="76"/>
      <c r="I25" s="76"/>
      <c r="J25" s="76"/>
      <c r="K25" s="76"/>
      <c r="N25" s="553"/>
      <c r="O25" s="234"/>
      <c r="P25" s="234"/>
      <c r="Q25" s="234"/>
    </row>
    <row r="26" spans="1:17" ht="13.5" customHeight="1">
      <c r="A26" s="76"/>
      <c r="B26" s="76"/>
      <c r="C26" s="76"/>
      <c r="D26" s="76"/>
      <c r="E26" s="76"/>
      <c r="F26" s="76"/>
      <c r="G26" s="76"/>
      <c r="H26" s="76"/>
      <c r="I26" s="76"/>
      <c r="J26" s="76"/>
      <c r="K26" s="76"/>
      <c r="N26" s="553"/>
      <c r="O26" s="234"/>
      <c r="P26" s="234"/>
      <c r="Q26" s="234"/>
    </row>
    <row r="27" spans="1:17" ht="13.5" customHeight="1">
      <c r="A27" s="76"/>
      <c r="B27" s="76"/>
      <c r="C27" s="76"/>
      <c r="D27" s="76"/>
      <c r="E27" s="76"/>
      <c r="F27" s="76"/>
      <c r="G27" s="76"/>
      <c r="H27" s="76"/>
      <c r="I27" s="76"/>
      <c r="J27" s="76"/>
      <c r="K27" s="76"/>
      <c r="N27" s="553"/>
      <c r="O27" s="234"/>
      <c r="P27" s="234"/>
      <c r="Q27" s="234"/>
    </row>
    <row r="28" spans="1:17" ht="13.5" customHeight="1">
      <c r="A28" s="76"/>
      <c r="B28" s="76"/>
      <c r="C28" s="76"/>
      <c r="D28" s="76"/>
      <c r="E28" s="76"/>
      <c r="F28" s="76"/>
      <c r="G28" s="76"/>
      <c r="H28" s="76"/>
      <c r="I28" s="76"/>
      <c r="J28" s="76"/>
      <c r="K28" s="76"/>
      <c r="N28" s="553"/>
      <c r="O28" s="234"/>
      <c r="P28" s="234"/>
      <c r="Q28" s="234"/>
    </row>
    <row r="29" spans="1:17" ht="13.5" customHeight="1">
      <c r="A29" s="76"/>
      <c r="B29" s="76"/>
      <c r="C29" s="76"/>
      <c r="D29" s="76"/>
      <c r="E29" s="76"/>
      <c r="F29" s="76"/>
      <c r="G29" s="76"/>
      <c r="H29" s="76"/>
      <c r="I29" s="76"/>
      <c r="J29" s="76"/>
      <c r="K29" s="76"/>
      <c r="N29" s="553"/>
      <c r="O29" s="234"/>
      <c r="P29" s="234"/>
      <c r="Q29" s="234"/>
    </row>
    <row r="30" spans="1:17" ht="13.5" customHeight="1">
      <c r="A30" s="76"/>
      <c r="B30" s="76"/>
      <c r="C30" s="76"/>
      <c r="D30" s="76"/>
      <c r="E30" s="76"/>
      <c r="F30" s="76"/>
      <c r="G30" s="76"/>
      <c r="H30" s="76"/>
      <c r="I30" s="76"/>
      <c r="J30" s="76"/>
      <c r="K30" s="76"/>
    </row>
    <row r="31" spans="1:17" ht="13.5" customHeight="1">
      <c r="A31" s="76"/>
      <c r="B31" s="76"/>
      <c r="C31" s="76"/>
      <c r="D31" s="76"/>
      <c r="E31" s="76"/>
      <c r="F31" s="76"/>
      <c r="G31" s="76"/>
      <c r="H31" s="76"/>
      <c r="I31" s="76"/>
      <c r="J31" s="76"/>
      <c r="K31" s="76"/>
    </row>
    <row r="32" spans="1:17" ht="13.5" customHeight="1">
      <c r="A32" s="76"/>
      <c r="B32" s="76"/>
      <c r="C32" s="76"/>
      <c r="D32" s="76"/>
      <c r="E32" s="76"/>
      <c r="F32" s="76"/>
      <c r="G32" s="76"/>
      <c r="H32" s="76"/>
      <c r="I32" s="76"/>
      <c r="J32" s="76"/>
      <c r="K32" s="76"/>
    </row>
    <row r="33" spans="1:11" ht="13.5" customHeight="1">
      <c r="A33" s="76"/>
      <c r="B33" s="76"/>
      <c r="C33" s="76"/>
      <c r="D33" s="76"/>
      <c r="E33" s="76"/>
      <c r="F33" s="76"/>
      <c r="G33" s="76"/>
      <c r="H33" s="76"/>
      <c r="I33" s="76"/>
      <c r="J33" s="76"/>
      <c r="K33" s="76"/>
    </row>
    <row r="34" spans="1:11" ht="13.5" customHeight="1">
      <c r="A34" s="76"/>
      <c r="B34" s="76"/>
      <c r="C34" s="76"/>
      <c r="D34" s="76"/>
      <c r="E34" s="76"/>
      <c r="F34" s="76"/>
      <c r="G34" s="76"/>
      <c r="H34" s="76"/>
      <c r="I34" s="76"/>
      <c r="J34" s="76"/>
      <c r="K34" s="76"/>
    </row>
    <row r="35" spans="1:11" ht="13.5" customHeight="1">
      <c r="A35" s="76"/>
      <c r="B35" s="76"/>
      <c r="C35" s="76"/>
      <c r="D35" s="76"/>
      <c r="E35" s="76"/>
      <c r="F35" s="76"/>
      <c r="G35" s="76"/>
      <c r="H35" s="76"/>
      <c r="I35" s="76"/>
      <c r="J35" s="76"/>
      <c r="K35" s="76"/>
    </row>
    <row r="36" spans="1:11" ht="13.5" customHeight="1">
      <c r="A36" s="76"/>
      <c r="B36" s="76"/>
      <c r="C36" s="76"/>
      <c r="D36" s="76"/>
      <c r="E36" s="76"/>
      <c r="F36" s="76"/>
      <c r="G36" s="76"/>
      <c r="H36" s="76"/>
      <c r="I36" s="76"/>
      <c r="J36" s="76"/>
      <c r="K36" s="76"/>
    </row>
    <row r="37" spans="1:11" ht="13.5" customHeight="1">
      <c r="A37" s="76"/>
      <c r="B37" s="76"/>
      <c r="C37" s="76"/>
      <c r="D37" s="76"/>
      <c r="E37" s="76"/>
      <c r="F37" s="76"/>
      <c r="G37" s="76"/>
      <c r="H37" s="76"/>
      <c r="I37" s="76"/>
      <c r="J37" s="76"/>
      <c r="K37" s="76"/>
    </row>
  </sheetData>
  <mergeCells count="1">
    <mergeCell ref="A3:L3"/>
  </mergeCells>
  <conditionalFormatting sqref="B5:E13">
    <cfRule type="cellIs" dxfId="55" priority="1" operator="equal">
      <formula>0</formula>
    </cfRule>
  </conditionalFormatting>
  <printOptions horizontalCentered="1" verticalCentered="1"/>
  <pageMargins left="0.4" right="0.4" top="0.25" bottom="0.25" header="0.31496062992126" footer="0.31496062992126"/>
  <pageSetup scale="49"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tabColor theme="9" tint="-0.499984740745262"/>
    <pageSetUpPr fitToPage="1"/>
  </sheetPr>
  <dimension ref="A1:T31"/>
  <sheetViews>
    <sheetView showGridLines="0" view="pageBreakPreview" zoomScale="70" zoomScaleNormal="85" zoomScaleSheetLayoutView="70" workbookViewId="0">
      <selection activeCell="J11" sqref="J11"/>
    </sheetView>
  </sheetViews>
  <sheetFormatPr baseColWidth="10" defaultColWidth="11.42578125" defaultRowHeight="11.25" customHeight="1"/>
  <cols>
    <col min="1" max="1" width="16.140625" style="57" customWidth="1"/>
    <col min="2" max="2" width="17.85546875" style="1415" customWidth="1"/>
    <col min="3" max="3" width="20.5703125" style="1415" customWidth="1"/>
    <col min="4" max="4" width="19.85546875" style="1415" customWidth="1"/>
    <col min="5" max="5" width="20" style="57" customWidth="1"/>
    <col min="6" max="13" width="15.5703125" style="57" customWidth="1"/>
    <col min="14" max="14" width="19.28515625" style="57" customWidth="1"/>
    <col min="15" max="18" width="11.42578125" style="57"/>
    <col min="19" max="19" width="10" style="57" customWidth="1"/>
    <col min="20" max="16384" width="11.42578125" style="57"/>
  </cols>
  <sheetData>
    <row r="1" spans="1:20" ht="105" customHeight="1">
      <c r="A1" s="2487"/>
      <c r="B1" s="2487"/>
      <c r="C1" s="2487"/>
      <c r="D1" s="2487"/>
      <c r="E1" s="2487"/>
      <c r="F1" s="2487"/>
      <c r="G1" s="2487"/>
      <c r="H1" s="2487"/>
      <c r="I1" s="2487"/>
      <c r="J1" s="2487"/>
      <c r="K1" s="2487"/>
      <c r="L1" s="2487"/>
      <c r="M1" s="2487"/>
      <c r="N1" s="2487"/>
    </row>
    <row r="2" spans="1:20" s="54" customFormat="1" ht="15.75" customHeight="1">
      <c r="A2" s="58"/>
      <c r="B2" s="1413"/>
      <c r="C2" s="1413"/>
      <c r="D2" s="1413"/>
      <c r="E2" s="58"/>
    </row>
    <row r="3" spans="1:20" s="54" customFormat="1" ht="45" customHeight="1">
      <c r="A3" s="1274" t="s">
        <v>15</v>
      </c>
      <c r="B3" s="404" t="s">
        <v>116</v>
      </c>
      <c r="C3" s="405" t="s">
        <v>117</v>
      </c>
      <c r="D3" s="406" t="s">
        <v>118</v>
      </c>
      <c r="E3" s="58"/>
      <c r="F3" s="55"/>
      <c r="J3" s="171"/>
      <c r="M3" s="124"/>
    </row>
    <row r="4" spans="1:20" s="54" customFormat="1" ht="18.75">
      <c r="A4" s="1275" t="s">
        <v>377</v>
      </c>
      <c r="B4" s="1273">
        <v>12759.99</v>
      </c>
      <c r="C4" s="910">
        <v>15836.19</v>
      </c>
      <c r="D4" s="911">
        <v>14748.51</v>
      </c>
      <c r="E4" s="58"/>
      <c r="F4" s="55"/>
      <c r="O4" s="140"/>
      <c r="P4" s="140"/>
      <c r="Q4" s="140"/>
      <c r="R4" s="140"/>
      <c r="S4" s="179"/>
      <c r="T4" s="179"/>
    </row>
    <row r="5" spans="1:20" s="54" customFormat="1" ht="18.75">
      <c r="A5" s="215" t="s">
        <v>346</v>
      </c>
      <c r="B5" s="912">
        <v>13453</v>
      </c>
      <c r="C5" s="912">
        <v>14653.84</v>
      </c>
      <c r="D5" s="913">
        <v>15155.74</v>
      </c>
      <c r="E5" s="58"/>
      <c r="F5" s="55"/>
      <c r="O5" s="140"/>
      <c r="P5" s="140"/>
      <c r="Q5" s="140"/>
      <c r="R5" s="140"/>
      <c r="S5" s="179"/>
      <c r="T5" s="179"/>
    </row>
    <row r="6" spans="1:20" s="54" customFormat="1" ht="18.75">
      <c r="A6" s="215" t="s">
        <v>347</v>
      </c>
      <c r="B6" s="912">
        <v>13943.45</v>
      </c>
      <c r="C6" s="912">
        <v>16719.03</v>
      </c>
      <c r="D6" s="913">
        <v>15971.57</v>
      </c>
      <c r="E6" s="58"/>
      <c r="F6" s="55"/>
      <c r="O6" s="140"/>
      <c r="P6" s="140"/>
      <c r="Q6" s="140"/>
      <c r="R6" s="140"/>
      <c r="S6" s="179"/>
      <c r="T6" s="179"/>
    </row>
    <row r="7" spans="1:20" s="54" customFormat="1" ht="18.75">
      <c r="A7" s="215" t="s">
        <v>348</v>
      </c>
      <c r="B7" s="912">
        <v>15132</v>
      </c>
      <c r="C7" s="912">
        <v>17464</v>
      </c>
      <c r="D7" s="913">
        <v>17399</v>
      </c>
      <c r="E7" s="58"/>
      <c r="F7" s="55"/>
      <c r="G7" s="55"/>
      <c r="H7" s="55"/>
      <c r="I7" s="55"/>
      <c r="J7" s="55"/>
      <c r="K7" s="55"/>
      <c r="N7" s="140"/>
      <c r="O7" s="140"/>
      <c r="P7" s="140"/>
      <c r="Q7" s="140"/>
      <c r="R7" s="140"/>
      <c r="S7" s="179"/>
      <c r="T7" s="179"/>
    </row>
    <row r="8" spans="1:20" ht="18.75">
      <c r="A8" s="215" t="s">
        <v>378</v>
      </c>
      <c r="B8" s="912">
        <v>15533</v>
      </c>
      <c r="C8" s="912">
        <v>18675</v>
      </c>
      <c r="D8" s="913">
        <v>17851</v>
      </c>
      <c r="E8" s="58"/>
      <c r="F8" s="58"/>
      <c r="G8" s="55"/>
      <c r="H8" s="55"/>
      <c r="I8" s="55"/>
      <c r="K8" s="54"/>
      <c r="L8" s="54"/>
      <c r="M8" s="54"/>
      <c r="N8" s="140"/>
      <c r="O8" s="140"/>
      <c r="P8" s="140"/>
      <c r="Q8" s="140"/>
      <c r="R8" s="140"/>
      <c r="S8" s="179"/>
      <c r="T8" s="179"/>
    </row>
    <row r="9" spans="1:20" ht="18.75">
      <c r="A9" s="215" t="s">
        <v>397</v>
      </c>
      <c r="B9" s="912">
        <v>16191</v>
      </c>
      <c r="C9" s="912">
        <v>19327</v>
      </c>
      <c r="D9" s="913">
        <v>20747</v>
      </c>
      <c r="E9" s="58"/>
      <c r="F9" s="58"/>
      <c r="G9" s="55"/>
      <c r="H9" s="55"/>
      <c r="I9" s="55"/>
      <c r="K9" s="54"/>
      <c r="L9" s="54"/>
      <c r="M9" s="54"/>
      <c r="N9" s="140"/>
      <c r="O9" s="140"/>
      <c r="P9" s="140"/>
      <c r="Q9" s="140"/>
      <c r="R9" s="140"/>
      <c r="S9" s="180"/>
    </row>
    <row r="10" spans="1:20" ht="18.75">
      <c r="A10" s="484" t="s">
        <v>420</v>
      </c>
      <c r="B10" s="914">
        <v>16415</v>
      </c>
      <c r="C10" s="914">
        <v>20545</v>
      </c>
      <c r="D10" s="915">
        <v>22507</v>
      </c>
      <c r="E10" s="58"/>
      <c r="F10" s="58"/>
      <c r="G10" s="55"/>
      <c r="H10" s="55"/>
      <c r="I10" s="55"/>
      <c r="K10" s="54"/>
      <c r="L10" s="54"/>
      <c r="M10" s="54"/>
      <c r="N10" s="140"/>
      <c r="O10" s="140"/>
      <c r="P10" s="140"/>
      <c r="Q10" s="140"/>
      <c r="R10" s="140"/>
      <c r="S10" s="180"/>
    </row>
    <row r="11" spans="1:20" ht="18.75">
      <c r="A11" s="484" t="s">
        <v>668</v>
      </c>
      <c r="B11" s="914">
        <v>17417</v>
      </c>
      <c r="C11" s="914">
        <v>21911</v>
      </c>
      <c r="D11" s="915">
        <v>24421</v>
      </c>
      <c r="E11" s="58"/>
      <c r="F11" s="58"/>
      <c r="G11" s="55"/>
      <c r="H11" s="55"/>
      <c r="I11" s="55"/>
      <c r="K11" s="54"/>
      <c r="L11" s="54"/>
      <c r="M11" s="54"/>
      <c r="N11" s="140"/>
      <c r="O11" s="140"/>
      <c r="P11" s="140"/>
      <c r="Q11" s="140"/>
      <c r="R11" s="140"/>
      <c r="S11" s="180"/>
    </row>
    <row r="12" spans="1:20" ht="18.75">
      <c r="A12" s="484" t="s">
        <v>694</v>
      </c>
      <c r="B12" s="914">
        <v>17754</v>
      </c>
      <c r="C12" s="914">
        <v>22502</v>
      </c>
      <c r="D12" s="915">
        <v>25520</v>
      </c>
      <c r="E12" s="58"/>
      <c r="F12" s="58"/>
      <c r="G12" s="55"/>
      <c r="H12" s="55"/>
      <c r="I12" s="55"/>
      <c r="K12" s="54"/>
      <c r="L12" s="54"/>
      <c r="M12" s="54"/>
      <c r="N12" s="140"/>
      <c r="O12" s="140"/>
      <c r="P12" s="140"/>
      <c r="Q12" s="140"/>
      <c r="R12" s="140"/>
      <c r="S12" s="180"/>
    </row>
    <row r="13" spans="1:20" ht="18.75">
      <c r="A13" s="484" t="s">
        <v>745</v>
      </c>
      <c r="B13" s="914">
        <v>19005</v>
      </c>
      <c r="C13" s="914">
        <v>23706</v>
      </c>
      <c r="D13" s="915">
        <v>26416</v>
      </c>
      <c r="E13" s="58"/>
      <c r="F13" s="58"/>
      <c r="G13" s="55"/>
      <c r="H13" s="55"/>
      <c r="I13" s="55"/>
      <c r="K13" s="54"/>
      <c r="L13" s="54"/>
      <c r="M13" s="54"/>
      <c r="N13" s="140"/>
      <c r="O13" s="140"/>
      <c r="P13" s="140"/>
      <c r="Q13" s="140"/>
      <c r="R13" s="140"/>
      <c r="S13" s="180"/>
    </row>
    <row r="14" spans="1:20" ht="18.75">
      <c r="A14" s="484" t="s">
        <v>765</v>
      </c>
      <c r="B14" s="914">
        <v>19533</v>
      </c>
      <c r="C14" s="914">
        <v>24529</v>
      </c>
      <c r="D14" s="915">
        <v>28669</v>
      </c>
      <c r="E14" s="58"/>
      <c r="F14" s="58"/>
      <c r="G14" s="55"/>
      <c r="H14" s="55"/>
      <c r="I14" s="55"/>
      <c r="K14" s="54"/>
      <c r="L14" s="54"/>
      <c r="M14" s="54"/>
      <c r="N14" s="140"/>
      <c r="O14" s="140"/>
      <c r="P14" s="140"/>
      <c r="Q14" s="140"/>
      <c r="R14" s="140"/>
      <c r="S14" s="180"/>
    </row>
    <row r="15" spans="1:20" ht="18.75">
      <c r="A15" s="484" t="s">
        <v>889</v>
      </c>
      <c r="B15" s="914">
        <v>20993</v>
      </c>
      <c r="C15" s="914">
        <v>25536</v>
      </c>
      <c r="D15" s="915">
        <v>29927</v>
      </c>
      <c r="E15" s="58"/>
      <c r="F15" s="58"/>
      <c r="G15" s="55"/>
      <c r="H15" s="55"/>
      <c r="I15" s="55"/>
      <c r="K15" s="54"/>
      <c r="L15" s="54"/>
      <c r="M15" s="54"/>
      <c r="N15" s="140"/>
      <c r="O15" s="140"/>
      <c r="P15" s="140"/>
      <c r="Q15" s="140"/>
      <c r="R15" s="140"/>
      <c r="S15" s="180"/>
    </row>
    <row r="16" spans="1:20" ht="18.75">
      <c r="A16" s="484" t="s">
        <v>962</v>
      </c>
      <c r="B16" s="914">
        <v>20866</v>
      </c>
      <c r="C16" s="914">
        <v>26049</v>
      </c>
      <c r="D16" s="915">
        <v>31041</v>
      </c>
      <c r="E16" s="58"/>
      <c r="F16" s="58"/>
      <c r="G16" s="55"/>
      <c r="H16" s="55"/>
      <c r="I16" s="55"/>
      <c r="K16" s="54"/>
      <c r="L16" s="54"/>
      <c r="M16" s="54"/>
      <c r="N16" s="140"/>
      <c r="O16" s="140"/>
      <c r="P16" s="140"/>
      <c r="Q16" s="140"/>
      <c r="R16" s="140"/>
      <c r="S16" s="180"/>
    </row>
    <row r="17" spans="1:18" ht="18.75">
      <c r="A17" s="2411" t="str">
        <f>+'Resumen EEp'!G4</f>
        <v>Abr.2021</v>
      </c>
      <c r="B17" s="1919">
        <f>+'Resumen EEp'!H10</f>
        <v>21626</v>
      </c>
      <c r="C17" s="1919">
        <f>+'Resumen EEp'!H11</f>
        <v>27741</v>
      </c>
      <c r="D17" s="1920">
        <f>+'Resumen EEp'!H12</f>
        <v>32249</v>
      </c>
      <c r="E17" s="58"/>
      <c r="F17" s="58"/>
      <c r="G17" s="58"/>
      <c r="H17" s="58"/>
      <c r="I17" s="58"/>
      <c r="J17" s="58"/>
      <c r="N17" s="140"/>
      <c r="O17" s="140"/>
      <c r="P17" s="140"/>
      <c r="Q17" s="140"/>
      <c r="R17" s="140"/>
    </row>
    <row r="18" spans="1:18" ht="11.25" customHeight="1">
      <c r="A18" s="181"/>
      <c r="B18" s="1414"/>
      <c r="C18" s="1413"/>
      <c r="D18" s="1413"/>
      <c r="E18" s="58"/>
      <c r="F18" s="58"/>
      <c r="G18" s="58"/>
      <c r="H18" s="58"/>
      <c r="I18" s="58"/>
      <c r="J18" s="58"/>
      <c r="N18" s="140"/>
      <c r="O18" s="140"/>
      <c r="P18" s="140"/>
      <c r="Q18" s="140"/>
      <c r="R18" s="140"/>
    </row>
    <row r="19" spans="1:18" ht="11.25" customHeight="1">
      <c r="B19" s="1414"/>
      <c r="C19" s="1413"/>
      <c r="D19" s="1413"/>
      <c r="E19" s="58"/>
      <c r="F19" s="58"/>
      <c r="G19" s="58"/>
      <c r="H19" s="58"/>
      <c r="I19" s="58"/>
      <c r="J19" s="58"/>
      <c r="N19" s="140"/>
      <c r="O19" s="140"/>
      <c r="P19" s="140"/>
      <c r="Q19" s="140"/>
      <c r="R19" s="140"/>
    </row>
    <row r="20" spans="1:18" ht="11.25" customHeight="1">
      <c r="B20" s="1414"/>
      <c r="C20" s="1413"/>
      <c r="D20" s="1413"/>
      <c r="E20" s="58"/>
      <c r="F20" s="58"/>
      <c r="G20" s="58"/>
      <c r="H20" s="58"/>
      <c r="I20" s="58"/>
      <c r="J20" s="58"/>
      <c r="N20" s="140"/>
      <c r="O20" s="140"/>
      <c r="P20" s="140"/>
      <c r="Q20" s="140"/>
      <c r="R20" s="140"/>
    </row>
    <row r="21" spans="1:18" ht="11.25" customHeight="1">
      <c r="B21" s="1414"/>
      <c r="C21" s="1413"/>
      <c r="D21" s="1413"/>
      <c r="E21" s="58"/>
      <c r="F21" s="58"/>
      <c r="G21" s="58"/>
      <c r="H21" s="58"/>
      <c r="I21" s="58"/>
      <c r="J21" s="58"/>
      <c r="N21" s="140"/>
      <c r="O21" s="140"/>
      <c r="P21" s="140"/>
      <c r="Q21" s="140"/>
      <c r="R21" s="140"/>
    </row>
    <row r="22" spans="1:18" ht="11.25" customHeight="1">
      <c r="N22" s="140"/>
      <c r="O22" s="140"/>
      <c r="P22" s="140"/>
      <c r="Q22" s="140"/>
      <c r="R22" s="140"/>
    </row>
    <row r="23" spans="1:18" ht="11.25" customHeight="1">
      <c r="N23" s="140"/>
      <c r="O23" s="140"/>
      <c r="P23" s="140"/>
      <c r="Q23" s="140"/>
      <c r="R23" s="140"/>
    </row>
    <row r="24" spans="1:18" ht="11.25" customHeight="1">
      <c r="N24" s="140"/>
      <c r="O24" s="140"/>
      <c r="P24" s="140"/>
      <c r="Q24" s="140"/>
      <c r="R24" s="140"/>
    </row>
    <row r="25" spans="1:18" ht="11.25" customHeight="1">
      <c r="N25" s="140"/>
      <c r="O25" s="140"/>
      <c r="P25" s="140"/>
      <c r="Q25" s="140"/>
      <c r="R25" s="140"/>
    </row>
    <row r="26" spans="1:18" ht="11.25" customHeight="1">
      <c r="N26" s="140"/>
      <c r="O26" s="140"/>
      <c r="P26" s="140"/>
      <c r="Q26" s="140"/>
      <c r="R26" s="140"/>
    </row>
    <row r="27" spans="1:18" ht="11.25" customHeight="1">
      <c r="N27" s="140"/>
      <c r="O27" s="140"/>
      <c r="P27" s="140"/>
      <c r="Q27" s="140"/>
      <c r="R27" s="140"/>
    </row>
    <row r="28" spans="1:18" ht="11.25" customHeight="1">
      <c r="N28" s="140"/>
      <c r="O28" s="140"/>
      <c r="P28" s="140"/>
      <c r="Q28" s="140"/>
      <c r="R28" s="140"/>
    </row>
    <row r="29" spans="1:18" ht="11.25" customHeight="1">
      <c r="N29" s="140"/>
      <c r="O29" s="140"/>
      <c r="P29" s="140"/>
      <c r="Q29" s="140"/>
      <c r="R29" s="140"/>
    </row>
    <row r="30" spans="1:18" ht="11.25" customHeight="1">
      <c r="N30" s="140"/>
      <c r="O30" s="140"/>
      <c r="P30" s="140"/>
      <c r="Q30" s="140"/>
      <c r="R30" s="140"/>
    </row>
    <row r="31" spans="1:18" ht="11.25" customHeight="1">
      <c r="N31" s="140"/>
      <c r="O31" s="140"/>
      <c r="P31" s="140"/>
      <c r="Q31" s="140"/>
      <c r="R31" s="140"/>
    </row>
  </sheetData>
  <mergeCells count="1">
    <mergeCell ref="A1:N1"/>
  </mergeCells>
  <conditionalFormatting sqref="B17:D17">
    <cfRule type="cellIs" dxfId="54" priority="1" operator="equal">
      <formula>0</formula>
    </cfRule>
  </conditionalFormatting>
  <printOptions horizontalCentered="1" verticalCentered="1"/>
  <pageMargins left="0.4" right="0.4" top="0.25" bottom="0.25" header="0.31496062992126" footer="0.31496062992126"/>
  <pageSetup scale="46"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tabColor theme="9" tint="-0.499984740745262"/>
  </sheetPr>
  <dimension ref="A1"/>
  <sheetViews>
    <sheetView showGridLines="0" view="pageBreakPreview" zoomScale="70" zoomScaleNormal="100" zoomScaleSheetLayoutView="70" workbookViewId="0">
      <selection activeCell="Q36" sqref="Q36"/>
    </sheetView>
  </sheetViews>
  <sheetFormatPr baseColWidth="10" defaultColWidth="11.42578125" defaultRowHeight="15"/>
  <cols>
    <col min="1" max="6" width="11.42578125" style="60"/>
    <col min="7" max="7" width="13.42578125" style="60" customWidth="1"/>
    <col min="8" max="11" width="15" style="60" customWidth="1"/>
    <col min="12" max="16384" width="11.42578125" style="60"/>
  </cols>
  <sheetData/>
  <pageMargins left="0.7" right="0.7" top="0.75" bottom="0.75" header="0.3" footer="0.3"/>
  <pageSetup scale="74"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tabColor theme="9" tint="-0.249977111117893"/>
    <pageSetUpPr fitToPage="1"/>
  </sheetPr>
  <dimension ref="A1"/>
  <sheetViews>
    <sheetView showGridLines="0" view="pageBreakPreview" zoomScaleNormal="100" zoomScaleSheetLayoutView="100" workbookViewId="0">
      <selection activeCell="P31" sqref="P31"/>
    </sheetView>
  </sheetViews>
  <sheetFormatPr baseColWidth="10" defaultColWidth="11.42578125" defaultRowHeight="15"/>
  <cols>
    <col min="1" max="6" width="11.42578125" style="60"/>
    <col min="7" max="7" width="13.42578125" style="60" customWidth="1"/>
    <col min="8" max="10" width="11.42578125" style="60"/>
    <col min="11" max="11" width="15.5703125" style="60" customWidth="1"/>
    <col min="12" max="12" width="13.140625" style="60" customWidth="1"/>
    <col min="13" max="16384" width="11.42578125" style="60"/>
  </cols>
  <sheetData/>
  <pageMargins left="0.70866141732283472" right="0.70866141732283472" top="0.74803149606299213" bottom="0.74803149606299213" header="0.31496062992125984" footer="0.31496062992125984"/>
  <pageSetup scale="77"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tabColor rgb="FFFF0000"/>
    <pageSetUpPr fitToPage="1"/>
  </sheetPr>
  <dimension ref="S1:T66"/>
  <sheetViews>
    <sheetView showGridLines="0" tabSelected="1" view="pageBreakPreview" zoomScale="40" zoomScaleNormal="100" zoomScaleSheetLayoutView="40" workbookViewId="0">
      <selection activeCell="R71" sqref="R71"/>
    </sheetView>
  </sheetViews>
  <sheetFormatPr baseColWidth="10" defaultColWidth="15.140625" defaultRowHeight="15"/>
  <cols>
    <col min="1" max="1" width="17.28515625" style="60" customWidth="1"/>
    <col min="2" max="5" width="15.140625" style="60"/>
    <col min="6" max="6" width="22.28515625" style="60" customWidth="1"/>
    <col min="7" max="7" width="15.140625" style="60"/>
    <col min="8" max="8" width="19.85546875" style="60" customWidth="1"/>
    <col min="9" max="9" width="15.140625" style="60"/>
    <col min="10" max="10" width="24.140625" style="60" customWidth="1"/>
    <col min="11" max="11" width="24.28515625" style="60" customWidth="1"/>
    <col min="12" max="12" width="23.28515625" style="60" customWidth="1"/>
    <col min="13" max="13" width="27" style="60" customWidth="1"/>
    <col min="14" max="14" width="16.28515625" style="60" customWidth="1"/>
    <col min="15" max="16" width="15.140625" style="60"/>
    <col min="17" max="17" width="20.85546875" style="60" customWidth="1"/>
    <col min="18" max="19" width="15.140625" style="60"/>
    <col min="21" max="16384" width="15.140625" style="60"/>
  </cols>
  <sheetData>
    <row r="1" ht="42" customHeight="1"/>
    <row r="66" spans="19:19">
      <c r="S66" s="60" t="s">
        <v>8</v>
      </c>
    </row>
  </sheetData>
  <pageMargins left="0.7" right="0.7" top="0.75" bottom="0.75" header="0.3" footer="0.3"/>
  <pageSetup scale="36"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tabColor theme="9" tint="-0.249977111117893"/>
  </sheetPr>
  <dimension ref="O49"/>
  <sheetViews>
    <sheetView showGridLines="0" view="pageBreakPreview" zoomScale="85" zoomScaleNormal="100" zoomScaleSheetLayoutView="85" workbookViewId="0">
      <selection activeCell="U30" sqref="U30"/>
    </sheetView>
  </sheetViews>
  <sheetFormatPr baseColWidth="10" defaultColWidth="11.42578125" defaultRowHeight="15"/>
  <cols>
    <col min="1" max="6" width="11.42578125" style="60"/>
    <col min="7" max="7" width="13.42578125" style="60" customWidth="1"/>
    <col min="8" max="10" width="11.42578125" style="60"/>
    <col min="11" max="11" width="15.5703125" style="60" customWidth="1"/>
    <col min="12" max="12" width="13.140625" style="60" customWidth="1"/>
    <col min="13" max="16384" width="11.42578125" style="60"/>
  </cols>
  <sheetData>
    <row r="49" spans="15:15">
      <c r="O49" s="60" t="s">
        <v>8</v>
      </c>
    </row>
  </sheetData>
  <pageMargins left="0.70866141732283472" right="0.70866141732283472" top="0.74803149606299213" bottom="0.74803149606299213" header="0.31496062992125984" footer="0.31496062992125984"/>
  <pageSetup scale="66"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
    <tabColor theme="9" tint="-0.249977111117893"/>
    <pageSetUpPr fitToPage="1"/>
  </sheetPr>
  <dimension ref="A3:P47"/>
  <sheetViews>
    <sheetView showGridLines="0" view="pageBreakPreview" zoomScale="85" zoomScaleNormal="100" zoomScaleSheetLayoutView="85" workbookViewId="0">
      <pane ySplit="3" topLeftCell="A25" activePane="bottomLeft" state="frozen"/>
      <selection pane="bottomLeft" activeCell="M1" sqref="M1:R1048576"/>
    </sheetView>
  </sheetViews>
  <sheetFormatPr baseColWidth="10" defaultColWidth="11.42578125" defaultRowHeight="15.75"/>
  <cols>
    <col min="1" max="1" width="16.28515625" style="60" customWidth="1"/>
    <col min="2" max="2" width="15.42578125" style="60" customWidth="1"/>
    <col min="3" max="3" width="11.42578125" style="60"/>
    <col min="4" max="4" width="16.42578125" style="60" customWidth="1"/>
    <col min="5" max="5" width="11.42578125" style="60"/>
    <col min="6" max="6" width="16" style="60" customWidth="1"/>
    <col min="7" max="7" width="17.28515625" style="60" customWidth="1"/>
    <col min="8" max="8" width="14.42578125" style="60" customWidth="1"/>
    <col min="9" max="9" width="14.28515625" style="60" customWidth="1"/>
    <col min="10" max="10" width="11.42578125" style="60"/>
    <col min="11" max="11" width="18.140625" style="60" customWidth="1"/>
    <col min="12" max="12" width="11.42578125" style="60" customWidth="1"/>
    <col min="13" max="13" width="29.7109375" style="34" customWidth="1"/>
    <col min="14" max="14" width="24.5703125" style="1015" customWidth="1"/>
    <col min="15" max="16384" width="11.42578125" style="60"/>
  </cols>
  <sheetData>
    <row r="3" spans="14:15" ht="39" customHeight="1"/>
    <row r="4" spans="14:15" ht="39" customHeight="1"/>
    <row r="10" spans="14:15" ht="15">
      <c r="N10" s="822"/>
      <c r="O10" s="822"/>
    </row>
    <row r="11" spans="14:15" ht="15">
      <c r="N11" s="822"/>
      <c r="O11" s="822"/>
    </row>
    <row r="13" spans="14:15" ht="15">
      <c r="N13" s="34"/>
    </row>
    <row r="14" spans="14:15" ht="15">
      <c r="N14" s="34"/>
    </row>
    <row r="20" spans="14:16">
      <c r="O20" s="584"/>
    </row>
    <row r="21" spans="14:16">
      <c r="O21" s="584"/>
    </row>
    <row r="22" spans="14:16">
      <c r="O22" s="584"/>
    </row>
    <row r="23" spans="14:16">
      <c r="O23" s="584"/>
    </row>
    <row r="24" spans="14:16">
      <c r="O24" s="584"/>
    </row>
    <row r="25" spans="14:16">
      <c r="O25" s="584"/>
    </row>
    <row r="26" spans="14:16">
      <c r="O26" s="584"/>
    </row>
    <row r="27" spans="14:16">
      <c r="O27" s="584"/>
    </row>
    <row r="28" spans="14:16">
      <c r="O28" s="584"/>
    </row>
    <row r="29" spans="14:16" ht="15.75" customHeight="1">
      <c r="N29" s="1195"/>
      <c r="P29" s="1412"/>
    </row>
    <row r="33" spans="1:15">
      <c r="M33" s="822"/>
    </row>
    <row r="34" spans="1:15">
      <c r="M34" s="341"/>
    </row>
    <row r="35" spans="1:15">
      <c r="M35" s="341"/>
    </row>
    <row r="36" spans="1:15">
      <c r="M36" s="341"/>
    </row>
    <row r="37" spans="1:15">
      <c r="M37" s="1417"/>
      <c r="N37" s="1418"/>
      <c r="O37" s="1418"/>
    </row>
    <row r="38" spans="1:15">
      <c r="M38" s="1194"/>
      <c r="N38" s="1196"/>
    </row>
    <row r="39" spans="1:15">
      <c r="M39" s="1109"/>
      <c r="N39" s="1196"/>
    </row>
    <row r="40" spans="1:15">
      <c r="M40" s="341"/>
      <c r="O40" s="2482"/>
    </row>
    <row r="41" spans="1:15">
      <c r="M41" s="341"/>
      <c r="O41" s="2482"/>
    </row>
    <row r="42" spans="1:15" ht="24" customHeight="1">
      <c r="M42" s="341"/>
    </row>
    <row r="43" spans="1:15" ht="27.75" customHeight="1">
      <c r="M43" s="341"/>
      <c r="O43" s="2482"/>
    </row>
    <row r="44" spans="1:15">
      <c r="M44" s="341"/>
      <c r="O44" s="2482"/>
    </row>
    <row r="45" spans="1:15">
      <c r="M45" s="341"/>
    </row>
    <row r="47" spans="1:15">
      <c r="A47" s="1542"/>
      <c r="B47" s="1542"/>
      <c r="C47" s="1542"/>
      <c r="D47" s="1542"/>
      <c r="E47" s="1542"/>
      <c r="F47" s="1542"/>
      <c r="G47" s="1542"/>
      <c r="H47" s="1542"/>
      <c r="I47" s="1542"/>
      <c r="J47" s="1542"/>
      <c r="K47" s="1542"/>
      <c r="L47" s="1542"/>
    </row>
  </sheetData>
  <mergeCells count="2">
    <mergeCell ref="O40:O41"/>
    <mergeCell ref="O43:O44"/>
  </mergeCells>
  <pageMargins left="0.70866141732283472" right="0.70866141732283472" top="0.74803149606299213" bottom="0.74803149606299213" header="0.31496062992125984" footer="0.31496062992125984"/>
  <pageSetup scale="66" orientation="landscape"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
    <tabColor theme="9" tint="-0.249977111117893"/>
    <pageSetUpPr fitToPage="1"/>
  </sheetPr>
  <dimension ref="A1:T58"/>
  <sheetViews>
    <sheetView showGridLines="0" view="pageBreakPreview" zoomScale="40" zoomScaleNormal="100" zoomScaleSheetLayoutView="40" workbookViewId="0">
      <selection activeCell="R1" sqref="R1:Y1048576"/>
    </sheetView>
  </sheetViews>
  <sheetFormatPr baseColWidth="10" defaultColWidth="11.42578125" defaultRowHeight="20.25" customHeight="1"/>
  <cols>
    <col min="1" max="1" width="43.5703125" style="170" customWidth="1"/>
    <col min="2" max="2" width="26.140625" style="60" customWidth="1"/>
    <col min="3" max="3" width="37.42578125" style="60" customWidth="1"/>
    <col min="4" max="4" width="36.5703125" style="60" customWidth="1"/>
    <col min="5" max="5" width="40.140625" style="60" customWidth="1"/>
    <col min="6" max="6" width="25.7109375" style="60" customWidth="1"/>
    <col min="7" max="7" width="30.42578125" style="60" customWidth="1"/>
    <col min="8" max="8" width="30.7109375" style="60" customWidth="1"/>
    <col min="9" max="9" width="42.5703125" style="60" customWidth="1"/>
    <col min="10" max="10" width="31.140625" style="60" customWidth="1"/>
    <col min="11" max="11" width="18.42578125" style="584" customWidth="1"/>
    <col min="12" max="13" width="18.42578125" style="60" customWidth="1"/>
    <col min="14" max="14" width="16.28515625" style="60" bestFit="1" customWidth="1"/>
    <col min="15" max="16" width="11.42578125" style="60"/>
    <col min="17" max="17" width="22" style="60" customWidth="1"/>
    <col min="18" max="20" width="45.28515625" style="412" customWidth="1"/>
    <col min="21" max="16384" width="11.42578125" style="60"/>
  </cols>
  <sheetData>
    <row r="1" spans="1:20" ht="165" customHeight="1">
      <c r="A1" s="2483"/>
      <c r="B1" s="2483"/>
      <c r="C1" s="2483"/>
      <c r="D1" s="2483"/>
      <c r="E1" s="2483"/>
      <c r="F1" s="2483"/>
      <c r="G1" s="2483"/>
      <c r="H1" s="2483"/>
      <c r="I1" s="2483"/>
      <c r="J1" s="2483"/>
      <c r="K1" s="2483"/>
      <c r="L1" s="2483"/>
      <c r="M1" s="2483"/>
      <c r="N1" s="2483"/>
      <c r="O1" s="2483"/>
      <c r="P1" s="2483"/>
      <c r="Q1" s="2483"/>
    </row>
    <row r="2" spans="1:20" s="28" customFormat="1" ht="16.5" customHeight="1">
      <c r="A2" s="221"/>
      <c r="B2" s="221"/>
      <c r="C2" s="221"/>
      <c r="D2" s="221"/>
      <c r="E2" s="221"/>
      <c r="F2" s="221"/>
      <c r="G2" s="221"/>
      <c r="H2" s="221"/>
      <c r="I2" s="221"/>
      <c r="J2" s="221"/>
      <c r="K2" s="221"/>
      <c r="L2" s="221"/>
      <c r="M2" s="221"/>
      <c r="N2" s="221"/>
      <c r="R2" s="2049"/>
      <c r="S2" s="2049"/>
      <c r="T2" s="2049"/>
    </row>
    <row r="3" spans="1:20" s="551" customFormat="1" ht="84" customHeight="1">
      <c r="A3" s="2362" t="s">
        <v>0</v>
      </c>
      <c r="B3" s="2363" t="s">
        <v>927</v>
      </c>
      <c r="C3" s="2363" t="s">
        <v>396</v>
      </c>
      <c r="D3" s="2362" t="s">
        <v>395</v>
      </c>
      <c r="E3" s="2362" t="s">
        <v>978</v>
      </c>
      <c r="F3" s="2364"/>
      <c r="G3" s="2365"/>
      <c r="H3" s="2361"/>
    </row>
    <row r="4" spans="1:20" ht="25.5" customHeight="1">
      <c r="A4" s="2366" t="s">
        <v>188</v>
      </c>
      <c r="B4" s="2367">
        <f>+'III.1.4.Afil. SFS'!E4</f>
        <v>253374</v>
      </c>
      <c r="C4" s="2368">
        <v>9020226</v>
      </c>
      <c r="D4" s="2369">
        <f t="shared" ref="D4:D16" si="0">B4/C4</f>
        <v>2.8089540106866501E-2</v>
      </c>
      <c r="E4" s="2370"/>
      <c r="F4" s="2371"/>
      <c r="G4" s="2371"/>
      <c r="H4" s="427"/>
      <c r="N4" s="584"/>
      <c r="O4" s="584"/>
      <c r="P4" s="584"/>
      <c r="Q4" s="584"/>
    </row>
    <row r="5" spans="1:20" ht="25.5" customHeight="1">
      <c r="A5" s="2372" t="s">
        <v>187</v>
      </c>
      <c r="B5" s="2373">
        <f>+'III.1.4.Afil. SFS'!E5</f>
        <v>514040</v>
      </c>
      <c r="C5" s="2374">
        <v>9123786.5</v>
      </c>
      <c r="D5" s="2375">
        <f>B5/C5</f>
        <v>5.6340643218689958E-2</v>
      </c>
      <c r="E5" s="2376">
        <f>+(B5-B4)/B4</f>
        <v>1.0287795906446597</v>
      </c>
      <c r="F5" s="2371"/>
      <c r="G5" s="2365"/>
      <c r="H5" s="2361"/>
      <c r="I5" s="551"/>
      <c r="N5" s="584"/>
      <c r="O5" s="584"/>
      <c r="P5" s="584"/>
      <c r="Q5" s="584"/>
    </row>
    <row r="6" spans="1:20" ht="25.5" customHeight="1">
      <c r="A6" s="2372" t="s">
        <v>125</v>
      </c>
      <c r="B6" s="2373">
        <f>+'III.1.4.Afil. SFS'!E6</f>
        <v>2559117</v>
      </c>
      <c r="C6" s="2374">
        <v>9226223</v>
      </c>
      <c r="D6" s="2375">
        <f t="shared" si="0"/>
        <v>0.27737428414639448</v>
      </c>
      <c r="E6" s="2376">
        <f t="shared" ref="E6:E20" si="1">+(B6-B5)/B5</f>
        <v>3.9784394210567271</v>
      </c>
      <c r="F6" s="2365"/>
      <c r="G6" s="2371"/>
      <c r="H6" s="427"/>
      <c r="I6" s="584"/>
      <c r="N6" s="584"/>
      <c r="O6" s="584"/>
      <c r="P6" s="584"/>
      <c r="Q6" s="584"/>
    </row>
    <row r="7" spans="1:20" ht="25.5" customHeight="1">
      <c r="A7" s="2372" t="s">
        <v>162</v>
      </c>
      <c r="B7" s="2373">
        <f>+'III.1.4.Afil. SFS'!E7</f>
        <v>2917157</v>
      </c>
      <c r="C7" s="2374">
        <v>9327818</v>
      </c>
      <c r="D7" s="2375">
        <f t="shared" si="0"/>
        <v>0.31273734114452062</v>
      </c>
      <c r="E7" s="2376">
        <f t="shared" si="1"/>
        <v>0.1399076322028262</v>
      </c>
      <c r="F7" s="2377"/>
      <c r="G7" s="2365"/>
      <c r="H7" s="2361"/>
      <c r="I7" s="551"/>
      <c r="J7" s="551"/>
      <c r="K7" s="551"/>
      <c r="L7" s="551"/>
      <c r="N7" s="74"/>
      <c r="O7" s="74"/>
      <c r="P7" s="74"/>
      <c r="Q7" s="74"/>
    </row>
    <row r="8" spans="1:20" ht="25.5" customHeight="1">
      <c r="A8" s="2372" t="s">
        <v>163</v>
      </c>
      <c r="B8" s="2373">
        <f>+'III.1.4.Afil. SFS'!E8</f>
        <v>3514506</v>
      </c>
      <c r="C8" s="2374">
        <v>9428533.4999999963</v>
      </c>
      <c r="D8" s="2375">
        <f t="shared" si="0"/>
        <v>0.37275213584381933</v>
      </c>
      <c r="E8" s="2376">
        <f t="shared" si="1"/>
        <v>0.20477094650716435</v>
      </c>
      <c r="F8" s="2378"/>
      <c r="G8" s="2365"/>
      <c r="H8" s="427"/>
      <c r="I8" s="584"/>
      <c r="J8" s="551"/>
      <c r="K8" s="551"/>
      <c r="L8" s="551"/>
      <c r="N8" s="73"/>
      <c r="O8" s="73"/>
      <c r="P8" s="73"/>
      <c r="Q8" s="73"/>
    </row>
    <row r="9" spans="1:20" ht="25.5" customHeight="1">
      <c r="A9" s="2372" t="s">
        <v>141</v>
      </c>
      <c r="B9" s="2373">
        <f>+'III.1.4.Afil. SFS'!E9</f>
        <v>4404974</v>
      </c>
      <c r="C9" s="2374">
        <v>9529297.5000000037</v>
      </c>
      <c r="D9" s="2375">
        <f t="shared" si="0"/>
        <v>0.46225590081535373</v>
      </c>
      <c r="E9" s="2376">
        <f t="shared" si="1"/>
        <v>0.25336932132140333</v>
      </c>
      <c r="F9" s="2379"/>
      <c r="G9" s="2365"/>
      <c r="H9" s="2361"/>
      <c r="I9" s="551"/>
      <c r="J9" s="2060"/>
      <c r="K9" s="2060"/>
      <c r="L9" s="2060"/>
      <c r="M9" s="338"/>
      <c r="N9" s="338"/>
      <c r="O9" s="338"/>
      <c r="P9" s="338"/>
      <c r="Q9" s="338"/>
    </row>
    <row r="10" spans="1:20" ht="25.5" customHeight="1">
      <c r="A10" s="2372" t="s">
        <v>164</v>
      </c>
      <c r="B10" s="2373">
        <f>+'III.1.4.Afil. SFS'!E10</f>
        <v>4550576</v>
      </c>
      <c r="C10" s="2374">
        <v>9630258.5</v>
      </c>
      <c r="D10" s="2375">
        <f t="shared" si="0"/>
        <v>0.47252895651762616</v>
      </c>
      <c r="E10" s="2376">
        <f t="shared" si="1"/>
        <v>3.3053997594537449E-2</v>
      </c>
      <c r="F10" s="2365"/>
      <c r="G10" s="2365"/>
      <c r="H10" s="427"/>
      <c r="I10" s="584"/>
      <c r="J10" s="551"/>
      <c r="K10" s="2062"/>
      <c r="L10" s="551"/>
      <c r="M10" s="417"/>
      <c r="N10" s="584"/>
      <c r="O10" s="584"/>
      <c r="P10" s="584"/>
      <c r="Q10" s="584"/>
    </row>
    <row r="11" spans="1:20" ht="25.5" customHeight="1">
      <c r="A11" s="2380" t="s">
        <v>376</v>
      </c>
      <c r="B11" s="2373">
        <f>+'III.1.4.Afil. SFS'!E11</f>
        <v>5022465</v>
      </c>
      <c r="C11" s="2381">
        <v>9730638.5</v>
      </c>
      <c r="D11" s="2382">
        <f t="shared" si="0"/>
        <v>0.51614958257877941</v>
      </c>
      <c r="E11" s="2376">
        <f t="shared" si="1"/>
        <v>0.10369874055504183</v>
      </c>
      <c r="F11" s="2378"/>
      <c r="G11" s="2365"/>
      <c r="H11" s="2361"/>
      <c r="I11" s="551"/>
      <c r="J11" s="2060"/>
      <c r="K11" s="2061"/>
      <c r="L11" s="2061"/>
      <c r="M11" s="431"/>
      <c r="N11" s="73"/>
      <c r="O11" s="73"/>
      <c r="P11" s="73"/>
      <c r="Q11" s="73"/>
    </row>
    <row r="12" spans="1:20" ht="25.5" customHeight="1">
      <c r="A12" s="2380" t="s">
        <v>410</v>
      </c>
      <c r="B12" s="2373">
        <f>+'III.1.4.Afil. SFS'!E12</f>
        <v>5638332</v>
      </c>
      <c r="C12" s="2381">
        <v>9830624</v>
      </c>
      <c r="D12" s="2382">
        <f t="shared" si="0"/>
        <v>0.57354772189435788</v>
      </c>
      <c r="E12" s="2376">
        <f t="shared" si="1"/>
        <v>0.122622457299354</v>
      </c>
      <c r="F12" s="2378"/>
      <c r="G12" s="2365"/>
      <c r="H12" s="427"/>
      <c r="I12" s="584"/>
      <c r="J12" s="2061"/>
      <c r="K12" s="2061"/>
      <c r="L12" s="2061"/>
      <c r="M12" s="431"/>
      <c r="N12" s="73"/>
      <c r="O12" s="73"/>
      <c r="P12" s="73"/>
      <c r="Q12" s="73"/>
    </row>
    <row r="13" spans="1:20" ht="25.5" customHeight="1">
      <c r="A13" s="2380" t="s">
        <v>415</v>
      </c>
      <c r="B13" s="2373">
        <f>+'III.1.4.Afil. SFS'!E13</f>
        <v>6187615</v>
      </c>
      <c r="C13" s="2381">
        <v>9930374</v>
      </c>
      <c r="D13" s="2382">
        <f t="shared" si="0"/>
        <v>0.62309989533123322</v>
      </c>
      <c r="E13" s="2376">
        <f t="shared" si="1"/>
        <v>9.7419414110414215E-2</v>
      </c>
      <c r="F13" s="2378"/>
      <c r="G13" s="2365"/>
      <c r="H13" s="2361"/>
      <c r="I13" s="551"/>
      <c r="J13" s="2061"/>
      <c r="K13" s="2063"/>
      <c r="L13" s="2061"/>
      <c r="M13" s="431"/>
      <c r="N13" s="73"/>
      <c r="O13" s="73"/>
      <c r="P13" s="73"/>
      <c r="Q13" s="73"/>
    </row>
    <row r="14" spans="1:20" s="584" customFormat="1" ht="25.5" customHeight="1">
      <c r="A14" s="2372" t="s">
        <v>647</v>
      </c>
      <c r="B14" s="2373">
        <f>+'III.1.4.Afil. SFS'!E14</f>
        <v>6687772</v>
      </c>
      <c r="C14" s="2383">
        <v>10028012</v>
      </c>
      <c r="D14" s="2382">
        <f t="shared" si="0"/>
        <v>0.66690905435693537</v>
      </c>
      <c r="E14" s="2376">
        <f t="shared" si="1"/>
        <v>8.0831952214221472E-2</v>
      </c>
      <c r="F14" s="2378"/>
      <c r="G14" s="2365"/>
      <c r="H14" s="427"/>
      <c r="J14" s="2061"/>
      <c r="K14" s="2061"/>
      <c r="L14" s="2061"/>
      <c r="M14" s="431"/>
      <c r="N14" s="73"/>
      <c r="O14" s="73"/>
      <c r="P14" s="73"/>
      <c r="Q14" s="73"/>
      <c r="R14" s="412"/>
      <c r="S14" s="412"/>
      <c r="T14" s="412"/>
    </row>
    <row r="15" spans="1:20" s="584" customFormat="1" ht="25.5" customHeight="1">
      <c r="A15" s="2372" t="s">
        <v>695</v>
      </c>
      <c r="B15" s="2373">
        <f>+'III.1.4.Afil. SFS'!E15</f>
        <v>6981264</v>
      </c>
      <c r="C15" s="2383">
        <v>10123139</v>
      </c>
      <c r="D15" s="2382">
        <f t="shared" si="0"/>
        <v>0.68963431204491021</v>
      </c>
      <c r="E15" s="2376">
        <f t="shared" si="1"/>
        <v>4.3884869280830748E-2</v>
      </c>
      <c r="F15" s="2378"/>
      <c r="G15" s="2365"/>
      <c r="H15" s="2361"/>
      <c r="I15" s="551"/>
      <c r="J15" s="2061"/>
      <c r="K15" s="2061"/>
      <c r="L15" s="2061"/>
      <c r="M15" s="431"/>
      <c r="N15" s="73"/>
      <c r="O15" s="73"/>
      <c r="P15" s="73"/>
      <c r="Q15" s="73"/>
      <c r="R15" s="412"/>
      <c r="S15" s="412"/>
      <c r="T15" s="412"/>
    </row>
    <row r="16" spans="1:20" s="584" customFormat="1" ht="25.5" customHeight="1">
      <c r="A16" s="2372" t="s">
        <v>715</v>
      </c>
      <c r="B16" s="2373">
        <v>7523996</v>
      </c>
      <c r="C16" s="2383">
        <v>10217441</v>
      </c>
      <c r="D16" s="2382">
        <f t="shared" si="0"/>
        <v>0.73638751620880416</v>
      </c>
      <c r="E16" s="2376">
        <f t="shared" si="1"/>
        <v>7.7741222792892514E-2</v>
      </c>
      <c r="F16" s="2378"/>
      <c r="G16" s="2378"/>
      <c r="H16" s="431"/>
      <c r="I16" s="2061"/>
      <c r="J16" s="2061"/>
      <c r="K16" s="2061"/>
      <c r="L16" s="2061"/>
      <c r="M16" s="431"/>
      <c r="N16" s="73"/>
      <c r="O16" s="73"/>
      <c r="P16" s="73"/>
      <c r="Q16" s="73"/>
      <c r="R16" s="412"/>
      <c r="S16" s="412"/>
      <c r="T16" s="412"/>
    </row>
    <row r="17" spans="1:20" s="584" customFormat="1" ht="25.5" customHeight="1">
      <c r="A17" s="2380" t="s">
        <v>760</v>
      </c>
      <c r="B17" s="2387">
        <f>+'III.1.4.Afil. SFS'!E17</f>
        <v>7868032</v>
      </c>
      <c r="C17" s="2381">
        <v>10310703</v>
      </c>
      <c r="D17" s="2382">
        <f>B17/C17</f>
        <v>0.76309365132522966</v>
      </c>
      <c r="E17" s="2388">
        <f t="shared" si="1"/>
        <v>4.5725170507799312E-2</v>
      </c>
      <c r="F17" s="2378"/>
      <c r="G17" s="2378"/>
      <c r="H17" s="431"/>
      <c r="I17" s="73"/>
      <c r="J17" s="73"/>
      <c r="K17" s="73"/>
      <c r="L17" s="73"/>
      <c r="M17" s="73"/>
      <c r="N17" s="73"/>
      <c r="O17" s="73"/>
      <c r="P17" s="73"/>
      <c r="Q17" s="73"/>
      <c r="R17" s="412"/>
      <c r="S17" s="412"/>
      <c r="T17" s="412"/>
    </row>
    <row r="18" spans="1:20" s="584" customFormat="1" ht="25.5" customHeight="1">
      <c r="A18" s="2380" t="s">
        <v>796</v>
      </c>
      <c r="B18" s="2387">
        <v>8123784</v>
      </c>
      <c r="C18" s="2381">
        <v>10402759</v>
      </c>
      <c r="D18" s="2382">
        <f>B18/C18</f>
        <v>0.78092590629082148</v>
      </c>
      <c r="E18" s="2388">
        <f t="shared" si="1"/>
        <v>3.2505205876132683E-2</v>
      </c>
      <c r="F18" s="2378"/>
      <c r="G18" s="2378"/>
      <c r="H18" s="431"/>
      <c r="I18" s="73"/>
      <c r="J18" s="73"/>
      <c r="K18" s="73"/>
      <c r="L18" s="73"/>
      <c r="M18" s="73"/>
      <c r="N18" s="73"/>
      <c r="O18" s="73"/>
      <c r="P18" s="73"/>
      <c r="Q18" s="73"/>
      <c r="R18" s="412"/>
      <c r="S18" s="412"/>
      <c r="T18" s="412"/>
    </row>
    <row r="19" spans="1:20" s="584" customFormat="1" ht="25.5" customHeight="1">
      <c r="A19" s="2380" t="s">
        <v>935</v>
      </c>
      <c r="B19" s="2387">
        <v>10057667</v>
      </c>
      <c r="C19" s="2389">
        <v>10492017</v>
      </c>
      <c r="D19" s="2390">
        <f t="shared" ref="D19" si="2">B19/C19</f>
        <v>0.9586018589180707</v>
      </c>
      <c r="E19" s="2388">
        <f t="shared" si="1"/>
        <v>0.2380519964587931</v>
      </c>
      <c r="F19" s="2378"/>
      <c r="G19" s="2378"/>
      <c r="H19" s="431"/>
      <c r="I19" s="73"/>
      <c r="J19" s="73"/>
      <c r="K19" s="73"/>
      <c r="L19" s="73"/>
      <c r="M19" s="73"/>
      <c r="N19" s="73"/>
      <c r="O19" s="73"/>
      <c r="P19" s="73"/>
      <c r="Q19" s="73"/>
      <c r="R19" s="412"/>
      <c r="S19" s="412"/>
      <c r="T19" s="412"/>
    </row>
    <row r="20" spans="1:20" s="584" customFormat="1" ht="25.5" customHeight="1">
      <c r="A20" s="2412" t="str">
        <f>+'Resumen EEp'!G4</f>
        <v>Abr.2021</v>
      </c>
      <c r="B20" s="2384">
        <f>+'III.1.4.Afil. SFS'!E20</f>
        <v>9846342</v>
      </c>
      <c r="C20" s="2385">
        <f>+'Resumen EEp'!B4</f>
        <v>10521029</v>
      </c>
      <c r="D20" s="2386">
        <f>B20/C20</f>
        <v>0.9358725272974725</v>
      </c>
      <c r="E20" s="2391">
        <f t="shared" si="1"/>
        <v>-2.1011333940564945E-2</v>
      </c>
      <c r="F20" s="2378"/>
      <c r="G20" s="2378"/>
      <c r="H20" s="431"/>
      <c r="I20" s="74"/>
      <c r="J20" s="74"/>
      <c r="K20" s="74"/>
      <c r="L20" s="74"/>
      <c r="M20" s="74"/>
      <c r="N20" s="74"/>
      <c r="R20" s="412"/>
      <c r="S20" s="412"/>
      <c r="T20" s="412"/>
    </row>
    <row r="21" spans="1:20" ht="90" customHeight="1">
      <c r="A21" s="2488" t="s">
        <v>803</v>
      </c>
      <c r="B21" s="2488"/>
      <c r="C21" s="2488"/>
      <c r="D21" s="2488"/>
      <c r="E21" s="428"/>
      <c r="F21" s="2378"/>
      <c r="G21" s="2378"/>
      <c r="H21" s="431"/>
      <c r="I21" s="74"/>
      <c r="J21" s="74"/>
      <c r="K21" s="74"/>
      <c r="L21" s="74"/>
      <c r="M21" s="74"/>
      <c r="N21" s="74"/>
    </row>
    <row r="22" spans="1:20" ht="20.25" customHeight="1">
      <c r="A22" s="157"/>
      <c r="B22" s="10"/>
      <c r="C22" s="74"/>
      <c r="D22" s="74"/>
      <c r="E22" s="74"/>
      <c r="F22" s="74"/>
      <c r="G22" s="74"/>
      <c r="H22" s="74"/>
      <c r="I22" s="74"/>
      <c r="J22" s="74"/>
      <c r="K22" s="74"/>
      <c r="L22" s="74"/>
      <c r="M22" s="74"/>
      <c r="N22" s="74"/>
    </row>
    <row r="24" spans="1:20" ht="20.25" customHeight="1">
      <c r="F24"/>
    </row>
    <row r="49" spans="1:7" ht="27.75" customHeight="1"/>
    <row r="50" spans="1:7" ht="24" customHeight="1"/>
    <row r="51" spans="1:7" ht="80.25" customHeight="1"/>
    <row r="52" spans="1:7" ht="25.5" customHeight="1"/>
    <row r="53" spans="1:7" ht="25.5" customHeight="1"/>
    <row r="54" spans="1:7" ht="25.5" customHeight="1"/>
    <row r="55" spans="1:7" ht="27.75" customHeight="1">
      <c r="A55" s="2488"/>
      <c r="B55" s="2488"/>
      <c r="C55" s="2488"/>
      <c r="D55" s="2488"/>
      <c r="E55" s="103"/>
      <c r="F55" s="103"/>
      <c r="G55" s="103"/>
    </row>
    <row r="56" spans="1:7" ht="24" customHeight="1">
      <c r="A56" s="2488"/>
      <c r="B56" s="2488"/>
      <c r="C56" s="2488"/>
      <c r="D56" s="2488"/>
      <c r="E56" s="103"/>
      <c r="F56" s="103"/>
      <c r="G56" s="103"/>
    </row>
    <row r="57" spans="1:7" ht="24" customHeight="1"/>
    <row r="58" spans="1:7" ht="26.25" customHeight="1"/>
  </sheetData>
  <mergeCells count="3">
    <mergeCell ref="A55:D56"/>
    <mergeCell ref="A1:Q1"/>
    <mergeCell ref="A21:D21"/>
  </mergeCells>
  <conditionalFormatting sqref="B20:C20 C19">
    <cfRule type="cellIs" dxfId="53" priority="1" operator="equal">
      <formula>0</formula>
    </cfRule>
    <cfRule type="cellIs" dxfId="52" priority="2" operator="equal">
      <formula>0</formula>
    </cfRule>
  </conditionalFormatting>
  <printOptions horizontalCentered="1" verticalCentered="1"/>
  <pageMargins left="0.39370078740157483" right="0.39370078740157483" top="0.39370078740157483" bottom="0.23622047244094491" header="0.23622047244094491" footer="0.31496062992125984"/>
  <pageSetup scale="28" orientation="landscape"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
    <tabColor theme="9" tint="-0.249977111117893"/>
    <pageSetUpPr fitToPage="1"/>
  </sheetPr>
  <dimension ref="A1:R61"/>
  <sheetViews>
    <sheetView showGridLines="0" view="pageBreakPreview" zoomScale="55" zoomScaleNormal="100" zoomScaleSheetLayoutView="55" zoomScalePageLayoutView="62" workbookViewId="0">
      <selection activeCell="J1" sqref="J1:Q1048576"/>
    </sheetView>
  </sheetViews>
  <sheetFormatPr baseColWidth="10" defaultColWidth="11.42578125" defaultRowHeight="15"/>
  <cols>
    <col min="1" max="1" width="26.7109375" style="60" customWidth="1"/>
    <col min="2" max="2" width="27.7109375" style="60" customWidth="1"/>
    <col min="3" max="3" width="27.42578125" style="60" customWidth="1"/>
    <col min="4" max="4" width="31.85546875" style="584" customWidth="1"/>
    <col min="5" max="5" width="28.7109375" style="60" customWidth="1"/>
    <col min="6" max="6" width="28" style="60" customWidth="1"/>
    <col min="7" max="7" width="26.42578125" style="60" customWidth="1"/>
    <col min="8" max="8" width="29.85546875" style="60" customWidth="1"/>
    <col min="9" max="9" width="40.85546875" style="60" customWidth="1"/>
    <col min="10" max="11" width="11.42578125" style="60"/>
    <col min="12" max="12" width="18.7109375" style="60" bestFit="1" customWidth="1"/>
    <col min="13" max="16384" width="11.42578125" style="60"/>
  </cols>
  <sheetData>
    <row r="1" spans="1:9" ht="113.25" customHeight="1">
      <c r="A1" s="2491" t="s">
        <v>1029</v>
      </c>
      <c r="B1" s="2491"/>
      <c r="C1" s="2491"/>
      <c r="D1" s="2491"/>
      <c r="E1" s="2491"/>
      <c r="F1" s="2491"/>
      <c r="G1" s="2491"/>
      <c r="H1" s="2491"/>
      <c r="I1" s="2491"/>
    </row>
    <row r="2" spans="1:9" s="584" customFormat="1" ht="19.5" customHeight="1">
      <c r="A2" s="169"/>
      <c r="B2" s="169"/>
      <c r="C2" s="169"/>
      <c r="D2" s="169"/>
      <c r="E2" s="169"/>
      <c r="F2" s="169"/>
      <c r="G2" s="169"/>
      <c r="H2" s="169"/>
      <c r="I2" s="169"/>
    </row>
    <row r="3" spans="1:9" ht="94.5" customHeight="1">
      <c r="A3" s="1102" t="s">
        <v>175</v>
      </c>
      <c r="B3" s="1329" t="s">
        <v>157</v>
      </c>
      <c r="C3" s="1385" t="s">
        <v>417</v>
      </c>
      <c r="D3" s="1386" t="s">
        <v>791</v>
      </c>
      <c r="E3" s="1329" t="s">
        <v>744</v>
      </c>
      <c r="F3" s="1103" t="s">
        <v>172</v>
      </c>
      <c r="G3" s="1328" t="s">
        <v>173</v>
      </c>
      <c r="H3" s="1330" t="s">
        <v>976</v>
      </c>
      <c r="I3" s="169"/>
    </row>
    <row r="4" spans="1:9" s="403" customFormat="1" ht="21" customHeight="1">
      <c r="A4" s="1104" t="s">
        <v>3</v>
      </c>
      <c r="B4" s="1803">
        <v>0</v>
      </c>
      <c r="C4" s="1804">
        <f>+'III.3.2. Afil anual SFS RS '!E4</f>
        <v>253374</v>
      </c>
      <c r="D4" s="1805">
        <v>0</v>
      </c>
      <c r="E4" s="2222">
        <f>SUM(B4:D4)</f>
        <v>253374</v>
      </c>
      <c r="F4" s="1331">
        <v>0</v>
      </c>
      <c r="G4" s="1332">
        <f t="shared" ref="G4:G20" si="0">C4/E4</f>
        <v>1</v>
      </c>
      <c r="H4" s="1335">
        <f>+D4/E4</f>
        <v>0</v>
      </c>
      <c r="I4" s="545"/>
    </row>
    <row r="5" spans="1:9" s="403" customFormat="1" ht="21" customHeight="1">
      <c r="A5" s="1105" t="s">
        <v>4</v>
      </c>
      <c r="B5" s="1806">
        <v>0</v>
      </c>
      <c r="C5" s="1342">
        <f>+'III.3.2. Afil anual SFS RS '!E5</f>
        <v>514040</v>
      </c>
      <c r="D5" s="1387">
        <v>0</v>
      </c>
      <c r="E5" s="2223">
        <f t="shared" ref="E5:E20" si="1">SUM(B5:D5)</f>
        <v>514040</v>
      </c>
      <c r="F5" s="1331">
        <v>0</v>
      </c>
      <c r="G5" s="1332">
        <f t="shared" si="0"/>
        <v>1</v>
      </c>
      <c r="H5" s="1335">
        <f t="shared" ref="H5:H17" si="2">+D5/E5</f>
        <v>0</v>
      </c>
      <c r="I5" s="545"/>
    </row>
    <row r="6" spans="1:9" s="403" customFormat="1" ht="21" customHeight="1">
      <c r="A6" s="1105" t="s">
        <v>5</v>
      </c>
      <c r="B6" s="1729">
        <v>1477181</v>
      </c>
      <c r="C6" s="1342">
        <f>+'III.3.2. Afil anual SFS RS '!E6</f>
        <v>1081936</v>
      </c>
      <c r="D6" s="1387">
        <v>0</v>
      </c>
      <c r="E6" s="2223">
        <f t="shared" si="1"/>
        <v>2559117</v>
      </c>
      <c r="F6" s="1331">
        <f t="shared" ref="F6:F20" si="3">B6/E6</f>
        <v>0.57722292493856275</v>
      </c>
      <c r="G6" s="1332">
        <f t="shared" si="0"/>
        <v>0.42277707506143719</v>
      </c>
      <c r="H6" s="1335">
        <f t="shared" si="2"/>
        <v>0</v>
      </c>
      <c r="I6" s="545"/>
    </row>
    <row r="7" spans="1:9" s="403" customFormat="1" ht="21" customHeight="1">
      <c r="A7" s="1105" t="s">
        <v>6</v>
      </c>
      <c r="B7" s="1729">
        <v>1692259</v>
      </c>
      <c r="C7" s="1342">
        <f>+'III.3.2. Afil anual SFS RS '!E7</f>
        <v>1224898</v>
      </c>
      <c r="D7" s="1387">
        <v>0</v>
      </c>
      <c r="E7" s="2223">
        <f t="shared" si="1"/>
        <v>2917157</v>
      </c>
      <c r="F7" s="1331">
        <f t="shared" si="3"/>
        <v>0.58010556168214467</v>
      </c>
      <c r="G7" s="1332">
        <f t="shared" si="0"/>
        <v>0.41989443831785539</v>
      </c>
      <c r="H7" s="1335">
        <f t="shared" si="2"/>
        <v>0</v>
      </c>
      <c r="I7" s="545"/>
    </row>
    <row r="8" spans="1:9" s="403" customFormat="1" ht="21" customHeight="1">
      <c r="A8" s="1105" t="s">
        <v>7</v>
      </c>
      <c r="B8" s="1729">
        <v>2088299</v>
      </c>
      <c r="C8" s="1342">
        <f>+'III.3.2. Afil anual SFS RS '!E8</f>
        <v>1404225</v>
      </c>
      <c r="D8" s="1388">
        <v>21982</v>
      </c>
      <c r="E8" s="2223">
        <f t="shared" si="1"/>
        <v>3514506</v>
      </c>
      <c r="F8" s="1331">
        <f t="shared" si="3"/>
        <v>0.59419417693411247</v>
      </c>
      <c r="G8" s="1332">
        <f t="shared" si="0"/>
        <v>0.39955117447516092</v>
      </c>
      <c r="H8" s="1335">
        <f t="shared" si="2"/>
        <v>6.2546485907265491E-3</v>
      </c>
      <c r="I8" s="545"/>
    </row>
    <row r="9" spans="1:9" s="403" customFormat="1" ht="21" customHeight="1">
      <c r="A9" s="1105" t="s">
        <v>140</v>
      </c>
      <c r="B9" s="1729">
        <v>2364083</v>
      </c>
      <c r="C9" s="1342">
        <f>+'III.3.2. Afil anual SFS RS '!E9</f>
        <v>2013786</v>
      </c>
      <c r="D9" s="1388">
        <v>27105</v>
      </c>
      <c r="E9" s="2223">
        <f t="shared" si="1"/>
        <v>4404974</v>
      </c>
      <c r="F9" s="1331">
        <f t="shared" si="3"/>
        <v>0.53668489303228573</v>
      </c>
      <c r="G9" s="1332">
        <f t="shared" si="0"/>
        <v>0.45716183568847396</v>
      </c>
      <c r="H9" s="1335">
        <f t="shared" si="2"/>
        <v>6.1532712792402404E-3</v>
      </c>
      <c r="I9" s="545"/>
    </row>
    <row r="10" spans="1:9" s="403" customFormat="1" ht="21" customHeight="1">
      <c r="A10" s="1105" t="s">
        <v>171</v>
      </c>
      <c r="B10" s="1729">
        <v>2517423</v>
      </c>
      <c r="C10" s="1342">
        <f>+'III.3.2. Afil anual SFS RS '!E10</f>
        <v>2003427</v>
      </c>
      <c r="D10" s="1388">
        <v>29726</v>
      </c>
      <c r="E10" s="2223">
        <f t="shared" si="1"/>
        <v>4550576</v>
      </c>
      <c r="F10" s="1331">
        <f t="shared" si="3"/>
        <v>0.55320974751328178</v>
      </c>
      <c r="G10" s="1332">
        <f t="shared" si="0"/>
        <v>0.44025789262721904</v>
      </c>
      <c r="H10" s="1335">
        <f t="shared" si="2"/>
        <v>6.5323598594991053E-3</v>
      </c>
      <c r="I10" s="545"/>
    </row>
    <row r="11" spans="1:9" s="403" customFormat="1" ht="21" customHeight="1">
      <c r="A11" s="1105" t="s">
        <v>375</v>
      </c>
      <c r="B11" s="1729">
        <v>2688411</v>
      </c>
      <c r="C11" s="1342">
        <f>+'III.3.2. Afil anual SFS RS '!E11</f>
        <v>2303351</v>
      </c>
      <c r="D11" s="1388">
        <v>30703</v>
      </c>
      <c r="E11" s="2223">
        <f t="shared" si="1"/>
        <v>5022465</v>
      </c>
      <c r="F11" s="1331">
        <f t="shared" si="3"/>
        <v>0.53527719954245578</v>
      </c>
      <c r="G11" s="1332">
        <f t="shared" si="0"/>
        <v>0.45860966676721493</v>
      </c>
      <c r="H11" s="1335">
        <f t="shared" si="2"/>
        <v>6.1131336903293499E-3</v>
      </c>
      <c r="I11" s="545"/>
    </row>
    <row r="12" spans="1:9" s="403" customFormat="1" ht="21" customHeight="1">
      <c r="A12" s="1105" t="s">
        <v>408</v>
      </c>
      <c r="B12" s="1729">
        <v>2859306</v>
      </c>
      <c r="C12" s="1342">
        <f>+'III.3.2. Afil anual SFS RS '!E12</f>
        <v>2751753</v>
      </c>
      <c r="D12" s="1388">
        <v>27273</v>
      </c>
      <c r="E12" s="2223">
        <f t="shared" si="1"/>
        <v>5638332</v>
      </c>
      <c r="F12" s="1331">
        <f t="shared" si="3"/>
        <v>0.50711912672045567</v>
      </c>
      <c r="G12" s="1332">
        <f t="shared" si="0"/>
        <v>0.48804380444429307</v>
      </c>
      <c r="H12" s="1335">
        <f t="shared" si="2"/>
        <v>4.8370688352512761E-3</v>
      </c>
      <c r="I12" s="545"/>
    </row>
    <row r="13" spans="1:9" s="403" customFormat="1" ht="21" customHeight="1">
      <c r="A13" s="1105" t="s">
        <v>416</v>
      </c>
      <c r="B13" s="1729">
        <v>3141599</v>
      </c>
      <c r="C13" s="1342">
        <f>+'III.3.2. Afil anual SFS RS '!E13</f>
        <v>3015646</v>
      </c>
      <c r="D13" s="1388">
        <v>30370</v>
      </c>
      <c r="E13" s="2223">
        <f t="shared" si="1"/>
        <v>6187615</v>
      </c>
      <c r="F13" s="1331">
        <f t="shared" si="3"/>
        <v>0.50772373523562797</v>
      </c>
      <c r="G13" s="1332">
        <f t="shared" si="0"/>
        <v>0.48736807315904429</v>
      </c>
      <c r="H13" s="1335">
        <f t="shared" si="2"/>
        <v>4.9081916053277394E-3</v>
      </c>
      <c r="I13" s="545"/>
    </row>
    <row r="14" spans="1:9" s="403" customFormat="1" ht="21" customHeight="1">
      <c r="A14" s="1105" t="s">
        <v>669</v>
      </c>
      <c r="B14" s="1729">
        <v>3339838</v>
      </c>
      <c r="C14" s="1342">
        <v>3317405</v>
      </c>
      <c r="D14" s="1388">
        <v>30529</v>
      </c>
      <c r="E14" s="2223">
        <f t="shared" si="1"/>
        <v>6687772</v>
      </c>
      <c r="F14" s="1331">
        <f t="shared" si="3"/>
        <v>0.49939471620743053</v>
      </c>
      <c r="G14" s="1332">
        <f t="shared" si="0"/>
        <v>0.4960403853480651</v>
      </c>
      <c r="H14" s="1335">
        <f t="shared" si="2"/>
        <v>4.5648984445043877E-3</v>
      </c>
      <c r="I14" s="545"/>
    </row>
    <row r="15" spans="1:9" s="403" customFormat="1" ht="21" customHeight="1">
      <c r="A15" s="1105" t="s">
        <v>696</v>
      </c>
      <c r="B15" s="1729">
        <v>3591288</v>
      </c>
      <c r="C15" s="1342">
        <v>3347068</v>
      </c>
      <c r="D15" s="1388">
        <v>42908</v>
      </c>
      <c r="E15" s="2223">
        <f t="shared" si="1"/>
        <v>6981264</v>
      </c>
      <c r="F15" s="1331">
        <f t="shared" si="3"/>
        <v>0.51441801943029231</v>
      </c>
      <c r="G15" s="1332">
        <f t="shared" si="0"/>
        <v>0.47943581563453264</v>
      </c>
      <c r="H15" s="1335">
        <f t="shared" si="2"/>
        <v>6.1461649351750632E-3</v>
      </c>
      <c r="I15" s="548"/>
    </row>
    <row r="16" spans="1:9" s="403" customFormat="1" ht="21" customHeight="1">
      <c r="A16" s="1105" t="s">
        <v>746</v>
      </c>
      <c r="B16" s="1729">
        <v>3902592</v>
      </c>
      <c r="C16" s="1342">
        <v>3546688</v>
      </c>
      <c r="D16" s="1388">
        <v>74716</v>
      </c>
      <c r="E16" s="2223">
        <f t="shared" si="1"/>
        <v>7523996</v>
      </c>
      <c r="F16" s="1331">
        <f t="shared" si="3"/>
        <v>0.51868608117282355</v>
      </c>
      <c r="G16" s="1332">
        <f t="shared" si="0"/>
        <v>0.47138355735436327</v>
      </c>
      <c r="H16" s="1335">
        <f t="shared" si="2"/>
        <v>9.9303614728131172E-3</v>
      </c>
      <c r="I16" s="548"/>
    </row>
    <row r="17" spans="1:18" s="403" customFormat="1" ht="21" customHeight="1">
      <c r="A17" s="1105" t="s">
        <v>767</v>
      </c>
      <c r="B17" s="1729">
        <v>4153987</v>
      </c>
      <c r="C17" s="1342">
        <v>3620150</v>
      </c>
      <c r="D17" s="1388">
        <v>93895</v>
      </c>
      <c r="E17" s="2223">
        <f t="shared" si="1"/>
        <v>7868032</v>
      </c>
      <c r="F17" s="1331">
        <f t="shared" si="3"/>
        <v>0.52795756295856444</v>
      </c>
      <c r="G17" s="1332">
        <f t="shared" si="0"/>
        <v>0.46010870316745028</v>
      </c>
      <c r="H17" s="1335">
        <f t="shared" si="2"/>
        <v>1.1933733873985261E-2</v>
      </c>
      <c r="I17" s="548"/>
    </row>
    <row r="18" spans="1:18" s="403" customFormat="1" ht="21" customHeight="1">
      <c r="A18" s="1728" t="s">
        <v>890</v>
      </c>
      <c r="B18" s="1729">
        <v>4228661</v>
      </c>
      <c r="C18" s="1342">
        <v>3726262</v>
      </c>
      <c r="D18" s="1388">
        <v>90657</v>
      </c>
      <c r="E18" s="2223">
        <f t="shared" si="1"/>
        <v>8045580</v>
      </c>
      <c r="F18" s="1331">
        <f t="shared" ref="F18" si="4">B18/E18</f>
        <v>0.52558808687502956</v>
      </c>
      <c r="G18" s="1332">
        <f t="shared" ref="G18" si="5">C18/E18</f>
        <v>0.46314398713330795</v>
      </c>
      <c r="H18" s="1335">
        <f t="shared" ref="H18" si="6">+D18/E18</f>
        <v>1.1267925991662504E-2</v>
      </c>
      <c r="I18" s="548"/>
    </row>
    <row r="19" spans="1:18" s="403" customFormat="1" ht="21" customHeight="1">
      <c r="A19" s="2219" t="s">
        <v>963</v>
      </c>
      <c r="B19" s="2220">
        <v>4214903</v>
      </c>
      <c r="C19" s="1342">
        <v>5746839</v>
      </c>
      <c r="D19" s="1388">
        <v>95925</v>
      </c>
      <c r="E19" s="2223">
        <f t="shared" si="1"/>
        <v>10057667</v>
      </c>
      <c r="F19" s="2221">
        <v>0.41907362810878507</v>
      </c>
      <c r="G19" s="1332">
        <v>0.57138887179303111</v>
      </c>
      <c r="H19" s="1335">
        <v>9.5375000981838039E-3</v>
      </c>
      <c r="I19" s="548"/>
    </row>
    <row r="20" spans="1:18" s="403" customFormat="1" ht="24.75" customHeight="1">
      <c r="A20" s="2413" t="str">
        <f>+'Resumen EEp'!G4</f>
        <v>Abr.2021</v>
      </c>
      <c r="B20" s="1343">
        <f>+'Resumen EEp'!C29</f>
        <v>4018374</v>
      </c>
      <c r="C20" s="1344">
        <f>+'Resumen EEp'!C38</f>
        <v>5731315</v>
      </c>
      <c r="D20" s="1389">
        <f>+'Resumen EEp'!B32</f>
        <v>96653</v>
      </c>
      <c r="E20" s="2224">
        <f t="shared" si="1"/>
        <v>9846342</v>
      </c>
      <c r="F20" s="1333">
        <f t="shared" si="3"/>
        <v>0.40810831068025061</v>
      </c>
      <c r="G20" s="1334">
        <f t="shared" si="0"/>
        <v>0.58207555658741084</v>
      </c>
      <c r="H20" s="1336">
        <f>+D20/E20</f>
        <v>9.8161327323385682E-3</v>
      </c>
      <c r="I20" s="545"/>
    </row>
    <row r="21" spans="1:18" s="403" customFormat="1" ht="90.75" customHeight="1">
      <c r="A21" s="2489" t="s">
        <v>972</v>
      </c>
      <c r="B21" s="2490"/>
      <c r="C21" s="2490"/>
      <c r="D21" s="2490"/>
      <c r="E21" s="2490"/>
      <c r="F21" s="2490"/>
      <c r="G21" s="2490"/>
      <c r="H21" s="2490"/>
      <c r="I21" s="1143"/>
    </row>
    <row r="22" spans="1:18" ht="25.5" customHeight="1"/>
    <row r="23" spans="1:18" ht="25.5" customHeight="1">
      <c r="A23" s="22"/>
      <c r="B23" s="22"/>
      <c r="C23" s="22"/>
      <c r="D23" s="22"/>
      <c r="E23" s="22"/>
      <c r="F23" s="22"/>
      <c r="G23" s="22"/>
      <c r="H23" s="22"/>
      <c r="I23" s="22"/>
    </row>
    <row r="24" spans="1:18" ht="25.5" customHeight="1">
      <c r="A24" s="22"/>
      <c r="B24" s="22"/>
      <c r="C24" s="22"/>
      <c r="D24" s="22"/>
      <c r="E24" s="22"/>
      <c r="F24" s="22"/>
      <c r="G24" s="22"/>
      <c r="H24" s="22"/>
      <c r="I24" s="22"/>
      <c r="R24" s="60" t="s">
        <v>8</v>
      </c>
    </row>
    <row r="25" spans="1:18" ht="25.5" customHeight="1">
      <c r="A25" s="22"/>
      <c r="B25" s="22"/>
      <c r="C25" s="22"/>
      <c r="D25" s="22"/>
      <c r="E25" s="22"/>
      <c r="F25" s="22"/>
      <c r="G25" s="22"/>
      <c r="H25" s="22"/>
      <c r="I25" s="22"/>
    </row>
    <row r="26" spans="1:18" ht="25.5" customHeight="1">
      <c r="A26" s="22"/>
      <c r="B26" s="22"/>
      <c r="C26" s="22"/>
      <c r="D26" s="22"/>
      <c r="E26" s="22"/>
      <c r="F26" s="22"/>
      <c r="G26" s="22"/>
      <c r="H26" s="22"/>
      <c r="I26" s="22"/>
    </row>
    <row r="27" spans="1:18" ht="25.5" customHeight="1">
      <c r="A27" s="22"/>
      <c r="B27" s="22"/>
      <c r="C27" s="22"/>
      <c r="D27" s="22"/>
      <c r="E27" s="22"/>
      <c r="F27" s="22"/>
      <c r="G27" s="22"/>
      <c r="H27" s="22"/>
      <c r="I27" s="22"/>
    </row>
    <row r="28" spans="1:18" ht="25.5" customHeight="1">
      <c r="A28" s="22"/>
      <c r="B28" s="22"/>
      <c r="C28" s="22"/>
      <c r="D28" s="22"/>
      <c r="E28" s="22"/>
      <c r="F28" s="22"/>
      <c r="G28" s="22"/>
      <c r="H28" s="22"/>
      <c r="I28" s="22"/>
    </row>
    <row r="29" spans="1:18" ht="25.5" customHeight="1">
      <c r="A29" s="22"/>
      <c r="B29" s="22"/>
      <c r="C29" s="22"/>
      <c r="D29" s="22"/>
      <c r="E29" s="22"/>
      <c r="F29" s="22"/>
      <c r="G29" s="22"/>
      <c r="H29" s="22"/>
      <c r="I29" s="22"/>
    </row>
    <row r="30" spans="1:18" ht="25.5" customHeight="1">
      <c r="A30" s="22"/>
      <c r="B30" s="22"/>
      <c r="C30" s="22"/>
      <c r="D30" s="22"/>
      <c r="E30" s="22"/>
      <c r="F30" s="22"/>
      <c r="G30" s="22"/>
      <c r="H30" s="22"/>
      <c r="I30" s="22"/>
    </row>
    <row r="31" spans="1:18" ht="25.5" customHeight="1">
      <c r="A31" s="22"/>
      <c r="B31" s="22"/>
      <c r="C31" s="22"/>
      <c r="D31" s="22"/>
      <c r="E31" s="22"/>
      <c r="F31" s="22"/>
      <c r="G31" s="22"/>
      <c r="H31" s="22"/>
      <c r="I31" s="22"/>
    </row>
    <row r="32" spans="1:18" ht="25.5" customHeight="1">
      <c r="A32" s="22"/>
      <c r="B32" s="22"/>
      <c r="C32" s="22"/>
      <c r="D32" s="22"/>
      <c r="E32" s="22"/>
      <c r="F32" s="22"/>
      <c r="G32" s="22"/>
      <c r="H32" s="22"/>
      <c r="I32" s="22"/>
    </row>
    <row r="33" spans="1:13" ht="25.5" customHeight="1">
      <c r="A33" s="22"/>
      <c r="B33" s="22"/>
      <c r="C33" s="22"/>
      <c r="D33" s="22"/>
      <c r="E33" s="22"/>
      <c r="F33" s="22"/>
      <c r="G33" s="22"/>
      <c r="H33" s="22"/>
      <c r="I33" s="22"/>
    </row>
    <row r="34" spans="1:13" ht="25.5" customHeight="1">
      <c r="A34" s="22"/>
      <c r="B34" s="22"/>
      <c r="C34" s="22"/>
      <c r="D34" s="22"/>
      <c r="E34" s="22"/>
      <c r="F34" s="22"/>
      <c r="G34" s="22"/>
      <c r="H34" s="22"/>
      <c r="I34" s="22"/>
    </row>
    <row r="35" spans="1:13" ht="25.5" customHeight="1">
      <c r="A35" s="22"/>
      <c r="B35" s="22"/>
      <c r="C35" s="22"/>
      <c r="D35" s="22"/>
      <c r="E35" s="22"/>
      <c r="F35" s="22"/>
      <c r="G35" s="22"/>
      <c r="H35" s="22"/>
      <c r="I35" s="22"/>
    </row>
    <row r="36" spans="1:13" ht="25.5" customHeight="1">
      <c r="A36" s="22"/>
      <c r="B36" s="22"/>
      <c r="C36" s="22"/>
      <c r="D36" s="22"/>
      <c r="E36" s="22"/>
      <c r="F36" s="22"/>
      <c r="G36" s="22"/>
      <c r="H36" s="22"/>
      <c r="I36" s="22"/>
    </row>
    <row r="37" spans="1:13" ht="25.5" customHeight="1">
      <c r="A37" s="22"/>
      <c r="B37" s="22"/>
      <c r="C37" s="22"/>
      <c r="D37" s="22"/>
      <c r="E37" s="22"/>
      <c r="F37" s="22"/>
      <c r="G37" s="22"/>
      <c r="H37" s="22"/>
      <c r="I37" s="22"/>
    </row>
    <row r="38" spans="1:13" ht="25.5" customHeight="1">
      <c r="A38" s="22"/>
      <c r="B38" s="22"/>
      <c r="C38" s="22"/>
      <c r="D38" s="22"/>
      <c r="E38" s="22"/>
      <c r="F38" s="22"/>
      <c r="G38" s="22"/>
      <c r="H38" s="22"/>
      <c r="I38" s="22"/>
    </row>
    <row r="39" spans="1:13" ht="25.5" customHeight="1">
      <c r="A39" s="22"/>
      <c r="B39" s="22"/>
      <c r="C39" s="22"/>
      <c r="D39" s="22"/>
      <c r="E39" s="22"/>
      <c r="F39" s="22"/>
      <c r="G39" s="22"/>
      <c r="H39" s="22"/>
      <c r="I39" s="22"/>
    </row>
    <row r="40" spans="1:13" ht="25.5" customHeight="1">
      <c r="A40" s="22"/>
      <c r="B40" s="22"/>
      <c r="C40" s="22"/>
      <c r="D40" s="22"/>
      <c r="E40" s="22"/>
      <c r="F40" s="22"/>
      <c r="G40" s="22"/>
      <c r="H40" s="22"/>
      <c r="I40" s="22"/>
    </row>
    <row r="41" spans="1:13" ht="25.5" customHeight="1">
      <c r="A41" s="22"/>
      <c r="B41" s="22"/>
      <c r="C41" s="22"/>
      <c r="D41" s="22"/>
      <c r="E41" s="22"/>
      <c r="F41" s="22"/>
      <c r="G41" s="22"/>
      <c r="H41" s="22"/>
      <c r="I41" s="22"/>
    </row>
    <row r="42" spans="1:13" ht="25.5" customHeight="1">
      <c r="A42" s="22"/>
      <c r="B42" s="22"/>
      <c r="C42" s="22"/>
      <c r="D42" s="22"/>
      <c r="E42" s="22"/>
      <c r="F42" s="22"/>
      <c r="G42" s="22"/>
      <c r="H42" s="22"/>
      <c r="I42" s="22"/>
    </row>
    <row r="43" spans="1:13" ht="25.5" customHeight="1">
      <c r="A43" s="22"/>
      <c r="B43" s="22"/>
      <c r="C43" s="22"/>
      <c r="D43" s="22"/>
      <c r="E43" s="22"/>
      <c r="F43" s="22"/>
      <c r="G43" s="22"/>
      <c r="H43" s="22"/>
      <c r="I43" s="22"/>
    </row>
    <row r="44" spans="1:13">
      <c r="J44" s="74"/>
      <c r="K44" s="74"/>
      <c r="L44" s="74"/>
      <c r="M44" s="74"/>
    </row>
    <row r="45" spans="1:13">
      <c r="J45" s="74"/>
      <c r="K45" s="74"/>
      <c r="L45" s="74"/>
      <c r="M45" s="74"/>
    </row>
    <row r="46" spans="1:13">
      <c r="J46" s="74"/>
      <c r="K46" s="74"/>
      <c r="L46" s="74"/>
      <c r="M46" s="74"/>
    </row>
    <row r="47" spans="1:13">
      <c r="J47" s="74"/>
      <c r="K47" s="74"/>
      <c r="L47" s="74"/>
      <c r="M47" s="74"/>
    </row>
    <row r="48" spans="1:13" ht="51" customHeight="1">
      <c r="J48" s="74"/>
      <c r="K48" s="74"/>
      <c r="L48" s="74"/>
      <c r="M48" s="74"/>
    </row>
    <row r="49" spans="1:15" ht="78" customHeight="1">
      <c r="A49" s="2471"/>
      <c r="B49" s="2471"/>
      <c r="C49" s="2471"/>
      <c r="D49" s="2471"/>
      <c r="E49" s="2471"/>
      <c r="F49" s="2471"/>
      <c r="G49" s="2471"/>
      <c r="H49" s="2471"/>
      <c r="I49" s="2471"/>
      <c r="J49" s="2471"/>
      <c r="K49" s="74"/>
      <c r="L49" s="74"/>
      <c r="M49" s="74"/>
    </row>
    <row r="55" spans="1:15">
      <c r="J55" s="74"/>
      <c r="K55" s="74"/>
      <c r="L55" s="74"/>
      <c r="M55" s="74"/>
      <c r="N55" s="74"/>
      <c r="O55" s="74"/>
    </row>
    <row r="56" spans="1:15">
      <c r="J56" s="74"/>
      <c r="K56" s="74"/>
      <c r="L56" s="74"/>
      <c r="M56" s="74"/>
      <c r="N56" s="74"/>
      <c r="O56" s="74"/>
    </row>
    <row r="57" spans="1:15">
      <c r="J57" s="74"/>
      <c r="K57" s="74"/>
      <c r="L57" s="74"/>
      <c r="M57" s="74"/>
      <c r="N57" s="74"/>
      <c r="O57" s="74"/>
    </row>
    <row r="58" spans="1:15">
      <c r="J58" s="74"/>
      <c r="K58" s="74"/>
      <c r="L58" s="74"/>
      <c r="M58" s="74"/>
      <c r="N58" s="74"/>
      <c r="O58" s="74"/>
    </row>
    <row r="59" spans="1:15">
      <c r="J59" s="74"/>
      <c r="K59" s="74"/>
      <c r="L59" s="74"/>
      <c r="M59" s="74"/>
      <c r="N59" s="74"/>
      <c r="O59" s="74"/>
    </row>
    <row r="60" spans="1:15">
      <c r="J60" s="74"/>
      <c r="K60" s="74"/>
      <c r="L60" s="74"/>
      <c r="M60" s="74"/>
      <c r="N60" s="74"/>
      <c r="O60" s="74"/>
    </row>
    <row r="61" spans="1:15">
      <c r="B61" s="74"/>
      <c r="C61" s="74"/>
      <c r="D61" s="74"/>
      <c r="E61" s="74"/>
      <c r="F61" s="74"/>
      <c r="G61" s="74"/>
      <c r="H61" s="74"/>
      <c r="I61" s="74"/>
      <c r="J61" s="74"/>
      <c r="K61" s="74"/>
      <c r="L61" s="74"/>
      <c r="M61" s="74"/>
      <c r="N61" s="74"/>
      <c r="O61" s="74"/>
    </row>
  </sheetData>
  <mergeCells count="3">
    <mergeCell ref="A49:J49"/>
    <mergeCell ref="A21:H21"/>
    <mergeCell ref="A1:I1"/>
  </mergeCells>
  <conditionalFormatting sqref="B20:C20">
    <cfRule type="cellIs" dxfId="51"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39" orientation="landscape"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2">
    <tabColor theme="9" tint="-0.249977111117893"/>
    <pageSetUpPr fitToPage="1"/>
  </sheetPr>
  <dimension ref="A1:S61"/>
  <sheetViews>
    <sheetView showGridLines="0" view="pageBreakPreview" topLeftCell="F1" zoomScale="55" zoomScaleNormal="100" zoomScaleSheetLayoutView="55" zoomScalePageLayoutView="62" workbookViewId="0">
      <selection activeCell="P1" sqref="P1:AA1048576"/>
    </sheetView>
  </sheetViews>
  <sheetFormatPr baseColWidth="10" defaultColWidth="11.42578125" defaultRowHeight="15"/>
  <cols>
    <col min="1" max="1" width="22.42578125" style="60" customWidth="1"/>
    <col min="2" max="2" width="39.28515625" style="1518" customWidth="1"/>
    <col min="3" max="3" width="22.42578125" style="1518" customWidth="1"/>
    <col min="4" max="4" width="33.140625" style="1518" customWidth="1"/>
    <col min="5" max="5" width="25.140625" style="1518" customWidth="1"/>
    <col min="6" max="6" width="19.5703125" style="1518" customWidth="1"/>
    <col min="7" max="7" width="27.140625" style="1518" customWidth="1"/>
    <col min="8" max="8" width="31" style="1518" customWidth="1"/>
    <col min="9" max="9" width="19" style="60" customWidth="1"/>
    <col min="10" max="10" width="16.140625" style="60" customWidth="1"/>
    <col min="11" max="11" width="18.85546875" style="60" bestFit="1" customWidth="1"/>
    <col min="12" max="12" width="15.28515625" style="60" customWidth="1"/>
    <col min="13" max="13" width="18.42578125" style="60" customWidth="1"/>
    <col min="14" max="14" width="17" style="60" customWidth="1"/>
    <col min="15" max="15" width="19.140625" style="60" customWidth="1"/>
    <col min="16" max="16384" width="11.42578125" style="60"/>
  </cols>
  <sheetData>
    <row r="1" spans="1:15" ht="120" customHeight="1">
      <c r="A1" s="2492" t="s">
        <v>1030</v>
      </c>
      <c r="B1" s="2492"/>
      <c r="C1" s="2492"/>
      <c r="D1" s="2492"/>
      <c r="E1" s="2492"/>
      <c r="F1" s="2492"/>
      <c r="G1" s="2492"/>
      <c r="H1" s="2492"/>
      <c r="I1" s="2492"/>
      <c r="J1" s="2492"/>
      <c r="K1" s="2492"/>
      <c r="L1" s="2492"/>
      <c r="M1" s="2492"/>
      <c r="N1" s="2492"/>
      <c r="O1" s="2492"/>
    </row>
    <row r="2" spans="1:15" ht="17.25" customHeight="1">
      <c r="A2" s="139"/>
      <c r="B2" s="1519"/>
      <c r="C2" s="1519"/>
      <c r="D2" s="1519"/>
      <c r="E2" s="1519"/>
      <c r="F2" s="1519"/>
      <c r="G2" s="1519"/>
      <c r="H2" s="1519"/>
      <c r="I2" s="139"/>
      <c r="J2" s="139"/>
      <c r="K2" s="139"/>
      <c r="L2" s="139"/>
      <c r="M2" s="139"/>
      <c r="N2" s="139"/>
      <c r="O2" s="139"/>
    </row>
    <row r="3" spans="1:15" s="403" customFormat="1" ht="78" customHeight="1">
      <c r="A3" s="232" t="s">
        <v>175</v>
      </c>
      <c r="B3" s="1028" t="s">
        <v>923</v>
      </c>
      <c r="C3" s="1028" t="s">
        <v>539</v>
      </c>
      <c r="D3" s="1028" t="s">
        <v>777</v>
      </c>
      <c r="E3" s="219" t="s">
        <v>792</v>
      </c>
      <c r="F3" s="1028" t="s">
        <v>172</v>
      </c>
      <c r="G3" s="1028" t="s">
        <v>173</v>
      </c>
      <c r="H3" s="1183" t="s">
        <v>778</v>
      </c>
      <c r="I3" s="169"/>
      <c r="J3" s="169"/>
      <c r="K3" s="169"/>
      <c r="L3" s="169"/>
      <c r="M3" s="169"/>
      <c r="N3" s="169"/>
      <c r="O3" s="169"/>
    </row>
    <row r="4" spans="1:15" s="403" customFormat="1" ht="22.5" customHeight="1">
      <c r="A4" s="1899" t="s">
        <v>3</v>
      </c>
      <c r="B4" s="2323">
        <v>0</v>
      </c>
      <c r="C4" s="1894">
        <v>266531</v>
      </c>
      <c r="D4" s="1895">
        <f>+'III.1.4.Afil. SFS'!D4</f>
        <v>0</v>
      </c>
      <c r="E4" s="1901">
        <f t="shared" ref="E4:E20" si="0">SUM(B4:D4)</f>
        <v>266531</v>
      </c>
      <c r="F4" s="2328">
        <v>0</v>
      </c>
      <c r="G4" s="2329">
        <f t="shared" ref="G4:G20" si="1">C4/E4</f>
        <v>1</v>
      </c>
      <c r="H4" s="2330">
        <f>+D4/E4</f>
        <v>0</v>
      </c>
      <c r="I4" s="545"/>
      <c r="J4" s="545"/>
      <c r="K4" s="545"/>
      <c r="L4" s="1227"/>
      <c r="M4" s="168"/>
      <c r="N4" s="168"/>
      <c r="O4" s="546"/>
    </row>
    <row r="5" spans="1:15" s="403" customFormat="1" ht="22.5" customHeight="1">
      <c r="A5" s="1727" t="s">
        <v>4</v>
      </c>
      <c r="B5" s="2324">
        <v>0</v>
      </c>
      <c r="C5" s="1101">
        <v>513416</v>
      </c>
      <c r="D5" s="1896">
        <f>+'III.1.4.Afil. SFS'!D5</f>
        <v>0</v>
      </c>
      <c r="E5" s="1902">
        <f t="shared" si="0"/>
        <v>513416</v>
      </c>
      <c r="F5" s="2331">
        <v>0</v>
      </c>
      <c r="G5" s="2332">
        <f t="shared" si="1"/>
        <v>1</v>
      </c>
      <c r="H5" s="2333">
        <f>+D5/E5</f>
        <v>0</v>
      </c>
      <c r="I5" s="545"/>
      <c r="J5" s="545"/>
      <c r="K5" s="545"/>
      <c r="L5" s="1228"/>
      <c r="M5" s="168"/>
      <c r="N5" s="1228"/>
      <c r="O5" s="546"/>
    </row>
    <row r="6" spans="1:15" s="403" customFormat="1" ht="22.5" customHeight="1">
      <c r="A6" s="1727" t="s">
        <v>5</v>
      </c>
      <c r="B6" s="2324">
        <v>1599467</v>
      </c>
      <c r="C6" s="1101">
        <v>1081936</v>
      </c>
      <c r="D6" s="1896">
        <f>+'III.1.4.Afil. SFS'!D6</f>
        <v>0</v>
      </c>
      <c r="E6" s="1902">
        <f t="shared" si="0"/>
        <v>2681403</v>
      </c>
      <c r="F6" s="2334">
        <f t="shared" ref="F6:F20" si="2">B6/E6</f>
        <v>0.59650377060068926</v>
      </c>
      <c r="G6" s="2335">
        <f t="shared" si="1"/>
        <v>0.40349622939931074</v>
      </c>
      <c r="H6" s="2333">
        <f t="shared" ref="H6:H20" si="3">+D6/E6</f>
        <v>0</v>
      </c>
      <c r="I6" s="545"/>
      <c r="J6" s="545"/>
      <c r="K6" s="1395"/>
      <c r="L6" s="1228"/>
      <c r="M6" s="168"/>
      <c r="N6" s="168"/>
      <c r="O6" s="546"/>
    </row>
    <row r="7" spans="1:15" s="403" customFormat="1" ht="22.5" customHeight="1">
      <c r="A7" s="1727" t="s">
        <v>6</v>
      </c>
      <c r="B7" s="2324">
        <v>1729671</v>
      </c>
      <c r="C7" s="1101">
        <v>1224643</v>
      </c>
      <c r="D7" s="1896">
        <f>+'III.1.4.Afil. SFS'!D7</f>
        <v>0</v>
      </c>
      <c r="E7" s="1902">
        <f t="shared" si="0"/>
        <v>2954314</v>
      </c>
      <c r="F7" s="2334">
        <f t="shared" si="2"/>
        <v>0.5854729727442648</v>
      </c>
      <c r="G7" s="2335">
        <f t="shared" si="1"/>
        <v>0.41452702725573515</v>
      </c>
      <c r="H7" s="2333">
        <f t="shared" si="3"/>
        <v>0</v>
      </c>
      <c r="I7" s="545"/>
      <c r="J7" s="545"/>
      <c r="K7" s="1395"/>
      <c r="L7" s="168"/>
      <c r="M7" s="168"/>
      <c r="N7" s="168"/>
      <c r="O7" s="546"/>
    </row>
    <row r="8" spans="1:15" s="403" customFormat="1" ht="22.5" customHeight="1">
      <c r="A8" s="1727" t="s">
        <v>7</v>
      </c>
      <c r="B8" s="2324">
        <v>2096232</v>
      </c>
      <c r="C8" s="1101">
        <v>1346166</v>
      </c>
      <c r="D8" s="1896">
        <f>+'III.1.4.Afil. SFS'!D8</f>
        <v>21982</v>
      </c>
      <c r="E8" s="1902">
        <f t="shared" si="0"/>
        <v>3464380</v>
      </c>
      <c r="F8" s="2334">
        <f t="shared" si="2"/>
        <v>0.60508142871163095</v>
      </c>
      <c r="G8" s="2335">
        <f t="shared" si="1"/>
        <v>0.38857342439339793</v>
      </c>
      <c r="H8" s="2333">
        <f t="shared" si="3"/>
        <v>6.3451468949711062E-3</v>
      </c>
      <c r="I8" s="545"/>
      <c r="J8" s="545"/>
      <c r="K8" s="1395"/>
      <c r="L8" s="168"/>
      <c r="M8" s="168"/>
      <c r="N8" s="168"/>
      <c r="O8" s="546"/>
    </row>
    <row r="9" spans="1:15" s="403" customFormat="1" ht="22.5" customHeight="1">
      <c r="A9" s="1727" t="s">
        <v>140</v>
      </c>
      <c r="B9" s="2324">
        <v>2417992</v>
      </c>
      <c r="C9" s="1101">
        <v>1847833</v>
      </c>
      <c r="D9" s="1896">
        <f>+'III.1.4.Afil. SFS'!D9</f>
        <v>27105</v>
      </c>
      <c r="E9" s="1902">
        <f t="shared" si="0"/>
        <v>4292930</v>
      </c>
      <c r="F9" s="2334">
        <f t="shared" si="2"/>
        <v>0.56324980840591388</v>
      </c>
      <c r="G9" s="2335">
        <f t="shared" si="1"/>
        <v>0.43043632204578225</v>
      </c>
      <c r="H9" s="2333">
        <f t="shared" si="3"/>
        <v>6.3138695483038387E-3</v>
      </c>
      <c r="I9" s="545"/>
      <c r="J9" s="545"/>
      <c r="K9" s="1395"/>
      <c r="L9" s="1395"/>
      <c r="M9" s="1395"/>
      <c r="N9" s="168"/>
      <c r="O9" s="546"/>
    </row>
    <row r="10" spans="1:15" s="403" customFormat="1" ht="22.5" customHeight="1">
      <c r="A10" s="1727" t="s">
        <v>171</v>
      </c>
      <c r="B10" s="2324">
        <v>2586943</v>
      </c>
      <c r="C10" s="1101">
        <v>1996335</v>
      </c>
      <c r="D10" s="1896">
        <f>+'III.1.4.Afil. SFS'!D10</f>
        <v>29726</v>
      </c>
      <c r="E10" s="1902">
        <f t="shared" si="0"/>
        <v>4613004</v>
      </c>
      <c r="F10" s="2334">
        <f t="shared" si="2"/>
        <v>0.56079357399213181</v>
      </c>
      <c r="G10" s="2335">
        <f t="shared" si="1"/>
        <v>0.43276246888144904</v>
      </c>
      <c r="H10" s="2333">
        <f t="shared" si="3"/>
        <v>6.4439571264191401E-3</v>
      </c>
      <c r="I10" s="545"/>
      <c r="J10" s="545"/>
      <c r="K10" s="1395"/>
      <c r="L10" s="1395"/>
      <c r="M10" s="1395"/>
      <c r="N10" s="168"/>
      <c r="O10" s="168"/>
    </row>
    <row r="11" spans="1:15" s="403" customFormat="1" ht="22.5" customHeight="1">
      <c r="A11" s="1727" t="s">
        <v>375</v>
      </c>
      <c r="B11" s="2324">
        <v>2747735</v>
      </c>
      <c r="C11" s="1101">
        <v>2294356</v>
      </c>
      <c r="D11" s="1896">
        <f>+'III.1.4.Afil. SFS'!D11</f>
        <v>30703</v>
      </c>
      <c r="E11" s="1902">
        <f t="shared" si="0"/>
        <v>5072794</v>
      </c>
      <c r="F11" s="2334">
        <f t="shared" si="2"/>
        <v>0.5416610648885013</v>
      </c>
      <c r="G11" s="2335">
        <f t="shared" si="1"/>
        <v>0.45228645200258477</v>
      </c>
      <c r="H11" s="2333">
        <f t="shared" si="3"/>
        <v>6.0524831089139438E-3</v>
      </c>
      <c r="I11" s="545"/>
      <c r="J11" s="545"/>
      <c r="K11" s="1395"/>
      <c r="L11" s="1395"/>
      <c r="M11" s="1395"/>
      <c r="N11" s="1182"/>
      <c r="O11" s="168"/>
    </row>
    <row r="12" spans="1:15" s="403" customFormat="1" ht="22.5" customHeight="1">
      <c r="A12" s="1727" t="s">
        <v>408</v>
      </c>
      <c r="B12" s="2324">
        <v>2965326</v>
      </c>
      <c r="C12" s="1101">
        <v>2646899</v>
      </c>
      <c r="D12" s="1896">
        <f>+'III.1.4.Afil. SFS'!D12</f>
        <v>27273</v>
      </c>
      <c r="E12" s="1902">
        <f t="shared" si="0"/>
        <v>5639498</v>
      </c>
      <c r="F12" s="2334">
        <f t="shared" si="2"/>
        <v>0.52581382243596864</v>
      </c>
      <c r="G12" s="2335">
        <f t="shared" si="1"/>
        <v>0.46935010882174266</v>
      </c>
      <c r="H12" s="2333">
        <f t="shared" si="3"/>
        <v>4.8360687422887641E-3</v>
      </c>
      <c r="I12" s="545"/>
      <c r="J12" s="545"/>
      <c r="K12" s="1395"/>
      <c r="L12" s="1395"/>
      <c r="M12" s="1395"/>
      <c r="N12" s="168"/>
      <c r="O12" s="168"/>
    </row>
    <row r="13" spans="1:15" s="403" customFormat="1" ht="22.5" customHeight="1">
      <c r="A13" s="1727" t="s">
        <v>416</v>
      </c>
      <c r="B13" s="2324">
        <v>3224947</v>
      </c>
      <c r="C13" s="1101">
        <v>3015646</v>
      </c>
      <c r="D13" s="1896">
        <f>+'III.1.4.Afil. SFS'!D13</f>
        <v>30370</v>
      </c>
      <c r="E13" s="1902">
        <f t="shared" si="0"/>
        <v>6270963</v>
      </c>
      <c r="F13" s="2334">
        <f t="shared" si="2"/>
        <v>0.51426662858639094</v>
      </c>
      <c r="G13" s="2335">
        <f t="shared" si="1"/>
        <v>0.48089041507659985</v>
      </c>
      <c r="H13" s="2333">
        <f t="shared" si="3"/>
        <v>4.8429563370091643E-3</v>
      </c>
      <c r="I13" s="545"/>
      <c r="J13" s="545"/>
      <c r="K13" s="1395"/>
      <c r="L13" s="1395"/>
      <c r="M13" s="1395"/>
      <c r="N13" s="168"/>
      <c r="O13" s="168"/>
    </row>
    <row r="14" spans="1:15" s="403" customFormat="1" ht="22.5" customHeight="1">
      <c r="A14" s="1727" t="s">
        <v>669</v>
      </c>
      <c r="B14" s="2324">
        <v>3407061</v>
      </c>
      <c r="C14" s="1101">
        <v>3110557</v>
      </c>
      <c r="D14" s="1896">
        <f>+'III.1.4.Afil. SFS'!D14</f>
        <v>30529</v>
      </c>
      <c r="E14" s="1902">
        <f t="shared" si="0"/>
        <v>6548147</v>
      </c>
      <c r="F14" s="2334">
        <f t="shared" si="2"/>
        <v>0.520309180597198</v>
      </c>
      <c r="G14" s="2335">
        <f t="shared" si="1"/>
        <v>0.47502858442243279</v>
      </c>
      <c r="H14" s="2333">
        <f t="shared" si="3"/>
        <v>4.6622349803692557E-3</v>
      </c>
      <c r="I14" s="545"/>
      <c r="J14" s="548"/>
      <c r="K14" s="1395"/>
      <c r="L14" s="1395"/>
      <c r="M14" s="1395"/>
      <c r="N14" s="168"/>
      <c r="O14" s="168"/>
    </row>
    <row r="15" spans="1:15" s="403" customFormat="1" ht="22.5" customHeight="1">
      <c r="A15" s="1900" t="s">
        <v>696</v>
      </c>
      <c r="B15" s="2325">
        <v>3699816</v>
      </c>
      <c r="C15" s="1537">
        <v>3353566</v>
      </c>
      <c r="D15" s="1896">
        <f>+'III.1.4.Afil. SFS'!D15</f>
        <v>42908</v>
      </c>
      <c r="E15" s="1903">
        <f t="shared" si="0"/>
        <v>7096290</v>
      </c>
      <c r="F15" s="2336">
        <f t="shared" si="2"/>
        <v>0.52137328096794244</v>
      </c>
      <c r="G15" s="2337">
        <f t="shared" si="1"/>
        <v>0.47258017922040951</v>
      </c>
      <c r="H15" s="2333">
        <f t="shared" si="3"/>
        <v>6.0465398116480587E-3</v>
      </c>
      <c r="I15" s="545"/>
      <c r="J15" s="548"/>
      <c r="K15" s="1395"/>
      <c r="L15" s="1395"/>
      <c r="M15" s="1395"/>
      <c r="N15" s="168"/>
      <c r="O15" s="168"/>
    </row>
    <row r="16" spans="1:15" s="403" customFormat="1" ht="22.5" customHeight="1">
      <c r="A16" s="1900" t="s">
        <v>746</v>
      </c>
      <c r="B16" s="2325">
        <v>4020299</v>
      </c>
      <c r="C16" s="1537">
        <v>3545383</v>
      </c>
      <c r="D16" s="1896">
        <f>+'III.1.4.Afil. SFS'!D16</f>
        <v>74716</v>
      </c>
      <c r="E16" s="1903">
        <f t="shared" si="0"/>
        <v>7640398</v>
      </c>
      <c r="F16" s="2336">
        <f t="shared" si="2"/>
        <v>0.52618973514206979</v>
      </c>
      <c r="G16" s="2337">
        <f t="shared" si="1"/>
        <v>0.46403119313941499</v>
      </c>
      <c r="H16" s="2333">
        <f t="shared" si="3"/>
        <v>9.7790717185151869E-3</v>
      </c>
      <c r="I16" s="545"/>
      <c r="J16" s="548"/>
      <c r="K16" s="1395"/>
      <c r="L16" s="1395"/>
      <c r="M16" s="1395"/>
      <c r="N16" s="168"/>
      <c r="O16" s="168"/>
    </row>
    <row r="17" spans="1:19" s="403" customFormat="1" ht="22.5" customHeight="1">
      <c r="A17" s="1900" t="s">
        <v>766</v>
      </c>
      <c r="B17" s="2325">
        <v>4240469</v>
      </c>
      <c r="C17" s="1537">
        <v>3591049</v>
      </c>
      <c r="D17" s="1897">
        <f>+'III.1.4.Afil. SFS'!D17</f>
        <v>93895</v>
      </c>
      <c r="E17" s="1903">
        <f t="shared" si="0"/>
        <v>7925413</v>
      </c>
      <c r="F17" s="2336">
        <f t="shared" si="2"/>
        <v>0.53504706947133229</v>
      </c>
      <c r="G17" s="2337">
        <f t="shared" si="1"/>
        <v>0.4531055984085624</v>
      </c>
      <c r="H17" s="2338">
        <f t="shared" si="3"/>
        <v>1.1847332120105287E-2</v>
      </c>
      <c r="I17" s="545"/>
      <c r="J17" s="548"/>
      <c r="K17" s="545"/>
      <c r="L17" s="1395"/>
      <c r="M17" s="1395"/>
      <c r="N17" s="168"/>
      <c r="O17" s="168"/>
    </row>
    <row r="18" spans="1:19" s="403" customFormat="1" ht="22.5" customHeight="1">
      <c r="A18" s="1900" t="s">
        <v>891</v>
      </c>
      <c r="B18" s="2325">
        <v>4310345</v>
      </c>
      <c r="C18" s="1537">
        <v>3711158</v>
      </c>
      <c r="D18" s="1897">
        <f>+'III.1.4.Afil. SFS'!D18</f>
        <v>90657</v>
      </c>
      <c r="E18" s="1903">
        <f t="shared" si="0"/>
        <v>8112160</v>
      </c>
      <c r="F18" s="2336">
        <f t="shared" si="2"/>
        <v>0.53134368651505892</v>
      </c>
      <c r="G18" s="2337">
        <f t="shared" ref="G18" si="4">C18/E18</f>
        <v>0.45748086822745115</v>
      </c>
      <c r="H18" s="2338">
        <f t="shared" ref="H18" si="5">+D18/E18</f>
        <v>1.117544525748999E-2</v>
      </c>
      <c r="I18" s="545"/>
      <c r="J18" s="548"/>
      <c r="K18" s="545"/>
      <c r="L18" s="1395"/>
      <c r="M18" s="1395"/>
      <c r="N18" s="168"/>
      <c r="O18" s="168"/>
    </row>
    <row r="19" spans="1:19" s="403" customFormat="1" ht="22.5" customHeight="1">
      <c r="A19" s="2218" t="s">
        <v>963</v>
      </c>
      <c r="B19" s="2326">
        <v>4080795</v>
      </c>
      <c r="C19" s="1537">
        <v>5742227</v>
      </c>
      <c r="D19" s="1897">
        <v>95925</v>
      </c>
      <c r="E19" s="1903">
        <f t="shared" si="0"/>
        <v>9918947</v>
      </c>
      <c r="F19" s="2336">
        <f t="shared" ref="F19" si="6">B19/E19</f>
        <v>0.41141413498832086</v>
      </c>
      <c r="G19" s="2337">
        <f t="shared" ref="G19" si="7">C19/E19</f>
        <v>0.57891497958402238</v>
      </c>
      <c r="H19" s="2338">
        <f t="shared" ref="H19" si="8">+D19/E19</f>
        <v>9.6708854276567873E-3</v>
      </c>
      <c r="I19" s="545"/>
      <c r="J19" s="548"/>
      <c r="K19" s="545"/>
      <c r="L19" s="1395"/>
      <c r="M19" s="1395"/>
      <c r="N19" s="168"/>
      <c r="O19" s="168"/>
    </row>
    <row r="20" spans="1:19" s="403" customFormat="1" ht="22.5" customHeight="1">
      <c r="A20" s="2342" t="str">
        <f>+'Resumen EEp'!G4</f>
        <v>Abr.2021</v>
      </c>
      <c r="B20" s="2327">
        <f>+'Resumen EEp'!B29</f>
        <v>4105372</v>
      </c>
      <c r="C20" s="1881">
        <f>+'Resumen EEp'!B38</f>
        <v>5747904</v>
      </c>
      <c r="D20" s="1898">
        <f>+'Resumen EEp'!B32</f>
        <v>96653</v>
      </c>
      <c r="E20" s="1904">
        <f t="shared" si="0"/>
        <v>9949929</v>
      </c>
      <c r="F20" s="2339">
        <f t="shared" si="2"/>
        <v>0.41260314520837282</v>
      </c>
      <c r="G20" s="2340">
        <f t="shared" si="1"/>
        <v>0.5776829161293513</v>
      </c>
      <c r="H20" s="2341">
        <f t="shared" si="3"/>
        <v>9.7139386622758818E-3</v>
      </c>
      <c r="I20" s="1101"/>
      <c r="J20" s="548"/>
      <c r="K20" s="545"/>
      <c r="L20" s="547"/>
      <c r="M20" s="168"/>
      <c r="N20" s="168"/>
      <c r="O20" s="168"/>
    </row>
    <row r="21" spans="1:19" ht="43.5" customHeight="1">
      <c r="A21" s="2493" t="s">
        <v>779</v>
      </c>
      <c r="B21" s="2494"/>
      <c r="C21" s="2494"/>
      <c r="D21" s="2494"/>
      <c r="E21" s="2494"/>
      <c r="F21" s="2494"/>
      <c r="G21" s="2494"/>
      <c r="H21" s="2494"/>
      <c r="I21" s="2494"/>
      <c r="J21" s="2494"/>
      <c r="K21" s="2494"/>
      <c r="L21" s="2494"/>
      <c r="M21" s="2494"/>
      <c r="N21" s="2494"/>
      <c r="O21" s="2494"/>
    </row>
    <row r="22" spans="1:19" ht="25.5" customHeight="1">
      <c r="A22" s="22"/>
      <c r="B22" s="590"/>
      <c r="C22" s="590"/>
      <c r="D22" s="590"/>
      <c r="E22" s="590"/>
      <c r="F22" s="590"/>
      <c r="G22" s="590"/>
      <c r="H22" s="590"/>
      <c r="I22" s="22"/>
      <c r="J22" s="22"/>
      <c r="K22" s="22"/>
      <c r="L22" s="22"/>
      <c r="M22" s="22"/>
      <c r="N22" s="22"/>
      <c r="O22" s="22"/>
    </row>
    <row r="23" spans="1:19" ht="25.5" customHeight="1">
      <c r="A23" s="22"/>
      <c r="B23" s="590"/>
      <c r="C23" s="590"/>
      <c r="D23" s="590"/>
      <c r="E23" s="590"/>
      <c r="F23" s="590"/>
      <c r="G23" s="590"/>
      <c r="H23" s="590"/>
      <c r="I23" s="22"/>
      <c r="J23" s="22"/>
      <c r="K23" s="22"/>
      <c r="L23" s="22"/>
      <c r="M23" s="22"/>
      <c r="N23" s="22"/>
      <c r="O23" s="22"/>
    </row>
    <row r="24" spans="1:19" ht="25.5" customHeight="1">
      <c r="A24" s="22"/>
      <c r="B24" s="590"/>
      <c r="C24" s="590"/>
      <c r="D24" s="590"/>
      <c r="E24" s="590"/>
      <c r="F24" s="590"/>
      <c r="G24" s="590"/>
      <c r="H24" s="590"/>
      <c r="I24" s="22"/>
      <c r="J24" s="22"/>
      <c r="K24" s="22"/>
      <c r="L24" s="22"/>
      <c r="M24" s="22"/>
      <c r="N24" s="22"/>
      <c r="O24" s="22"/>
      <c r="S24" s="60" t="s">
        <v>8</v>
      </c>
    </row>
    <row r="25" spans="1:19" ht="25.5" customHeight="1">
      <c r="A25" s="22"/>
      <c r="B25" s="590"/>
      <c r="C25" s="590"/>
      <c r="D25" s="590"/>
      <c r="E25" s="590"/>
      <c r="F25" s="590"/>
      <c r="G25" s="590"/>
      <c r="H25" s="590"/>
      <c r="I25" s="22"/>
      <c r="J25" s="22"/>
      <c r="K25" s="22"/>
      <c r="L25" s="22"/>
      <c r="M25" s="22"/>
      <c r="N25" s="22"/>
      <c r="O25" s="22"/>
    </row>
    <row r="26" spans="1:19" ht="25.5" customHeight="1">
      <c r="A26" s="22"/>
      <c r="B26" s="590"/>
      <c r="C26" s="590"/>
      <c r="D26" s="590"/>
      <c r="E26" s="590"/>
      <c r="F26" s="590"/>
      <c r="G26" s="590"/>
      <c r="H26" s="590"/>
      <c r="I26" s="22"/>
      <c r="J26" s="22"/>
      <c r="K26" s="22"/>
      <c r="L26" s="22"/>
      <c r="M26" s="22"/>
      <c r="N26" s="22"/>
      <c r="O26" s="22"/>
    </row>
    <row r="27" spans="1:19" ht="25.5" customHeight="1">
      <c r="A27" s="22"/>
      <c r="B27" s="590"/>
      <c r="C27" s="590"/>
      <c r="D27" s="590"/>
      <c r="E27" s="590"/>
      <c r="F27" s="590"/>
      <c r="G27" s="590"/>
      <c r="H27" s="590"/>
      <c r="I27" s="22"/>
      <c r="J27" s="22"/>
      <c r="K27" s="22"/>
      <c r="L27" s="22"/>
      <c r="M27" s="22"/>
      <c r="N27" s="22"/>
      <c r="O27" s="22"/>
    </row>
    <row r="28" spans="1:19" ht="25.5" customHeight="1">
      <c r="A28" s="22"/>
      <c r="B28" s="590"/>
      <c r="C28" s="590"/>
      <c r="D28" s="590"/>
      <c r="E28" s="590"/>
      <c r="F28" s="590"/>
      <c r="G28" s="590"/>
      <c r="H28" s="590"/>
      <c r="I28" s="22"/>
      <c r="J28" s="22"/>
      <c r="K28" s="22"/>
      <c r="L28" s="22"/>
      <c r="M28" s="22"/>
      <c r="N28" s="22"/>
      <c r="O28" s="22"/>
    </row>
    <row r="29" spans="1:19" ht="25.5" customHeight="1">
      <c r="A29" s="22"/>
      <c r="B29" s="590"/>
      <c r="C29" s="590"/>
      <c r="D29" s="590"/>
      <c r="E29" s="590"/>
      <c r="F29" s="590"/>
      <c r="G29" s="590"/>
      <c r="H29" s="590"/>
      <c r="I29" s="22"/>
      <c r="J29" s="22"/>
      <c r="K29" s="22"/>
      <c r="L29" s="22"/>
      <c r="M29" s="22"/>
      <c r="N29" s="22"/>
      <c r="O29" s="22"/>
    </row>
    <row r="30" spans="1:19" ht="25.5" customHeight="1">
      <c r="A30" s="22"/>
      <c r="B30" s="590"/>
      <c r="C30" s="590"/>
      <c r="D30" s="590"/>
      <c r="E30" s="590"/>
      <c r="F30" s="590"/>
      <c r="G30" s="590"/>
      <c r="H30" s="590"/>
      <c r="I30" s="22"/>
      <c r="J30" s="22"/>
      <c r="K30" s="22"/>
      <c r="L30" s="22"/>
      <c r="M30" s="22"/>
      <c r="N30" s="22"/>
      <c r="O30" s="22"/>
    </row>
    <row r="31" spans="1:19" ht="25.5" customHeight="1">
      <c r="A31" s="22"/>
      <c r="B31" s="590"/>
      <c r="C31" s="590"/>
      <c r="D31" s="590"/>
      <c r="E31" s="590"/>
      <c r="F31" s="590"/>
      <c r="G31" s="590"/>
      <c r="H31" s="590"/>
      <c r="I31" s="22"/>
      <c r="J31" s="22"/>
      <c r="K31" s="22"/>
      <c r="L31" s="22"/>
      <c r="M31" s="22"/>
      <c r="N31" s="22"/>
      <c r="O31" s="22"/>
    </row>
    <row r="32" spans="1:19" ht="25.5" customHeight="1">
      <c r="A32" s="22"/>
      <c r="B32" s="590"/>
      <c r="C32" s="590"/>
      <c r="D32" s="590"/>
      <c r="E32" s="590"/>
      <c r="F32" s="590"/>
      <c r="G32" s="590"/>
      <c r="H32" s="590"/>
      <c r="I32" s="22"/>
      <c r="J32" s="22"/>
      <c r="K32" s="22"/>
      <c r="L32" s="22"/>
      <c r="M32" s="22"/>
      <c r="N32" s="22"/>
      <c r="O32" s="22"/>
    </row>
    <row r="33" spans="1:15" ht="25.5" customHeight="1">
      <c r="A33" s="22"/>
      <c r="B33" s="590"/>
      <c r="C33" s="590"/>
      <c r="D33" s="590"/>
      <c r="E33" s="590"/>
      <c r="F33" s="590"/>
      <c r="G33" s="590"/>
      <c r="H33" s="590"/>
      <c r="I33" s="22"/>
      <c r="J33" s="22"/>
      <c r="K33" s="22"/>
      <c r="L33" s="22"/>
      <c r="M33" s="22"/>
      <c r="N33" s="22"/>
      <c r="O33" s="22"/>
    </row>
    <row r="34" spans="1:15" ht="25.5" customHeight="1">
      <c r="A34" s="22"/>
      <c r="B34" s="590"/>
      <c r="C34" s="590"/>
      <c r="D34" s="590"/>
      <c r="E34" s="590"/>
      <c r="F34" s="590"/>
      <c r="G34" s="590"/>
      <c r="H34" s="590"/>
      <c r="I34" s="22"/>
      <c r="J34" s="22"/>
      <c r="K34" s="22"/>
      <c r="L34" s="22"/>
      <c r="M34" s="22"/>
      <c r="N34" s="22"/>
      <c r="O34" s="22"/>
    </row>
    <row r="35" spans="1:15" ht="25.5" customHeight="1">
      <c r="A35" s="22"/>
      <c r="B35" s="590"/>
      <c r="C35" s="590"/>
      <c r="D35" s="590"/>
      <c r="E35" s="590"/>
      <c r="F35" s="590"/>
      <c r="G35" s="590"/>
      <c r="H35" s="590"/>
      <c r="I35" s="22"/>
      <c r="J35" s="22"/>
      <c r="K35" s="22"/>
      <c r="L35" s="22"/>
      <c r="M35" s="22"/>
      <c r="N35" s="22"/>
      <c r="O35" s="22"/>
    </row>
    <row r="36" spans="1:15" ht="25.5" customHeight="1">
      <c r="A36" s="22"/>
      <c r="B36" s="590"/>
      <c r="C36" s="590"/>
      <c r="D36" s="590"/>
      <c r="E36" s="590"/>
      <c r="F36" s="590"/>
      <c r="G36" s="590"/>
      <c r="H36" s="590"/>
      <c r="I36" s="22"/>
      <c r="J36" s="22"/>
      <c r="K36" s="22"/>
      <c r="L36" s="22"/>
      <c r="M36" s="22"/>
      <c r="N36" s="22"/>
      <c r="O36" s="22"/>
    </row>
    <row r="37" spans="1:15" ht="25.5" customHeight="1">
      <c r="A37" s="22"/>
      <c r="B37" s="590"/>
      <c r="C37" s="590"/>
      <c r="D37" s="590"/>
      <c r="E37" s="590"/>
      <c r="F37" s="590"/>
      <c r="G37" s="590"/>
      <c r="H37" s="590"/>
      <c r="I37" s="22"/>
      <c r="J37" s="22"/>
      <c r="K37" s="22"/>
      <c r="L37" s="22"/>
      <c r="M37" s="22"/>
      <c r="N37" s="22"/>
      <c r="O37" s="22"/>
    </row>
    <row r="38" spans="1:15" ht="25.5" customHeight="1">
      <c r="A38" s="22"/>
      <c r="B38" s="590"/>
      <c r="C38" s="590"/>
      <c r="D38" s="590"/>
      <c r="E38" s="590"/>
      <c r="F38" s="590"/>
      <c r="G38" s="590"/>
      <c r="H38" s="590"/>
      <c r="I38" s="22"/>
      <c r="J38" s="22"/>
      <c r="K38" s="22"/>
      <c r="L38" s="22"/>
      <c r="M38" s="22"/>
      <c r="N38" s="22"/>
      <c r="O38" s="22"/>
    </row>
    <row r="39" spans="1:15" ht="25.5" customHeight="1">
      <c r="A39" s="22"/>
      <c r="B39" s="590"/>
      <c r="C39" s="590"/>
      <c r="D39" s="590"/>
      <c r="E39" s="590"/>
      <c r="F39" s="590"/>
      <c r="G39" s="590"/>
      <c r="H39" s="590"/>
      <c r="I39" s="22"/>
      <c r="J39" s="22"/>
      <c r="K39" s="22"/>
      <c r="L39" s="22"/>
      <c r="M39" s="22"/>
      <c r="N39" s="22"/>
      <c r="O39" s="22"/>
    </row>
    <row r="40" spans="1:15" ht="25.5" customHeight="1">
      <c r="A40" s="22"/>
      <c r="B40" s="590"/>
      <c r="C40" s="590"/>
      <c r="D40" s="590"/>
      <c r="E40" s="590"/>
      <c r="F40" s="590"/>
      <c r="G40" s="590"/>
      <c r="H40" s="590"/>
      <c r="I40" s="22"/>
      <c r="J40" s="22"/>
      <c r="K40" s="22"/>
      <c r="L40" s="22"/>
      <c r="M40" s="22"/>
      <c r="N40" s="22"/>
      <c r="O40" s="22"/>
    </row>
    <row r="41" spans="1:15" ht="25.5" customHeight="1">
      <c r="A41" s="22"/>
      <c r="B41" s="590"/>
      <c r="C41" s="590"/>
      <c r="D41" s="590"/>
      <c r="E41" s="590"/>
      <c r="F41" s="590"/>
      <c r="G41" s="590"/>
      <c r="H41" s="590"/>
      <c r="I41" s="22"/>
      <c r="J41" s="22"/>
      <c r="K41" s="22"/>
      <c r="L41" s="22"/>
      <c r="M41" s="22"/>
      <c r="N41" s="22"/>
      <c r="O41" s="22"/>
    </row>
    <row r="42" spans="1:15" ht="25.5" customHeight="1">
      <c r="A42" s="22"/>
      <c r="B42" s="590"/>
      <c r="C42" s="590"/>
      <c r="D42" s="590"/>
      <c r="E42" s="590"/>
      <c r="F42" s="590"/>
      <c r="G42" s="590"/>
      <c r="H42" s="590"/>
      <c r="I42" s="22"/>
      <c r="J42" s="22"/>
      <c r="K42" s="22"/>
      <c r="L42" s="22"/>
      <c r="M42" s="22"/>
      <c r="N42" s="22"/>
      <c r="O42" s="22"/>
    </row>
    <row r="43" spans="1:15" ht="25.5" customHeight="1">
      <c r="A43" s="22"/>
      <c r="B43" s="590"/>
      <c r="C43" s="590"/>
      <c r="D43" s="590"/>
      <c r="E43" s="590"/>
      <c r="F43" s="590"/>
      <c r="G43" s="590"/>
      <c r="H43" s="590"/>
      <c r="I43" s="22"/>
      <c r="J43" s="22"/>
      <c r="K43" s="22"/>
      <c r="L43" s="22"/>
      <c r="M43" s="22"/>
      <c r="N43" s="22"/>
      <c r="O43" s="22"/>
    </row>
    <row r="48" spans="1:15" ht="51" customHeight="1"/>
    <row r="49" spans="1:16" ht="78" customHeight="1">
      <c r="A49" s="228"/>
      <c r="B49" s="1106"/>
      <c r="C49" s="1106"/>
      <c r="D49" s="1106"/>
      <c r="E49" s="1106"/>
      <c r="F49" s="1106"/>
      <c r="G49" s="1106"/>
      <c r="H49" s="1106"/>
      <c r="I49" s="228"/>
      <c r="J49" s="228"/>
      <c r="K49" s="228"/>
      <c r="L49" s="228"/>
      <c r="M49" s="228"/>
      <c r="N49" s="228"/>
      <c r="O49" s="228"/>
    </row>
    <row r="55" spans="1:16">
      <c r="P55" s="74"/>
    </row>
    <row r="56" spans="1:16">
      <c r="P56" s="74"/>
    </row>
    <row r="57" spans="1:16">
      <c r="P57" s="74"/>
    </row>
    <row r="58" spans="1:16">
      <c r="P58" s="74"/>
    </row>
    <row r="59" spans="1:16">
      <c r="P59" s="74"/>
    </row>
    <row r="60" spans="1:16">
      <c r="P60" s="74"/>
    </row>
    <row r="61" spans="1:16">
      <c r="B61" s="591"/>
      <c r="C61" s="591"/>
      <c r="D61" s="591"/>
      <c r="E61" s="591"/>
      <c r="F61" s="591"/>
      <c r="G61" s="591"/>
      <c r="H61" s="591"/>
      <c r="I61" s="74"/>
      <c r="J61" s="74"/>
      <c r="K61" s="74"/>
      <c r="L61" s="74"/>
      <c r="M61" s="74"/>
      <c r="N61" s="74"/>
      <c r="O61" s="74"/>
      <c r="P61" s="74"/>
    </row>
  </sheetData>
  <mergeCells count="2">
    <mergeCell ref="A1:O1"/>
    <mergeCell ref="A21:O21"/>
  </mergeCells>
  <conditionalFormatting sqref="B20:C20">
    <cfRule type="cellIs" dxfId="50"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37" orientation="landscape"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3">
    <tabColor theme="9" tint="-0.249977111117893"/>
    <pageSetUpPr fitToPage="1"/>
  </sheetPr>
  <dimension ref="A1:Y60"/>
  <sheetViews>
    <sheetView showGridLines="0" view="pageBreakPreview" topLeftCell="B1" zoomScale="55" zoomScaleNormal="100" zoomScaleSheetLayoutView="55" zoomScalePageLayoutView="62" workbookViewId="0">
      <selection activeCell="S2" sqref="S1:X1048576"/>
    </sheetView>
  </sheetViews>
  <sheetFormatPr baseColWidth="10" defaultColWidth="11.42578125" defaultRowHeight="15"/>
  <cols>
    <col min="1" max="1" width="0" style="584" hidden="1" customWidth="1"/>
    <col min="2" max="2" width="22" style="60" customWidth="1"/>
    <col min="3" max="11" width="21.7109375" style="1535" customWidth="1"/>
    <col min="12" max="12" width="13.85546875" style="60" customWidth="1"/>
    <col min="13" max="13" width="12.7109375" style="60" customWidth="1"/>
    <col min="14" max="14" width="19" style="60" customWidth="1"/>
    <col min="15" max="15" width="16.140625" style="60" customWidth="1"/>
    <col min="16" max="16" width="40.5703125" style="60" customWidth="1"/>
    <col min="17" max="17" width="10.5703125" style="60" customWidth="1"/>
    <col min="18" max="18" width="6" style="60" customWidth="1"/>
    <col min="19" max="19" width="24.7109375" style="60" customWidth="1"/>
    <col min="20" max="16384" width="11.42578125" style="60"/>
  </cols>
  <sheetData>
    <row r="1" spans="1:19" ht="87" customHeight="1">
      <c r="B1" s="2495"/>
      <c r="C1" s="2495"/>
      <c r="D1" s="2495"/>
      <c r="E1" s="2495"/>
      <c r="F1" s="2495"/>
      <c r="G1" s="2495"/>
      <c r="H1" s="2495"/>
      <c r="I1" s="2495"/>
      <c r="J1" s="2495"/>
      <c r="K1" s="2495"/>
      <c r="L1" s="2495"/>
      <c r="M1" s="2495"/>
      <c r="N1" s="2495"/>
      <c r="O1" s="2495"/>
      <c r="P1" s="2495"/>
      <c r="Q1" s="2495"/>
      <c r="R1" s="2495"/>
    </row>
    <row r="2" spans="1:19" ht="39.75" customHeight="1">
      <c r="B2" s="380"/>
      <c r="C2" s="1536"/>
      <c r="D2" s="1536"/>
      <c r="E2" s="1536"/>
      <c r="F2" s="1536"/>
      <c r="G2" s="1536"/>
      <c r="H2" s="1536"/>
      <c r="I2" s="1536" t="s">
        <v>472</v>
      </c>
      <c r="J2" s="1536"/>
      <c r="K2" s="1536"/>
      <c r="L2" s="380"/>
      <c r="M2" s="380"/>
      <c r="N2" s="380"/>
      <c r="O2" s="380"/>
      <c r="P2" s="380"/>
      <c r="Q2" s="380"/>
      <c r="R2" s="441"/>
    </row>
    <row r="3" spans="1:19" s="509" customFormat="1" ht="32.25" customHeight="1">
      <c r="B3" s="2501" t="s">
        <v>175</v>
      </c>
      <c r="C3" s="2496" t="s">
        <v>470</v>
      </c>
      <c r="D3" s="2497"/>
      <c r="E3" s="2496" t="s">
        <v>471</v>
      </c>
      <c r="F3" s="2498"/>
      <c r="G3" s="2499" t="s">
        <v>473</v>
      </c>
      <c r="H3" s="2499"/>
      <c r="I3" s="2499"/>
      <c r="J3" s="2499"/>
      <c r="K3" s="2500"/>
      <c r="L3" s="504"/>
      <c r="M3" s="504"/>
      <c r="N3" s="504"/>
      <c r="O3" s="504"/>
      <c r="P3" s="504"/>
      <c r="Q3" s="504"/>
      <c r="R3" s="504"/>
    </row>
    <row r="4" spans="1:19" ht="37.5" customHeight="1">
      <c r="B4" s="2502"/>
      <c r="C4" s="1731" t="s">
        <v>85</v>
      </c>
      <c r="D4" s="1732" t="s">
        <v>43</v>
      </c>
      <c r="E4" s="1731" t="s">
        <v>85</v>
      </c>
      <c r="F4" s="1733" t="s">
        <v>43</v>
      </c>
      <c r="G4" s="217" t="s">
        <v>85</v>
      </c>
      <c r="H4" s="217" t="s">
        <v>43</v>
      </c>
      <c r="I4" s="219" t="s">
        <v>1</v>
      </c>
      <c r="J4" s="217" t="s">
        <v>512</v>
      </c>
      <c r="K4" s="218" t="s">
        <v>469</v>
      </c>
      <c r="L4" s="492"/>
      <c r="M4" s="492"/>
      <c r="N4" s="492"/>
      <c r="O4" s="492"/>
      <c r="P4" s="492"/>
      <c r="S4" s="16"/>
    </row>
    <row r="5" spans="1:19" ht="23.25" customHeight="1">
      <c r="A5" s="584">
        <v>2007</v>
      </c>
      <c r="B5" s="1734" t="s">
        <v>5</v>
      </c>
      <c r="C5" s="1735">
        <v>479821</v>
      </c>
      <c r="D5" s="1736">
        <v>602115</v>
      </c>
      <c r="E5" s="1735">
        <v>792515</v>
      </c>
      <c r="F5" s="1736">
        <v>684666</v>
      </c>
      <c r="G5" s="1465">
        <f>+E5+C5</f>
        <v>1272336</v>
      </c>
      <c r="H5" s="1466">
        <v>1286781</v>
      </c>
      <c r="I5" s="505">
        <f t="shared" ref="I5:I19" si="0">G5+H5</f>
        <v>2559117</v>
      </c>
      <c r="J5" s="919">
        <f>G5/I5</f>
        <v>0.49717773747741895</v>
      </c>
      <c r="K5" s="506">
        <f>H5/I5</f>
        <v>0.502822262522581</v>
      </c>
      <c r="L5" s="492"/>
      <c r="M5" s="492"/>
      <c r="N5" s="492"/>
      <c r="O5" s="492"/>
      <c r="P5" s="492"/>
      <c r="S5" s="16"/>
    </row>
    <row r="6" spans="1:19" ht="23.25" customHeight="1">
      <c r="A6" s="584">
        <v>2008</v>
      </c>
      <c r="B6" s="1714" t="s">
        <v>6</v>
      </c>
      <c r="C6" s="1737">
        <v>545438</v>
      </c>
      <c r="D6" s="407">
        <v>679205</v>
      </c>
      <c r="E6" s="1737">
        <v>890402</v>
      </c>
      <c r="F6" s="407">
        <v>801857</v>
      </c>
      <c r="G6" s="1465">
        <f t="shared" ref="G6" si="1">+E6+C6</f>
        <v>1435840</v>
      </c>
      <c r="H6" s="1465">
        <f t="shared" ref="H6" si="2">+F6+D6</f>
        <v>1481062</v>
      </c>
      <c r="I6" s="507">
        <f t="shared" si="0"/>
        <v>2916902</v>
      </c>
      <c r="J6" s="920">
        <f t="shared" ref="J6:J12" si="3">G6/I6</f>
        <v>0.49224828259571285</v>
      </c>
      <c r="K6" s="508">
        <f t="shared" ref="K6:K12" si="4">H6/I6</f>
        <v>0.50775171740428715</v>
      </c>
      <c r="L6" s="492"/>
      <c r="M6" s="1223"/>
      <c r="N6" s="1224"/>
      <c r="O6" s="1224"/>
      <c r="P6" s="1223"/>
      <c r="S6" s="16"/>
    </row>
    <row r="7" spans="1:19" ht="23.25" customHeight="1">
      <c r="A7" s="584">
        <v>2009</v>
      </c>
      <c r="B7" s="1714" t="s">
        <v>7</v>
      </c>
      <c r="C7" s="1737">
        <v>615631</v>
      </c>
      <c r="D7" s="407">
        <v>788594</v>
      </c>
      <c r="E7" s="1737">
        <v>1078877</v>
      </c>
      <c r="F7" s="407">
        <v>1009422</v>
      </c>
      <c r="G7" s="1465">
        <f t="shared" ref="G7:G18" si="5">+E7+C7</f>
        <v>1694508</v>
      </c>
      <c r="H7" s="1465">
        <f t="shared" ref="H7:H18" si="6">+F7+D7</f>
        <v>1798016</v>
      </c>
      <c r="I7" s="507">
        <f t="shared" si="0"/>
        <v>3492524</v>
      </c>
      <c r="J7" s="920">
        <f t="shared" si="3"/>
        <v>0.48518149052089549</v>
      </c>
      <c r="K7" s="508">
        <f t="shared" si="4"/>
        <v>0.51481850947910446</v>
      </c>
      <c r="L7" s="492"/>
      <c r="M7" s="1223"/>
      <c r="N7" s="1224"/>
      <c r="O7" s="1224"/>
      <c r="P7" s="1223"/>
      <c r="S7" s="16"/>
    </row>
    <row r="8" spans="1:19" ht="23.25" customHeight="1">
      <c r="A8" s="584">
        <v>2010</v>
      </c>
      <c r="B8" s="1714" t="s">
        <v>140</v>
      </c>
      <c r="C8" s="1737">
        <v>904636</v>
      </c>
      <c r="D8" s="407">
        <v>1109150</v>
      </c>
      <c r="E8" s="1737">
        <v>1210182</v>
      </c>
      <c r="F8" s="407">
        <v>1153901</v>
      </c>
      <c r="G8" s="1465">
        <f t="shared" si="5"/>
        <v>2114818</v>
      </c>
      <c r="H8" s="1465">
        <f t="shared" si="6"/>
        <v>2263051</v>
      </c>
      <c r="I8" s="507">
        <f t="shared" si="0"/>
        <v>4377869</v>
      </c>
      <c r="J8" s="920">
        <f t="shared" si="3"/>
        <v>0.48307018780141664</v>
      </c>
      <c r="K8" s="508">
        <f t="shared" si="4"/>
        <v>0.51692981219858336</v>
      </c>
      <c r="L8" s="492"/>
      <c r="M8" s="1223"/>
      <c r="N8" s="1224"/>
      <c r="O8" s="1224"/>
      <c r="P8" s="1223"/>
      <c r="S8" s="16"/>
    </row>
    <row r="9" spans="1:19" ht="23.25" customHeight="1">
      <c r="A9" s="584">
        <v>2011</v>
      </c>
      <c r="B9" s="1714" t="s">
        <v>171</v>
      </c>
      <c r="C9" s="1737">
        <v>899174</v>
      </c>
      <c r="D9" s="407">
        <v>1104253</v>
      </c>
      <c r="E9" s="1737">
        <v>1279458</v>
      </c>
      <c r="F9" s="407">
        <v>1237965</v>
      </c>
      <c r="G9" s="1465">
        <f t="shared" si="5"/>
        <v>2178632</v>
      </c>
      <c r="H9" s="1465">
        <f t="shared" si="6"/>
        <v>2342218</v>
      </c>
      <c r="I9" s="507">
        <f t="shared" si="0"/>
        <v>4520850</v>
      </c>
      <c r="J9" s="920">
        <f t="shared" si="3"/>
        <v>0.48190760587057746</v>
      </c>
      <c r="K9" s="508">
        <f t="shared" si="4"/>
        <v>0.51809239412942254</v>
      </c>
      <c r="M9" s="1223"/>
      <c r="N9" s="1224"/>
      <c r="O9" s="1224"/>
      <c r="P9" s="1223"/>
      <c r="S9" s="16"/>
    </row>
    <row r="10" spans="1:19" ht="23.25" customHeight="1">
      <c r="A10" s="584">
        <v>2012</v>
      </c>
      <c r="B10" s="1714" t="s">
        <v>375</v>
      </c>
      <c r="C10" s="1737">
        <v>1031326</v>
      </c>
      <c r="D10" s="407">
        <v>1272025</v>
      </c>
      <c r="E10" s="1737">
        <v>1360788</v>
      </c>
      <c r="F10" s="407">
        <v>1327623</v>
      </c>
      <c r="G10" s="1465">
        <f t="shared" si="5"/>
        <v>2392114</v>
      </c>
      <c r="H10" s="1465">
        <f t="shared" si="6"/>
        <v>2599648</v>
      </c>
      <c r="I10" s="507">
        <f t="shared" si="0"/>
        <v>4991762</v>
      </c>
      <c r="J10" s="920">
        <f t="shared" si="3"/>
        <v>0.47921235026830206</v>
      </c>
      <c r="K10" s="508">
        <f t="shared" si="4"/>
        <v>0.520787649731698</v>
      </c>
      <c r="M10" s="1223"/>
      <c r="N10" s="1224" t="s">
        <v>8</v>
      </c>
      <c r="O10" s="1224"/>
      <c r="P10" s="1223"/>
      <c r="S10" s="16"/>
    </row>
    <row r="11" spans="1:19" ht="23.25" customHeight="1">
      <c r="A11" s="584">
        <v>2013</v>
      </c>
      <c r="B11" s="1714" t="s">
        <v>408</v>
      </c>
      <c r="C11" s="1737">
        <v>1243431</v>
      </c>
      <c r="D11" s="407">
        <v>1508322</v>
      </c>
      <c r="E11" s="1737">
        <v>1462398</v>
      </c>
      <c r="F11" s="407">
        <v>1438578</v>
      </c>
      <c r="G11" s="1465">
        <f t="shared" si="5"/>
        <v>2705829</v>
      </c>
      <c r="H11" s="1465">
        <f t="shared" si="6"/>
        <v>2946900</v>
      </c>
      <c r="I11" s="507">
        <f t="shared" si="0"/>
        <v>5652729</v>
      </c>
      <c r="J11" s="920">
        <f t="shared" si="3"/>
        <v>0.47867658258515489</v>
      </c>
      <c r="K11" s="508">
        <f t="shared" si="4"/>
        <v>0.52132341741484511</v>
      </c>
      <c r="M11" s="1223"/>
      <c r="N11" s="1224"/>
      <c r="O11" s="1224"/>
      <c r="P11" s="1223"/>
      <c r="S11" s="16"/>
    </row>
    <row r="12" spans="1:19" ht="23.25" customHeight="1">
      <c r="A12" s="584">
        <v>2014</v>
      </c>
      <c r="B12" s="1714" t="s">
        <v>416</v>
      </c>
      <c r="C12" s="1737">
        <v>1400518</v>
      </c>
      <c r="D12" s="407">
        <v>1615128</v>
      </c>
      <c r="E12" s="1737">
        <v>1578325</v>
      </c>
      <c r="F12" s="407">
        <v>1563274</v>
      </c>
      <c r="G12" s="1465">
        <f t="shared" si="5"/>
        <v>2978843</v>
      </c>
      <c r="H12" s="1465">
        <f t="shared" si="6"/>
        <v>3178402</v>
      </c>
      <c r="I12" s="507">
        <f t="shared" si="0"/>
        <v>6157245</v>
      </c>
      <c r="J12" s="920">
        <f t="shared" si="3"/>
        <v>0.48379478159469047</v>
      </c>
      <c r="K12" s="508">
        <f t="shared" si="4"/>
        <v>0.51620521840530953</v>
      </c>
      <c r="M12" s="1223"/>
      <c r="N12" s="1224"/>
      <c r="O12" s="1224"/>
      <c r="P12" s="1223"/>
      <c r="S12" s="16"/>
    </row>
    <row r="13" spans="1:19" ht="23.25" customHeight="1">
      <c r="A13" s="584">
        <v>2015</v>
      </c>
      <c r="B13" s="1714" t="s">
        <v>669</v>
      </c>
      <c r="C13" s="1730">
        <v>1572793</v>
      </c>
      <c r="D13" s="1083">
        <v>1744612</v>
      </c>
      <c r="E13" s="1730">
        <v>1674811</v>
      </c>
      <c r="F13" s="1083">
        <v>1665027</v>
      </c>
      <c r="G13" s="1465">
        <f t="shared" si="5"/>
        <v>3247604</v>
      </c>
      <c r="H13" s="1465">
        <f t="shared" si="6"/>
        <v>3409639</v>
      </c>
      <c r="I13" s="507">
        <f t="shared" si="0"/>
        <v>6657243</v>
      </c>
      <c r="J13" s="920">
        <f t="shared" ref="J13:J19" si="7">G13/I13</f>
        <v>0.48783017234011139</v>
      </c>
      <c r="K13" s="508">
        <f t="shared" ref="K13:K19" si="8">H13/I13</f>
        <v>0.51216982765988861</v>
      </c>
      <c r="L13" s="584"/>
      <c r="M13" s="1223"/>
      <c r="N13" s="1224"/>
      <c r="O13" s="1224"/>
      <c r="P13" s="1223"/>
      <c r="S13" s="22"/>
    </row>
    <row r="14" spans="1:19" ht="23.25" customHeight="1">
      <c r="A14" s="584">
        <v>2016</v>
      </c>
      <c r="B14" s="1714" t="s">
        <v>696</v>
      </c>
      <c r="C14" s="1730">
        <v>1575598</v>
      </c>
      <c r="D14" s="1083">
        <v>1771470</v>
      </c>
      <c r="E14" s="1730">
        <v>1809250</v>
      </c>
      <c r="F14" s="1083">
        <v>1782038</v>
      </c>
      <c r="G14" s="1465">
        <f t="shared" si="5"/>
        <v>3384848</v>
      </c>
      <c r="H14" s="1465">
        <f t="shared" si="6"/>
        <v>3553508</v>
      </c>
      <c r="I14" s="507">
        <f t="shared" si="0"/>
        <v>6938356</v>
      </c>
      <c r="J14" s="920">
        <f t="shared" si="7"/>
        <v>0.48784582399634724</v>
      </c>
      <c r="K14" s="508">
        <f t="shared" si="8"/>
        <v>0.51215417600365276</v>
      </c>
      <c r="M14" s="1223"/>
      <c r="N14" s="1224"/>
      <c r="O14" s="1224"/>
      <c r="P14" s="1223"/>
      <c r="Q14" s="381"/>
      <c r="R14" s="381"/>
      <c r="S14" s="22"/>
    </row>
    <row r="15" spans="1:19" ht="23.25" customHeight="1">
      <c r="B15" s="1714" t="s">
        <v>746</v>
      </c>
      <c r="C15" s="1730">
        <v>1677875</v>
      </c>
      <c r="D15" s="1083">
        <v>1868813</v>
      </c>
      <c r="E15" s="1730">
        <v>1977166</v>
      </c>
      <c r="F15" s="1083">
        <v>1925426</v>
      </c>
      <c r="G15" s="1465">
        <f t="shared" si="5"/>
        <v>3655041</v>
      </c>
      <c r="H15" s="1465">
        <f t="shared" si="6"/>
        <v>3794239</v>
      </c>
      <c r="I15" s="507">
        <f t="shared" si="0"/>
        <v>7449280</v>
      </c>
      <c r="J15" s="920">
        <f t="shared" si="7"/>
        <v>0.49065694939645171</v>
      </c>
      <c r="K15" s="508">
        <f t="shared" si="8"/>
        <v>0.50934305060354823</v>
      </c>
      <c r="L15" s="381"/>
      <c r="M15" s="1223"/>
      <c r="N15" s="1224"/>
      <c r="O15" s="1224"/>
      <c r="P15" s="1223"/>
      <c r="Q15" s="22"/>
      <c r="R15" s="22"/>
      <c r="S15" s="22"/>
    </row>
    <row r="16" spans="1:19" ht="23.25" customHeight="1">
      <c r="B16" s="1714" t="s">
        <v>766</v>
      </c>
      <c r="C16" s="1730">
        <v>1712181</v>
      </c>
      <c r="D16" s="1083">
        <v>1907969</v>
      </c>
      <c r="E16" s="1730">
        <v>2096180</v>
      </c>
      <c r="F16" s="1083">
        <v>2057807</v>
      </c>
      <c r="G16" s="1465">
        <f t="shared" si="5"/>
        <v>3808361</v>
      </c>
      <c r="H16" s="1465">
        <f t="shared" si="6"/>
        <v>3965776</v>
      </c>
      <c r="I16" s="507">
        <f t="shared" si="0"/>
        <v>7774137</v>
      </c>
      <c r="J16" s="920">
        <f t="shared" si="7"/>
        <v>0.48987572511263949</v>
      </c>
      <c r="K16" s="508">
        <f t="shared" si="8"/>
        <v>0.51012427488736045</v>
      </c>
      <c r="L16" s="22"/>
      <c r="M16" s="1223"/>
      <c r="N16" s="1224"/>
      <c r="O16" s="1224"/>
      <c r="P16" s="1223"/>
      <c r="Q16" s="22"/>
      <c r="R16" s="22"/>
      <c r="S16" s="22"/>
    </row>
    <row r="17" spans="2:25" ht="23.25" customHeight="1">
      <c r="B17" s="1714" t="s">
        <v>891</v>
      </c>
      <c r="C17" s="1730">
        <v>1758351</v>
      </c>
      <c r="D17" s="1083">
        <v>1967911</v>
      </c>
      <c r="E17" s="1730">
        <v>2126390</v>
      </c>
      <c r="F17" s="1083">
        <v>2102271</v>
      </c>
      <c r="G17" s="1465">
        <f t="shared" si="5"/>
        <v>3884741</v>
      </c>
      <c r="H17" s="1465">
        <f t="shared" si="6"/>
        <v>4070182</v>
      </c>
      <c r="I17" s="507">
        <f t="shared" si="0"/>
        <v>7954923</v>
      </c>
      <c r="J17" s="920">
        <f t="shared" ref="J17:J18" si="9">G17/I17</f>
        <v>0.48834426178606632</v>
      </c>
      <c r="K17" s="508">
        <f t="shared" ref="K17:K18" si="10">H17/I17</f>
        <v>0.51165573821393373</v>
      </c>
      <c r="L17" s="22"/>
      <c r="M17" s="1223"/>
      <c r="N17" s="1225"/>
      <c r="O17" s="1225"/>
      <c r="P17" s="1223"/>
      <c r="Q17" s="22"/>
      <c r="R17" s="22"/>
      <c r="S17" s="22"/>
      <c r="Y17" s="60" t="s">
        <v>8</v>
      </c>
    </row>
    <row r="18" spans="2:25" s="584" customFormat="1" ht="23.25" customHeight="1">
      <c r="B18" s="1714" t="s">
        <v>964</v>
      </c>
      <c r="C18" s="2225">
        <v>2853424</v>
      </c>
      <c r="D18" s="1083">
        <v>2893415</v>
      </c>
      <c r="E18" s="2225">
        <v>2107686</v>
      </c>
      <c r="F18" s="1083">
        <v>2107217</v>
      </c>
      <c r="G18" s="1465">
        <f t="shared" si="5"/>
        <v>4961110</v>
      </c>
      <c r="H18" s="1465">
        <f t="shared" si="6"/>
        <v>5000632</v>
      </c>
      <c r="I18" s="507">
        <f t="shared" si="0"/>
        <v>9961742</v>
      </c>
      <c r="J18" s="920">
        <f t="shared" si="9"/>
        <v>0.49801631080186576</v>
      </c>
      <c r="K18" s="508">
        <f t="shared" si="10"/>
        <v>0.50198368919813419</v>
      </c>
      <c r="L18" s="22"/>
      <c r="M18" s="1223"/>
      <c r="N18" s="1225"/>
      <c r="O18" s="1225"/>
      <c r="P18" s="1223"/>
      <c r="Q18" s="22"/>
      <c r="R18" s="22"/>
      <c r="S18" s="22"/>
    </row>
    <row r="19" spans="2:25" ht="25.5" customHeight="1">
      <c r="B19" s="2105" t="str">
        <f>+'Resumen EEp'!G4</f>
        <v>Abr.2021</v>
      </c>
      <c r="C19" s="1084">
        <f>+'Resumen EEp'!D38</f>
        <v>2840103</v>
      </c>
      <c r="D19" s="1085">
        <f>+'Resumen EEp'!E38</f>
        <v>2891212</v>
      </c>
      <c r="E19" s="1084">
        <f>+'Resumen EEp'!D29</f>
        <v>2010459</v>
      </c>
      <c r="F19" s="1085">
        <f>+'Resumen EEp'!E29</f>
        <v>2007915</v>
      </c>
      <c r="G19" s="1467">
        <f>+C19+E19</f>
        <v>4850562</v>
      </c>
      <c r="H19" s="1467">
        <f>+F19+D19</f>
        <v>4899127</v>
      </c>
      <c r="I19" s="1238">
        <f t="shared" si="0"/>
        <v>9749689</v>
      </c>
      <c r="J19" s="921">
        <f t="shared" si="7"/>
        <v>0.49750940773598007</v>
      </c>
      <c r="K19" s="922">
        <f t="shared" si="8"/>
        <v>0.50249059226401993</v>
      </c>
      <c r="L19" s="22"/>
      <c r="M19" s="22"/>
      <c r="N19" s="1226"/>
      <c r="O19" s="1226"/>
      <c r="P19" s="22"/>
      <c r="Q19" s="22"/>
      <c r="R19" s="22"/>
      <c r="S19" s="22"/>
    </row>
    <row r="20" spans="2:25" ht="25.5" customHeight="1">
      <c r="B20" s="2488" t="s">
        <v>728</v>
      </c>
      <c r="C20" s="2488"/>
      <c r="D20" s="2488"/>
      <c r="E20" s="2488"/>
      <c r="F20" s="2488"/>
      <c r="G20" s="2488"/>
      <c r="H20" s="2488"/>
      <c r="I20" s="2488"/>
      <c r="J20" s="2488"/>
      <c r="K20" s="2488"/>
      <c r="L20" s="22"/>
      <c r="M20" s="22"/>
      <c r="N20" s="22"/>
      <c r="O20" s="22"/>
      <c r="P20" s="22"/>
      <c r="Q20" s="22"/>
      <c r="R20" s="22"/>
      <c r="S20" s="22"/>
    </row>
    <row r="21" spans="2:25" ht="25.5" customHeight="1">
      <c r="B21" s="22"/>
      <c r="C21" s="590"/>
      <c r="D21" s="590"/>
      <c r="E21" s="590"/>
      <c r="F21" s="590"/>
      <c r="G21" s="590"/>
      <c r="H21" s="590"/>
      <c r="I21" s="590"/>
      <c r="J21" s="590"/>
      <c r="K21" s="590"/>
      <c r="L21" s="22"/>
      <c r="M21" s="22"/>
      <c r="N21" s="22"/>
      <c r="O21" s="22"/>
      <c r="P21" s="22"/>
      <c r="Q21" s="22"/>
      <c r="R21" s="22"/>
      <c r="S21" s="22"/>
    </row>
    <row r="22" spans="2:25" ht="25.5" customHeight="1">
      <c r="B22" s="22"/>
      <c r="C22" s="590"/>
      <c r="D22" s="590"/>
      <c r="E22" s="590"/>
      <c r="F22" s="590"/>
      <c r="G22" s="590"/>
      <c r="H22" s="590"/>
      <c r="I22" s="590"/>
      <c r="J22" s="590"/>
      <c r="K22" s="590"/>
      <c r="L22" s="22"/>
      <c r="M22" s="22"/>
      <c r="N22" s="22"/>
      <c r="O22" s="22"/>
      <c r="P22" s="22"/>
      <c r="Q22" s="22"/>
      <c r="R22" s="22"/>
      <c r="S22" s="22"/>
    </row>
    <row r="23" spans="2:25" ht="25.5" customHeight="1">
      <c r="B23" s="22"/>
      <c r="C23" s="590"/>
      <c r="D23" s="590"/>
      <c r="E23" s="590"/>
      <c r="F23" s="590"/>
      <c r="G23" s="590"/>
      <c r="H23" s="590"/>
      <c r="I23" s="590"/>
      <c r="J23" s="590"/>
      <c r="K23" s="590"/>
      <c r="L23" s="22"/>
      <c r="M23" s="22"/>
      <c r="N23" s="22"/>
      <c r="O23" s="22"/>
      <c r="P23" s="22"/>
      <c r="Q23" s="22"/>
      <c r="R23" s="22"/>
      <c r="S23" s="22"/>
    </row>
    <row r="24" spans="2:25" ht="25.5" customHeight="1">
      <c r="B24" s="22"/>
      <c r="C24" s="590"/>
      <c r="D24" s="590"/>
      <c r="E24" s="590"/>
      <c r="F24" s="590"/>
      <c r="G24" s="590"/>
      <c r="H24" s="590"/>
      <c r="I24" s="590"/>
      <c r="J24" s="590"/>
      <c r="K24" s="590"/>
      <c r="L24" s="22"/>
      <c r="M24" s="22"/>
      <c r="N24" s="22"/>
      <c r="O24" s="22"/>
      <c r="P24" s="22"/>
      <c r="Q24" s="22"/>
      <c r="R24" s="22"/>
      <c r="S24" s="22"/>
    </row>
    <row r="25" spans="2:25" ht="25.5" customHeight="1">
      <c r="B25" s="22"/>
      <c r="C25" s="590"/>
      <c r="D25" s="590"/>
      <c r="E25" s="590"/>
      <c r="F25" s="590"/>
      <c r="G25" s="590"/>
      <c r="H25" s="590"/>
      <c r="I25" s="590"/>
      <c r="J25" s="590"/>
      <c r="K25" s="590"/>
      <c r="L25" s="22"/>
      <c r="M25" s="22"/>
      <c r="N25" s="22"/>
      <c r="O25" s="22"/>
      <c r="P25" s="22"/>
      <c r="Q25" s="22"/>
      <c r="R25" s="22"/>
      <c r="S25" s="22"/>
    </row>
    <row r="26" spans="2:25" ht="25.5" customHeight="1">
      <c r="B26" s="22"/>
      <c r="C26" s="590"/>
      <c r="D26" s="590"/>
      <c r="E26" s="590"/>
      <c r="F26" s="590"/>
      <c r="G26" s="590"/>
      <c r="H26" s="590"/>
      <c r="I26" s="590"/>
      <c r="J26" s="590"/>
      <c r="K26" s="590"/>
      <c r="L26" s="22"/>
      <c r="M26" s="22"/>
      <c r="N26" s="22"/>
      <c r="O26" s="22"/>
      <c r="P26" s="22"/>
      <c r="Q26" s="22"/>
      <c r="R26" s="22"/>
      <c r="S26" s="22"/>
    </row>
    <row r="27" spans="2:25" ht="25.5" customHeight="1">
      <c r="B27" s="22"/>
      <c r="C27" s="590"/>
      <c r="D27" s="590"/>
      <c r="E27" s="590"/>
      <c r="F27" s="590"/>
      <c r="G27" s="590"/>
      <c r="H27" s="590"/>
      <c r="I27" s="590"/>
      <c r="J27" s="590"/>
      <c r="K27" s="590"/>
      <c r="L27" s="22"/>
      <c r="M27" s="22"/>
      <c r="N27" s="22"/>
      <c r="O27" s="22"/>
      <c r="P27" s="22"/>
      <c r="Q27" s="22"/>
      <c r="R27" s="22"/>
      <c r="S27" s="22"/>
    </row>
    <row r="28" spans="2:25" ht="25.5" customHeight="1">
      <c r="B28" s="22"/>
      <c r="C28" s="590"/>
      <c r="D28" s="590"/>
      <c r="E28" s="590"/>
      <c r="F28" s="590"/>
      <c r="G28" s="590"/>
      <c r="H28" s="590"/>
      <c r="I28" s="590"/>
      <c r="J28" s="590"/>
      <c r="K28" s="590"/>
      <c r="L28" s="22"/>
      <c r="M28" s="22"/>
      <c r="N28" s="22"/>
      <c r="O28" s="22"/>
      <c r="P28" s="22"/>
      <c r="Q28" s="22"/>
      <c r="R28" s="22"/>
      <c r="S28" s="22"/>
    </row>
    <row r="29" spans="2:25" ht="25.5" customHeight="1">
      <c r="B29" s="22"/>
      <c r="C29" s="590"/>
      <c r="D29" s="590"/>
      <c r="E29" s="590"/>
      <c r="F29" s="590"/>
      <c r="G29" s="590"/>
      <c r="H29" s="590"/>
      <c r="I29" s="590"/>
      <c r="J29" s="590"/>
      <c r="K29" s="590"/>
      <c r="L29" s="22"/>
      <c r="M29" s="22"/>
      <c r="N29" s="22"/>
      <c r="O29" s="22"/>
      <c r="P29" s="22"/>
      <c r="Q29" s="22"/>
      <c r="R29" s="22"/>
      <c r="S29" s="22"/>
    </row>
    <row r="30" spans="2:25" ht="25.5" customHeight="1">
      <c r="B30" s="22"/>
      <c r="C30" s="590"/>
      <c r="D30" s="590"/>
      <c r="E30" s="590"/>
      <c r="F30" s="590"/>
      <c r="G30" s="590"/>
      <c r="H30" s="590"/>
      <c r="I30" s="590"/>
      <c r="J30" s="590"/>
      <c r="K30" s="590"/>
      <c r="L30" s="22"/>
      <c r="M30" s="22"/>
      <c r="N30" s="22"/>
      <c r="O30" s="22"/>
      <c r="P30" s="22"/>
      <c r="Q30" s="22"/>
      <c r="R30" s="22"/>
      <c r="S30" s="22"/>
    </row>
    <row r="31" spans="2:25" ht="25.5" customHeight="1">
      <c r="B31" s="22"/>
      <c r="C31" s="590"/>
      <c r="D31" s="590"/>
      <c r="E31" s="590"/>
      <c r="F31" s="590"/>
      <c r="G31" s="590"/>
      <c r="H31" s="590"/>
      <c r="I31" s="590"/>
      <c r="J31" s="590"/>
      <c r="K31" s="590"/>
      <c r="L31" s="22"/>
      <c r="M31" s="22"/>
      <c r="N31" s="22"/>
      <c r="O31" s="22"/>
      <c r="P31" s="22"/>
      <c r="Q31" s="22"/>
      <c r="R31" s="22"/>
      <c r="S31" s="22"/>
    </row>
    <row r="32" spans="2:25" ht="25.5" customHeight="1">
      <c r="B32" s="22"/>
      <c r="C32" s="590"/>
      <c r="D32" s="590"/>
      <c r="E32" s="590"/>
      <c r="F32" s="590"/>
      <c r="G32" s="590"/>
      <c r="H32" s="590"/>
      <c r="I32" s="590"/>
      <c r="J32" s="590"/>
      <c r="K32" s="590"/>
      <c r="L32" s="22"/>
      <c r="M32" s="22"/>
      <c r="N32" s="22"/>
      <c r="O32" s="22"/>
      <c r="P32" s="22"/>
      <c r="Q32" s="22"/>
      <c r="R32" s="22"/>
      <c r="S32" s="22"/>
    </row>
    <row r="33" spans="2:20" ht="25.5" customHeight="1">
      <c r="B33" s="22"/>
      <c r="C33" s="590"/>
      <c r="D33" s="590"/>
      <c r="E33" s="590"/>
      <c r="F33" s="590"/>
      <c r="G33" s="590"/>
      <c r="H33" s="590"/>
      <c r="I33" s="590"/>
      <c r="J33" s="590"/>
      <c r="K33" s="590"/>
      <c r="L33" s="22"/>
      <c r="M33" s="22"/>
      <c r="N33" s="22"/>
      <c r="O33" s="22"/>
      <c r="P33" s="22"/>
      <c r="Q33" s="22"/>
      <c r="R33" s="22"/>
      <c r="S33" s="22"/>
    </row>
    <row r="34" spans="2:20" ht="25.5" customHeight="1">
      <c r="B34" s="22"/>
      <c r="C34" s="590"/>
      <c r="D34" s="590"/>
      <c r="E34" s="590"/>
      <c r="F34" s="590"/>
      <c r="G34" s="590"/>
      <c r="H34" s="590"/>
      <c r="I34" s="590"/>
      <c r="J34" s="590"/>
      <c r="K34" s="590"/>
      <c r="L34" s="22"/>
      <c r="M34" s="22"/>
      <c r="N34" s="22"/>
      <c r="O34" s="22"/>
      <c r="P34" s="22"/>
      <c r="Q34" s="22"/>
      <c r="R34" s="22"/>
      <c r="S34" s="22"/>
    </row>
    <row r="35" spans="2:20" ht="25.5" customHeight="1">
      <c r="B35" s="22"/>
      <c r="C35" s="590"/>
      <c r="D35" s="590"/>
      <c r="E35" s="590"/>
      <c r="F35" s="590"/>
      <c r="G35" s="590"/>
      <c r="H35" s="590"/>
      <c r="I35" s="590"/>
      <c r="J35" s="590"/>
      <c r="K35" s="590"/>
      <c r="L35" s="22"/>
      <c r="M35" s="22"/>
      <c r="N35" s="22"/>
      <c r="O35" s="22"/>
      <c r="P35" s="22"/>
      <c r="Q35" s="22"/>
      <c r="R35" s="22"/>
      <c r="S35" s="73"/>
    </row>
    <row r="36" spans="2:20" ht="25.5" customHeight="1">
      <c r="B36" s="22"/>
      <c r="C36" s="590"/>
      <c r="D36" s="590"/>
      <c r="E36" s="590"/>
      <c r="F36" s="590"/>
      <c r="G36" s="590"/>
      <c r="H36" s="590"/>
      <c r="I36" s="590"/>
      <c r="J36" s="590"/>
      <c r="K36" s="590"/>
      <c r="L36" s="22"/>
      <c r="M36" s="22"/>
      <c r="N36" s="22"/>
      <c r="O36" s="22"/>
      <c r="P36" s="22"/>
      <c r="Q36" s="22"/>
      <c r="R36" s="22"/>
      <c r="S36" s="73"/>
    </row>
    <row r="37" spans="2:20" ht="25.5" customHeight="1">
      <c r="B37" s="22"/>
      <c r="C37" s="590"/>
      <c r="D37" s="590"/>
      <c r="E37" s="590"/>
      <c r="F37" s="590"/>
      <c r="G37" s="590"/>
      <c r="H37" s="590"/>
      <c r="I37" s="590"/>
      <c r="J37" s="590"/>
      <c r="K37" s="590"/>
      <c r="L37" s="22"/>
      <c r="M37" s="22"/>
      <c r="N37" s="22"/>
      <c r="O37" s="22"/>
      <c r="P37" s="22"/>
      <c r="Q37" s="22"/>
      <c r="R37" s="22"/>
      <c r="S37" s="73"/>
    </row>
    <row r="38" spans="2:20">
      <c r="B38" s="22"/>
      <c r="C38" s="590"/>
      <c r="D38" s="590"/>
      <c r="E38" s="590"/>
      <c r="F38" s="590"/>
      <c r="G38" s="590"/>
      <c r="H38" s="590"/>
      <c r="I38" s="590"/>
      <c r="J38" s="590"/>
      <c r="K38" s="590"/>
      <c r="L38" s="22"/>
      <c r="S38" s="73"/>
      <c r="T38" s="74"/>
    </row>
    <row r="39" spans="2:20">
      <c r="B39" s="22"/>
      <c r="C39" s="590"/>
      <c r="D39" s="590"/>
      <c r="E39" s="590"/>
      <c r="F39" s="590"/>
      <c r="G39" s="590"/>
      <c r="H39" s="590"/>
      <c r="I39" s="590"/>
      <c r="J39" s="590"/>
      <c r="K39" s="590"/>
      <c r="S39" s="73"/>
      <c r="T39" s="74"/>
    </row>
    <row r="40" spans="2:20" ht="23.25">
      <c r="B40" s="22"/>
      <c r="C40" s="590"/>
      <c r="D40" s="590"/>
      <c r="E40" s="590"/>
      <c r="F40" s="590"/>
      <c r="G40" s="590"/>
      <c r="H40" s="590"/>
      <c r="I40" s="590"/>
      <c r="J40" s="590"/>
      <c r="K40" s="590"/>
      <c r="S40" s="379"/>
      <c r="T40" s="74"/>
    </row>
    <row r="41" spans="2:20">
      <c r="B41" s="22"/>
      <c r="C41" s="590"/>
      <c r="D41" s="590"/>
      <c r="E41" s="590"/>
      <c r="F41" s="590"/>
      <c r="G41" s="590"/>
      <c r="H41" s="590"/>
      <c r="I41" s="590"/>
      <c r="J41" s="590"/>
      <c r="K41" s="590"/>
      <c r="S41" s="74"/>
      <c r="T41" s="74"/>
    </row>
    <row r="42" spans="2:20" ht="51" customHeight="1">
      <c r="B42" s="22"/>
      <c r="C42" s="590"/>
      <c r="D42" s="590"/>
      <c r="E42" s="590"/>
      <c r="F42" s="590"/>
      <c r="G42" s="590"/>
      <c r="H42" s="590"/>
      <c r="I42" s="590"/>
      <c r="J42" s="590"/>
      <c r="K42" s="590"/>
      <c r="S42" s="74"/>
      <c r="T42" s="74"/>
    </row>
    <row r="43" spans="2:20" ht="78" customHeight="1">
      <c r="M43" s="379"/>
      <c r="N43" s="379"/>
      <c r="O43" s="379"/>
      <c r="P43" s="379"/>
      <c r="Q43" s="379"/>
      <c r="R43" s="440"/>
      <c r="S43" s="74"/>
      <c r="T43" s="74"/>
    </row>
    <row r="44" spans="2:20" ht="23.25">
      <c r="L44" s="379"/>
      <c r="S44" s="74"/>
    </row>
    <row r="45" spans="2:20">
      <c r="S45" s="74"/>
    </row>
    <row r="46" spans="2:20">
      <c r="S46" s="74"/>
    </row>
    <row r="47" spans="2:20">
      <c r="S47" s="74"/>
    </row>
    <row r="48" spans="2:20" ht="23.25">
      <c r="B48" s="379"/>
      <c r="C48" s="1106"/>
      <c r="D48" s="1106"/>
      <c r="E48" s="1106"/>
      <c r="F48" s="1106"/>
      <c r="G48" s="1106"/>
      <c r="H48" s="1106"/>
      <c r="I48" s="1106"/>
      <c r="J48" s="1106"/>
      <c r="K48" s="1106"/>
      <c r="S48" s="74"/>
    </row>
    <row r="49" spans="7:22">
      <c r="S49" s="74"/>
      <c r="T49" s="74"/>
      <c r="U49" s="74"/>
      <c r="V49" s="74"/>
    </row>
    <row r="50" spans="7:22">
      <c r="S50" s="74"/>
      <c r="T50" s="74"/>
      <c r="U50" s="74"/>
      <c r="V50" s="74"/>
    </row>
    <row r="51" spans="7:22">
      <c r="S51" s="74"/>
      <c r="T51" s="74"/>
      <c r="U51" s="74"/>
      <c r="V51" s="74"/>
    </row>
    <row r="52" spans="7:22">
      <c r="S52" s="74"/>
      <c r="T52" s="74"/>
      <c r="U52" s="74"/>
      <c r="V52" s="74"/>
    </row>
    <row r="53" spans="7:22">
      <c r="T53" s="74"/>
      <c r="U53" s="74"/>
      <c r="V53" s="74"/>
    </row>
    <row r="54" spans="7:22">
      <c r="T54" s="74"/>
      <c r="U54" s="74"/>
      <c r="V54" s="74"/>
    </row>
    <row r="55" spans="7:22">
      <c r="M55" s="74"/>
      <c r="N55" s="74"/>
      <c r="O55" s="74"/>
      <c r="P55" s="74"/>
      <c r="Q55" s="74"/>
      <c r="R55" s="74"/>
      <c r="T55" s="74"/>
      <c r="U55" s="74"/>
      <c r="V55" s="74"/>
    </row>
    <row r="56" spans="7:22">
      <c r="L56" s="74"/>
    </row>
    <row r="60" spans="7:22">
      <c r="G60" s="591"/>
      <c r="H60" s="591"/>
      <c r="I60" s="591"/>
      <c r="J60" s="591"/>
      <c r="K60" s="591"/>
    </row>
  </sheetData>
  <mergeCells count="6">
    <mergeCell ref="B1:R1"/>
    <mergeCell ref="B20:K20"/>
    <mergeCell ref="C3:D3"/>
    <mergeCell ref="E3:F3"/>
    <mergeCell ref="G3:K3"/>
    <mergeCell ref="B3:B4"/>
  </mergeCells>
  <conditionalFormatting sqref="G19:K19">
    <cfRule type="cellIs" dxfId="49" priority="3" operator="equal">
      <formula>0</formula>
    </cfRule>
  </conditionalFormatting>
  <conditionalFormatting sqref="C19:I19">
    <cfRule type="cellIs" dxfId="48" priority="2" operator="equal">
      <formula>0</formula>
    </cfRule>
  </conditionalFormatting>
  <conditionalFormatting sqref="C17:F18">
    <cfRule type="cellIs" dxfId="47"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39" orientation="landscape"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5">
    <tabColor theme="9" tint="-0.249977111117893"/>
  </sheetPr>
  <dimension ref="A1"/>
  <sheetViews>
    <sheetView showGridLines="0" showRowColHeaders="0" view="pageBreakPreview" zoomScale="85" zoomScaleNormal="100" zoomScaleSheetLayoutView="85" workbookViewId="0">
      <selection activeCell="N39" sqref="N39"/>
    </sheetView>
  </sheetViews>
  <sheetFormatPr baseColWidth="10" defaultColWidth="11.42578125" defaultRowHeight="15"/>
  <cols>
    <col min="1" max="6" width="11.42578125" style="60"/>
    <col min="7" max="7" width="35.7109375" style="60" customWidth="1"/>
    <col min="8" max="16384" width="11.42578125" style="60"/>
  </cols>
  <sheetData/>
  <pageMargins left="0.7" right="0.7" top="0.75" bottom="0.75" header="0.3" footer="0.3"/>
  <pageSetup scale="77" orientation="landscape"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6">
    <tabColor theme="9" tint="-0.249977111117893"/>
    <pageSetUpPr fitToPage="1"/>
  </sheetPr>
  <dimension ref="D6:H54"/>
  <sheetViews>
    <sheetView showGridLines="0" view="pageBreakPreview" topLeftCell="A16" zoomScale="85" zoomScaleNormal="100" zoomScaleSheetLayoutView="85" workbookViewId="0">
      <selection activeCell="M16" sqref="M1:S1048576"/>
    </sheetView>
  </sheetViews>
  <sheetFormatPr baseColWidth="10" defaultColWidth="11.42578125" defaultRowHeight="15"/>
  <cols>
    <col min="1" max="8" width="12.85546875" style="60" customWidth="1"/>
    <col min="9" max="9" width="18.7109375" style="60" customWidth="1"/>
    <col min="10" max="10" width="18.85546875" style="60" customWidth="1"/>
    <col min="11" max="11" width="18.5703125" style="60" customWidth="1"/>
    <col min="12" max="12" width="26.42578125" style="60" customWidth="1"/>
    <col min="13" max="16384" width="11.42578125" style="60"/>
  </cols>
  <sheetData>
    <row r="6" ht="11.25" customHeight="1"/>
    <row r="39" spans="4:5" s="584" customFormat="1"/>
    <row r="47" spans="4:5" ht="20.25" customHeight="1"/>
    <row r="48" spans="4:5">
      <c r="D48" s="132"/>
      <c r="E48" s="132"/>
    </row>
    <row r="49" spans="4:8">
      <c r="D49" s="132"/>
      <c r="E49" s="132"/>
      <c r="G49" s="120"/>
      <c r="H49" s="132"/>
    </row>
    <row r="50" spans="4:8">
      <c r="F50" s="132"/>
      <c r="G50" s="132"/>
      <c r="H50" s="132"/>
    </row>
    <row r="51" spans="4:8">
      <c r="D51" s="132"/>
      <c r="F51" s="132"/>
      <c r="G51" s="132"/>
      <c r="H51" s="132"/>
    </row>
    <row r="52" spans="4:8">
      <c r="D52" s="132"/>
      <c r="F52" s="820"/>
      <c r="G52" s="820"/>
      <c r="H52" s="820"/>
    </row>
    <row r="53" spans="4:8">
      <c r="F53" s="820"/>
      <c r="G53" s="820"/>
      <c r="H53" s="820"/>
    </row>
    <row r="54" spans="4:8">
      <c r="F54" s="820"/>
      <c r="G54" s="820"/>
      <c r="H54" s="820"/>
    </row>
  </sheetData>
  <pageMargins left="0.70866141732283472" right="0.70866141732283472" top="0.74803149606299213" bottom="0.74803149606299213" header="0.31496062992125984" footer="0.31496062992125984"/>
  <pageSetup scale="65" orientation="landscape"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7">
    <tabColor rgb="FFFF6600"/>
  </sheetPr>
  <dimension ref="A1:AE137"/>
  <sheetViews>
    <sheetView showGridLines="0" view="pageBreakPreview" topLeftCell="D1" zoomScale="55" zoomScaleNormal="100" zoomScaleSheetLayoutView="55" zoomScalePageLayoutView="62" workbookViewId="0">
      <selection activeCell="Q1" sqref="Q1:AC1048576"/>
    </sheetView>
  </sheetViews>
  <sheetFormatPr baseColWidth="10" defaultColWidth="11.42578125" defaultRowHeight="21"/>
  <cols>
    <col min="1" max="1" width="26.85546875" style="60" customWidth="1"/>
    <col min="2" max="2" width="20.5703125" style="60" customWidth="1"/>
    <col min="3" max="3" width="23.28515625" style="60" customWidth="1"/>
    <col min="4" max="4" width="20.7109375" style="60" customWidth="1"/>
    <col min="5" max="6" width="25" style="60" customWidth="1"/>
    <col min="7" max="7" width="26.5703125" style="60" customWidth="1"/>
    <col min="8" max="8" width="30.85546875" style="60" customWidth="1"/>
    <col min="9" max="9" width="23" style="60" customWidth="1"/>
    <col min="10" max="10" width="30.28515625" style="60" customWidth="1"/>
    <col min="11" max="11" width="21.140625" style="60" customWidth="1"/>
    <col min="12" max="12" width="22.85546875" style="60" customWidth="1"/>
    <col min="13" max="13" width="17.28515625" style="60" customWidth="1"/>
    <col min="14" max="14" width="17" style="60" customWidth="1"/>
    <col min="15" max="15" width="12.5703125" style="60" customWidth="1"/>
    <col min="16" max="16" width="13.28515625" style="60" customWidth="1"/>
    <col min="17" max="17" width="16.140625" style="417" customWidth="1"/>
    <col min="18" max="18" width="20.42578125" style="60" customWidth="1"/>
    <col min="19" max="19" width="14.7109375" style="60" customWidth="1"/>
    <col min="20" max="20" width="13" style="60" customWidth="1"/>
    <col min="21" max="24" width="11.42578125" style="60"/>
    <col min="25" max="25" width="18.7109375" style="60" bestFit="1" customWidth="1"/>
    <col min="26" max="16384" width="11.42578125" style="60"/>
  </cols>
  <sheetData>
    <row r="1" spans="1:20" ht="126" customHeight="1">
      <c r="A1" s="2503"/>
      <c r="B1" s="2503"/>
      <c r="C1" s="2503"/>
      <c r="D1" s="2503"/>
      <c r="E1" s="2503"/>
      <c r="F1" s="2503"/>
      <c r="G1" s="2503"/>
      <c r="H1" s="2503"/>
      <c r="I1" s="2503"/>
      <c r="J1" s="2503"/>
      <c r="K1" s="2503"/>
      <c r="L1" s="2503"/>
      <c r="M1" s="2503"/>
      <c r="N1" s="2503"/>
      <c r="O1" s="2503"/>
      <c r="P1" s="2503"/>
    </row>
    <row r="2" spans="1:20" s="417" customFormat="1" ht="67.5" customHeight="1">
      <c r="A2" s="1740" t="s">
        <v>175</v>
      </c>
      <c r="B2" s="1741" t="s">
        <v>402</v>
      </c>
      <c r="C2" s="1741" t="s">
        <v>419</v>
      </c>
      <c r="D2" s="1741" t="s">
        <v>403</v>
      </c>
      <c r="E2" s="1741" t="s">
        <v>404</v>
      </c>
      <c r="F2" s="2177" t="s">
        <v>405</v>
      </c>
      <c r="G2" s="1741" t="s">
        <v>449</v>
      </c>
      <c r="H2" s="1741" t="s">
        <v>538</v>
      </c>
      <c r="I2" s="1715" t="s">
        <v>407</v>
      </c>
      <c r="J2" s="981"/>
      <c r="K2" s="981"/>
      <c r="L2" s="981"/>
      <c r="M2" s="981"/>
      <c r="N2" s="981"/>
      <c r="O2" s="981"/>
      <c r="P2" s="981"/>
      <c r="Q2" s="48"/>
      <c r="R2" s="48"/>
      <c r="S2" s="48"/>
      <c r="T2" s="48"/>
    </row>
    <row r="3" spans="1:20" ht="23.25" customHeight="1">
      <c r="A3" s="2038" t="s">
        <v>379</v>
      </c>
      <c r="B3" s="2041">
        <v>919911</v>
      </c>
      <c r="C3" s="2042">
        <f>D3+E3</f>
        <v>557270</v>
      </c>
      <c r="D3" s="2043">
        <v>553015</v>
      </c>
      <c r="E3" s="2043">
        <v>4255</v>
      </c>
      <c r="F3" s="2178">
        <f t="shared" ref="F3:F13" si="0">+B3+D3+E3</f>
        <v>1477181</v>
      </c>
      <c r="G3" s="1742">
        <f t="shared" ref="G3:G17" si="1">B3/F3</f>
        <v>0.62274765245423547</v>
      </c>
      <c r="H3" s="1743">
        <f t="shared" ref="H3:H17" si="2">C3/F3</f>
        <v>0.37725234754576453</v>
      </c>
      <c r="I3" s="1738">
        <f t="shared" ref="I3:I17" si="3">+C3/B3</f>
        <v>0.60578686416403327</v>
      </c>
      <c r="J3" s="47"/>
      <c r="K3" s="386"/>
      <c r="L3" s="47"/>
      <c r="M3" s="47"/>
      <c r="N3" s="47"/>
      <c r="O3" s="47"/>
      <c r="P3" s="47"/>
      <c r="R3" s="16"/>
      <c r="S3" s="16"/>
      <c r="T3" s="16"/>
    </row>
    <row r="4" spans="1:20" ht="23.25" customHeight="1">
      <c r="A4" s="2039" t="s">
        <v>380</v>
      </c>
      <c r="B4" s="2046">
        <v>966146</v>
      </c>
      <c r="C4" s="542">
        <f t="shared" ref="C4:C17" si="4">+D4+E4</f>
        <v>726113</v>
      </c>
      <c r="D4" s="543">
        <v>707328</v>
      </c>
      <c r="E4" s="543">
        <v>18785</v>
      </c>
      <c r="F4" s="576">
        <f t="shared" si="0"/>
        <v>1692259</v>
      </c>
      <c r="G4" s="1744">
        <f t="shared" si="1"/>
        <v>0.57092088149627218</v>
      </c>
      <c r="H4" s="1745">
        <f t="shared" si="2"/>
        <v>0.42907911850372787</v>
      </c>
      <c r="I4" s="1738">
        <f t="shared" si="3"/>
        <v>0.75155618301995764</v>
      </c>
      <c r="J4" s="47"/>
      <c r="K4" s="543"/>
      <c r="L4" s="543"/>
      <c r="M4" s="543"/>
      <c r="N4" s="543"/>
      <c r="O4" s="47"/>
      <c r="P4" s="47"/>
      <c r="Q4" s="429"/>
      <c r="R4" s="16"/>
      <c r="S4" s="16"/>
      <c r="T4" s="16"/>
    </row>
    <row r="5" spans="1:20" ht="23.25" customHeight="1">
      <c r="A5" s="2039" t="s">
        <v>142</v>
      </c>
      <c r="B5" s="2046">
        <v>1079602</v>
      </c>
      <c r="C5" s="542">
        <f t="shared" si="4"/>
        <v>1008697</v>
      </c>
      <c r="D5" s="543">
        <v>962409</v>
      </c>
      <c r="E5" s="543">
        <v>46288</v>
      </c>
      <c r="F5" s="576">
        <f t="shared" si="0"/>
        <v>2088299</v>
      </c>
      <c r="G5" s="1744">
        <f t="shared" si="1"/>
        <v>0.51697673561113611</v>
      </c>
      <c r="H5" s="1745">
        <f t="shared" si="2"/>
        <v>0.48302326438886384</v>
      </c>
      <c r="I5" s="1738">
        <f t="shared" si="3"/>
        <v>0.93432301903849757</v>
      </c>
      <c r="J5" s="466"/>
      <c r="K5" s="543"/>
      <c r="L5" s="543"/>
      <c r="M5" s="543"/>
      <c r="N5" s="543"/>
      <c r="O5" s="465"/>
      <c r="P5" s="465"/>
      <c r="Q5" s="429"/>
      <c r="R5" s="16"/>
      <c r="S5" s="16"/>
      <c r="T5" s="16"/>
    </row>
    <row r="6" spans="1:20" ht="23.25" customHeight="1">
      <c r="A6" s="2039" t="s">
        <v>143</v>
      </c>
      <c r="B6" s="2046">
        <v>1152861</v>
      </c>
      <c r="C6" s="542">
        <f t="shared" si="4"/>
        <v>1211222</v>
      </c>
      <c r="D6" s="543">
        <v>1140803</v>
      </c>
      <c r="E6" s="543">
        <v>70419</v>
      </c>
      <c r="F6" s="576">
        <f t="shared" si="0"/>
        <v>2364083</v>
      </c>
      <c r="G6" s="1744">
        <f t="shared" si="1"/>
        <v>0.487656736248262</v>
      </c>
      <c r="H6" s="1745">
        <f t="shared" si="2"/>
        <v>0.512343263751738</v>
      </c>
      <c r="I6" s="1738">
        <f t="shared" si="3"/>
        <v>1.0506227550415879</v>
      </c>
      <c r="J6" s="470"/>
      <c r="K6" s="543"/>
      <c r="L6" s="543"/>
      <c r="M6" s="543"/>
      <c r="N6" s="543"/>
      <c r="O6" s="468"/>
      <c r="P6" s="465"/>
      <c r="Q6" s="835"/>
      <c r="R6" s="16"/>
      <c r="S6" s="16"/>
      <c r="T6" s="16"/>
    </row>
    <row r="7" spans="1:20" ht="23.25" customHeight="1">
      <c r="A7" s="2039" t="s">
        <v>381</v>
      </c>
      <c r="B7" s="2046">
        <v>1188345</v>
      </c>
      <c r="C7" s="542">
        <f t="shared" si="4"/>
        <v>1329078</v>
      </c>
      <c r="D7" s="543">
        <v>1234019</v>
      </c>
      <c r="E7" s="543">
        <v>95059</v>
      </c>
      <c r="F7" s="576">
        <f t="shared" si="0"/>
        <v>2517423</v>
      </c>
      <c r="G7" s="1744">
        <f t="shared" si="1"/>
        <v>0.47204820167290124</v>
      </c>
      <c r="H7" s="1745">
        <f t="shared" si="2"/>
        <v>0.52795179832709882</v>
      </c>
      <c r="I7" s="1738">
        <f t="shared" si="3"/>
        <v>1.1184277293210305</v>
      </c>
      <c r="J7" s="952"/>
      <c r="K7" s="543"/>
      <c r="L7" s="543"/>
      <c r="M7" s="543"/>
      <c r="N7" s="543"/>
      <c r="O7" s="468"/>
      <c r="P7" s="465"/>
      <c r="Q7" s="835"/>
      <c r="R7" s="16"/>
      <c r="S7" s="16"/>
      <c r="T7" s="16"/>
    </row>
    <row r="8" spans="1:20" ht="23.25" customHeight="1">
      <c r="A8" s="2039" t="s">
        <v>382</v>
      </c>
      <c r="B8" s="2046">
        <v>1242830</v>
      </c>
      <c r="C8" s="542">
        <f t="shared" si="4"/>
        <v>1445581</v>
      </c>
      <c r="D8" s="543">
        <v>1332478</v>
      </c>
      <c r="E8" s="543">
        <v>113103</v>
      </c>
      <c r="F8" s="576">
        <f t="shared" si="0"/>
        <v>2688411</v>
      </c>
      <c r="G8" s="1744">
        <f t="shared" si="1"/>
        <v>0.46229166596922866</v>
      </c>
      <c r="H8" s="1745">
        <f t="shared" si="2"/>
        <v>0.53770833403077134</v>
      </c>
      <c r="I8" s="1738">
        <f t="shared" si="3"/>
        <v>1.1631365512580161</v>
      </c>
      <c r="J8" s="111"/>
      <c r="K8" s="543"/>
      <c r="L8" s="543"/>
      <c r="M8" s="543"/>
      <c r="N8" s="543"/>
      <c r="O8" s="468"/>
      <c r="P8" s="465"/>
      <c r="Q8" s="430"/>
      <c r="R8" s="16"/>
      <c r="S8" s="16"/>
      <c r="T8" s="16"/>
    </row>
    <row r="9" spans="1:20" ht="23.25" customHeight="1">
      <c r="A9" s="2039" t="s">
        <v>406</v>
      </c>
      <c r="B9" s="2046">
        <v>1297821</v>
      </c>
      <c r="C9" s="542">
        <f t="shared" si="4"/>
        <v>1561485</v>
      </c>
      <c r="D9" s="543">
        <v>1429474</v>
      </c>
      <c r="E9" s="543">
        <v>132011</v>
      </c>
      <c r="F9" s="576">
        <f t="shared" si="0"/>
        <v>2859306</v>
      </c>
      <c r="G9" s="1744">
        <f t="shared" si="1"/>
        <v>0.45389370707437399</v>
      </c>
      <c r="H9" s="1745">
        <f t="shared" si="2"/>
        <v>0.54610629292562596</v>
      </c>
      <c r="I9" s="1738">
        <f t="shared" si="3"/>
        <v>1.203158987256332</v>
      </c>
      <c r="J9" s="569"/>
      <c r="K9" s="543"/>
      <c r="L9" s="543"/>
      <c r="M9" s="543"/>
      <c r="N9" s="543"/>
      <c r="O9" s="468"/>
      <c r="P9" s="465"/>
      <c r="Q9" s="430"/>
      <c r="S9" s="16"/>
      <c r="T9" s="16"/>
    </row>
    <row r="10" spans="1:20" ht="23.25" customHeight="1">
      <c r="A10" s="2039" t="s">
        <v>418</v>
      </c>
      <c r="B10" s="2046">
        <v>1422986</v>
      </c>
      <c r="C10" s="542">
        <f t="shared" si="4"/>
        <v>1718613</v>
      </c>
      <c r="D10" s="543">
        <v>1568541</v>
      </c>
      <c r="E10" s="543">
        <v>150072</v>
      </c>
      <c r="F10" s="576">
        <f t="shared" si="0"/>
        <v>3141599</v>
      </c>
      <c r="G10" s="1744">
        <f t="shared" si="1"/>
        <v>0.45294959668627344</v>
      </c>
      <c r="H10" s="1745">
        <f t="shared" si="2"/>
        <v>0.54705040331372656</v>
      </c>
      <c r="I10" s="1738">
        <f t="shared" si="3"/>
        <v>1.2077511655068989</v>
      </c>
      <c r="J10" s="485"/>
      <c r="K10" s="543"/>
      <c r="L10" s="543"/>
      <c r="M10" s="543"/>
      <c r="N10" s="543"/>
      <c r="O10" s="465"/>
      <c r="P10" s="465"/>
      <c r="Q10" s="430"/>
      <c r="R10" s="16"/>
      <c r="S10" s="16"/>
      <c r="T10" s="16"/>
    </row>
    <row r="11" spans="1:20" ht="23.25" customHeight="1">
      <c r="A11" s="2039" t="s">
        <v>670</v>
      </c>
      <c r="B11" s="2046">
        <v>1513634</v>
      </c>
      <c r="C11" s="542">
        <f t="shared" si="4"/>
        <v>1826204</v>
      </c>
      <c r="D11" s="543">
        <v>1649407</v>
      </c>
      <c r="E11" s="543">
        <v>176797</v>
      </c>
      <c r="F11" s="576">
        <f t="shared" si="0"/>
        <v>3339838</v>
      </c>
      <c r="G11" s="1744">
        <f t="shared" si="1"/>
        <v>0.4532058141742204</v>
      </c>
      <c r="H11" s="1745">
        <f t="shared" si="2"/>
        <v>0.54679418582577954</v>
      </c>
      <c r="I11" s="1738">
        <f t="shared" si="3"/>
        <v>1.2065030251698892</v>
      </c>
      <c r="J11" s="729"/>
      <c r="K11" s="543"/>
      <c r="L11" s="543"/>
      <c r="M11" s="543"/>
      <c r="N11" s="543"/>
      <c r="O11" s="465"/>
      <c r="P11" s="465"/>
      <c r="Q11" s="429"/>
      <c r="R11" s="16"/>
      <c r="S11" s="16"/>
      <c r="T11" s="16"/>
    </row>
    <row r="12" spans="1:20" s="538" customFormat="1" ht="23.25" customHeight="1">
      <c r="A12" s="2039" t="s">
        <v>697</v>
      </c>
      <c r="B12" s="2046">
        <v>1619670</v>
      </c>
      <c r="C12" s="542">
        <f t="shared" si="4"/>
        <v>1971618</v>
      </c>
      <c r="D12" s="543">
        <v>1781414</v>
      </c>
      <c r="E12" s="543">
        <v>190204</v>
      </c>
      <c r="F12" s="576">
        <f t="shared" si="0"/>
        <v>3591288</v>
      </c>
      <c r="G12" s="1744">
        <f t="shared" si="1"/>
        <v>0.45099975273495191</v>
      </c>
      <c r="H12" s="1745">
        <f t="shared" si="2"/>
        <v>0.54900024726504804</v>
      </c>
      <c r="I12" s="1738">
        <f t="shared" si="3"/>
        <v>1.2172961158754561</v>
      </c>
      <c r="J12" s="619"/>
      <c r="K12" s="543"/>
      <c r="L12" s="543"/>
      <c r="M12" s="543"/>
      <c r="N12" s="543"/>
      <c r="O12" s="537"/>
      <c r="P12" s="537"/>
      <c r="Q12" s="539"/>
      <c r="R12" s="540"/>
      <c r="S12" s="540"/>
      <c r="T12" s="540"/>
    </row>
    <row r="13" spans="1:20" ht="23.25" customHeight="1">
      <c r="A13" s="2039" t="s">
        <v>747</v>
      </c>
      <c r="B13" s="2046">
        <v>1766077</v>
      </c>
      <c r="C13" s="542">
        <f t="shared" si="4"/>
        <v>2136515</v>
      </c>
      <c r="D13" s="543">
        <v>1932996</v>
      </c>
      <c r="E13" s="543">
        <v>203519</v>
      </c>
      <c r="F13" s="576">
        <f t="shared" si="0"/>
        <v>3902592</v>
      </c>
      <c r="G13" s="1744">
        <f t="shared" si="1"/>
        <v>0.45253949170192531</v>
      </c>
      <c r="H13" s="1745">
        <f t="shared" si="2"/>
        <v>0.54746050829807469</v>
      </c>
      <c r="I13" s="1738">
        <f t="shared" si="3"/>
        <v>1.2097518964348666</v>
      </c>
      <c r="J13" s="465"/>
      <c r="K13" s="543"/>
      <c r="L13" s="543"/>
      <c r="M13" s="543"/>
      <c r="N13" s="543"/>
      <c r="O13" s="465"/>
      <c r="P13" s="465"/>
      <c r="Q13" s="48"/>
      <c r="R13" s="16"/>
      <c r="S13" s="16"/>
      <c r="T13" s="16"/>
    </row>
    <row r="14" spans="1:20" s="427" customFormat="1" ht="23.25" customHeight="1">
      <c r="A14" s="2039" t="s">
        <v>767</v>
      </c>
      <c r="B14" s="2046">
        <v>1859359</v>
      </c>
      <c r="C14" s="542">
        <f t="shared" si="4"/>
        <v>2294628</v>
      </c>
      <c r="D14" s="543">
        <v>2074903</v>
      </c>
      <c r="E14" s="543">
        <v>219725</v>
      </c>
      <c r="F14" s="576">
        <f t="shared" ref="F14:F17" si="5">+B14+D14+E14</f>
        <v>4153987</v>
      </c>
      <c r="G14" s="1744">
        <f t="shared" si="1"/>
        <v>0.44760828572645989</v>
      </c>
      <c r="H14" s="1745">
        <f t="shared" si="2"/>
        <v>0.55239171427354006</v>
      </c>
      <c r="I14" s="1738">
        <f t="shared" si="3"/>
        <v>1.2340962665090496</v>
      </c>
      <c r="J14" s="537"/>
      <c r="K14" s="543"/>
      <c r="L14" s="543"/>
      <c r="M14" s="543"/>
      <c r="N14" s="543"/>
      <c r="O14" s="537"/>
      <c r="P14" s="537"/>
      <c r="Q14" s="540"/>
      <c r="R14" s="540"/>
      <c r="S14" s="540"/>
      <c r="T14" s="540"/>
    </row>
    <row r="15" spans="1:20" s="427" customFormat="1" ht="23.25" customHeight="1">
      <c r="A15" s="2039" t="s">
        <v>890</v>
      </c>
      <c r="B15" s="2046">
        <v>1891406</v>
      </c>
      <c r="C15" s="542">
        <f t="shared" si="4"/>
        <v>2337255</v>
      </c>
      <c r="D15" s="543">
        <v>2112207</v>
      </c>
      <c r="E15" s="543">
        <v>225048</v>
      </c>
      <c r="F15" s="576">
        <f t="shared" si="5"/>
        <v>4228661</v>
      </c>
      <c r="G15" s="1744">
        <f t="shared" si="1"/>
        <v>0.44728248492844425</v>
      </c>
      <c r="H15" s="1745">
        <f t="shared" si="2"/>
        <v>0.55271751507155575</v>
      </c>
      <c r="I15" s="1738">
        <f t="shared" si="3"/>
        <v>1.2357235834083216</v>
      </c>
      <c r="J15" s="537"/>
      <c r="K15" s="543"/>
      <c r="L15" s="543"/>
      <c r="M15" s="543"/>
      <c r="N15" s="543"/>
      <c r="O15" s="537"/>
      <c r="P15" s="537"/>
      <c r="Q15" s="540"/>
      <c r="R15" s="540"/>
      <c r="S15" s="540"/>
      <c r="T15" s="540"/>
    </row>
    <row r="16" spans="1:20" s="427" customFormat="1" ht="23.25" customHeight="1">
      <c r="A16" s="2226" t="s">
        <v>964</v>
      </c>
      <c r="B16" s="2046">
        <v>1847991</v>
      </c>
      <c r="C16" s="542">
        <v>2366912</v>
      </c>
      <c r="D16" s="543">
        <v>2140541</v>
      </c>
      <c r="E16" s="543">
        <v>226371</v>
      </c>
      <c r="F16" s="576">
        <f t="shared" si="5"/>
        <v>4214903</v>
      </c>
      <c r="G16" s="1744">
        <f t="shared" ref="G16" si="6">B16/F16</f>
        <v>0.43844211835954472</v>
      </c>
      <c r="H16" s="1745">
        <f t="shared" ref="H16" si="7">C16/F16</f>
        <v>0.56155788164045528</v>
      </c>
      <c r="I16" s="1738">
        <f t="shared" ref="I16" si="8">+C16/B16</f>
        <v>1.2808027744723864</v>
      </c>
      <c r="J16" s="537"/>
      <c r="K16" s="543"/>
      <c r="L16" s="543"/>
      <c r="M16" s="543"/>
      <c r="N16" s="543"/>
      <c r="O16" s="537"/>
      <c r="P16" s="537"/>
      <c r="Q16" s="540"/>
      <c r="R16" s="540"/>
      <c r="S16" s="540"/>
      <c r="T16" s="540"/>
    </row>
    <row r="17" spans="1:31" ht="23.25" customHeight="1">
      <c r="A17" s="2176" t="str">
        <f>+'Resumen EEp'!G4</f>
        <v>Abr.2021</v>
      </c>
      <c r="B17" s="888">
        <f>+'Resumen EEp'!C25</f>
        <v>1791179</v>
      </c>
      <c r="C17" s="778">
        <f t="shared" si="4"/>
        <v>2227195</v>
      </c>
      <c r="D17" s="889">
        <f>+'Resumen EEp'!C26</f>
        <v>2009542</v>
      </c>
      <c r="E17" s="889">
        <f>+'Resumen EEp'!C27</f>
        <v>217653</v>
      </c>
      <c r="F17" s="886">
        <f t="shared" si="5"/>
        <v>4018374</v>
      </c>
      <c r="G17" s="1746">
        <f t="shared" si="1"/>
        <v>0.44574721018999225</v>
      </c>
      <c r="H17" s="1747">
        <f t="shared" si="2"/>
        <v>0.5542527898100077</v>
      </c>
      <c r="I17" s="1739">
        <f t="shared" si="3"/>
        <v>1.2434240240645966</v>
      </c>
      <c r="J17" s="22"/>
      <c r="K17" s="543"/>
      <c r="L17" s="543"/>
      <c r="M17" s="543"/>
      <c r="N17" s="543"/>
      <c r="O17" s="22"/>
      <c r="P17" s="22"/>
      <c r="Q17" s="426"/>
      <c r="R17" s="22"/>
      <c r="S17" s="22"/>
      <c r="T17" s="22"/>
    </row>
    <row r="18" spans="1:31" ht="31.5" customHeight="1">
      <c r="A18" s="2504" t="s">
        <v>939</v>
      </c>
      <c r="B18" s="2504"/>
      <c r="C18" s="2504"/>
      <c r="D18" s="2504"/>
      <c r="E18" s="2504"/>
      <c r="F18" s="2504"/>
      <c r="G18" s="2504"/>
      <c r="H18" s="2504"/>
      <c r="I18" s="2505"/>
      <c r="J18" s="22"/>
      <c r="K18" s="22"/>
      <c r="L18" s="22"/>
      <c r="M18" s="22"/>
      <c r="N18" s="22"/>
      <c r="O18" s="22"/>
      <c r="P18" s="22"/>
      <c r="Q18" s="426"/>
      <c r="R18" s="22"/>
      <c r="S18" s="22"/>
      <c r="T18" s="22"/>
      <c r="AE18" s="60" t="s">
        <v>8</v>
      </c>
    </row>
    <row r="19" spans="1:31" ht="25.5" customHeight="1">
      <c r="A19" s="465"/>
      <c r="B19" s="465"/>
      <c r="C19" s="465"/>
      <c r="D19" s="467"/>
      <c r="E19" s="467"/>
      <c r="F19" s="465"/>
      <c r="G19" s="465"/>
      <c r="H19" s="465"/>
      <c r="I19" s="22"/>
      <c r="J19" s="22"/>
      <c r="K19" s="22"/>
      <c r="L19" s="22"/>
      <c r="M19" s="22"/>
      <c r="N19" s="22"/>
      <c r="O19" s="22"/>
      <c r="P19" s="22"/>
      <c r="Q19" s="426"/>
      <c r="R19" s="22"/>
      <c r="S19" s="22"/>
      <c r="T19" s="22"/>
    </row>
    <row r="20" spans="1:31" ht="25.5" customHeight="1">
      <c r="A20" s="465"/>
      <c r="B20" s="465"/>
      <c r="C20" s="465"/>
      <c r="D20" s="469"/>
      <c r="E20" s="469"/>
      <c r="F20" s="465"/>
      <c r="G20" s="465"/>
      <c r="H20" s="465"/>
      <c r="I20" s="22"/>
      <c r="J20" s="22"/>
      <c r="K20" s="22"/>
      <c r="L20" s="22"/>
      <c r="M20" s="22"/>
      <c r="N20" s="22"/>
      <c r="O20" s="22"/>
      <c r="P20" s="22"/>
      <c r="Q20" s="426"/>
      <c r="R20" s="22"/>
      <c r="S20" s="22"/>
      <c r="T20" s="22"/>
    </row>
    <row r="21" spans="1:31" ht="25.5" customHeight="1">
      <c r="A21" s="465"/>
      <c r="B21" s="465"/>
      <c r="C21" s="465"/>
      <c r="D21" s="465"/>
      <c r="E21" s="465"/>
      <c r="F21" s="465"/>
      <c r="G21" s="465"/>
      <c r="H21" s="465"/>
      <c r="I21" s="22"/>
      <c r="J21" s="22"/>
      <c r="K21" s="22"/>
      <c r="L21" s="22"/>
      <c r="M21" s="22"/>
      <c r="N21" s="22"/>
      <c r="O21" s="22"/>
      <c r="P21" s="22"/>
      <c r="Q21" s="426"/>
      <c r="R21" s="22"/>
      <c r="S21" s="22"/>
      <c r="T21" s="22"/>
    </row>
    <row r="22" spans="1:31" ht="25.5" customHeight="1">
      <c r="A22" s="465"/>
      <c r="B22" s="465"/>
      <c r="C22" s="465"/>
      <c r="D22" s="465"/>
      <c r="E22" s="465"/>
      <c r="F22" s="465"/>
      <c r="G22" s="465"/>
      <c r="H22" s="465"/>
      <c r="I22" s="22"/>
      <c r="J22" s="22"/>
      <c r="K22" s="22"/>
      <c r="L22" s="22"/>
      <c r="M22" s="22"/>
      <c r="N22" s="22"/>
      <c r="O22" s="22"/>
      <c r="P22" s="22"/>
      <c r="Q22" s="426"/>
      <c r="R22" s="22"/>
      <c r="S22" s="22"/>
      <c r="T22" s="22"/>
    </row>
    <row r="23" spans="1:31" ht="25.5" customHeight="1">
      <c r="A23" s="465"/>
      <c r="B23" s="465"/>
      <c r="C23" s="465"/>
      <c r="D23" s="465"/>
      <c r="E23" s="465"/>
      <c r="F23" s="465"/>
      <c r="G23" s="465"/>
      <c r="H23" s="465"/>
      <c r="I23" s="22"/>
      <c r="J23" s="22"/>
      <c r="K23" s="22"/>
      <c r="L23" s="22"/>
      <c r="M23" s="22"/>
      <c r="N23" s="22"/>
      <c r="O23" s="22"/>
      <c r="P23" s="22"/>
      <c r="Q23" s="426"/>
      <c r="R23" s="22"/>
      <c r="S23" s="22"/>
      <c r="T23" s="22"/>
    </row>
    <row r="24" spans="1:31" ht="25.5" customHeight="1">
      <c r="A24" s="22"/>
      <c r="B24" s="22"/>
      <c r="C24" s="22"/>
      <c r="D24" s="22"/>
      <c r="E24" s="22"/>
      <c r="F24" s="22"/>
      <c r="G24" s="22"/>
      <c r="H24" s="22"/>
      <c r="I24" s="22"/>
      <c r="J24" s="22"/>
      <c r="K24" s="22"/>
      <c r="L24" s="22"/>
      <c r="M24" s="22"/>
      <c r="N24" s="22"/>
      <c r="O24" s="22"/>
      <c r="P24" s="22"/>
      <c r="Q24" s="426"/>
      <c r="R24" s="22"/>
      <c r="S24" s="22"/>
      <c r="T24" s="22"/>
    </row>
    <row r="25" spans="1:31" ht="25.5" customHeight="1">
      <c r="A25" s="22"/>
      <c r="B25" s="22"/>
      <c r="C25" s="22"/>
      <c r="D25" s="22"/>
      <c r="E25" s="22"/>
      <c r="F25" s="22"/>
      <c r="G25" s="22"/>
      <c r="H25" s="22"/>
      <c r="I25" s="22"/>
      <c r="J25" s="22"/>
      <c r="K25" s="22"/>
      <c r="L25" s="22"/>
      <c r="M25" s="22"/>
      <c r="N25" s="22"/>
      <c r="O25" s="22"/>
      <c r="P25" s="22"/>
      <c r="Q25" s="426"/>
      <c r="R25" s="22"/>
      <c r="S25" s="22"/>
      <c r="T25" s="22"/>
    </row>
    <row r="26" spans="1:31" ht="25.5" customHeight="1">
      <c r="A26" s="22"/>
      <c r="B26" s="22"/>
      <c r="C26" s="22"/>
      <c r="D26" s="22"/>
      <c r="E26" s="22"/>
      <c r="F26" s="22"/>
      <c r="G26" s="22"/>
      <c r="H26" s="22"/>
      <c r="I26" s="22"/>
      <c r="J26" s="22"/>
      <c r="K26" s="22"/>
      <c r="L26" s="22"/>
      <c r="M26" s="22"/>
      <c r="N26" s="22"/>
      <c r="O26" s="22"/>
      <c r="P26" s="22"/>
      <c r="Q26" s="426"/>
      <c r="R26" s="22"/>
      <c r="S26" s="22"/>
      <c r="T26" s="22"/>
    </row>
    <row r="27" spans="1:31" ht="25.5" customHeight="1">
      <c r="A27" s="22"/>
      <c r="B27" s="22"/>
      <c r="C27" s="22"/>
      <c r="D27" s="22"/>
      <c r="E27" s="22"/>
      <c r="F27" s="22"/>
      <c r="G27" s="22"/>
      <c r="H27" s="22"/>
      <c r="I27" s="22"/>
      <c r="J27" s="22"/>
      <c r="K27" s="22"/>
      <c r="L27" s="22"/>
      <c r="M27" s="22"/>
      <c r="N27" s="22"/>
      <c r="O27" s="22"/>
      <c r="P27" s="22"/>
      <c r="Q27" s="426"/>
      <c r="R27" s="22"/>
      <c r="S27" s="22"/>
      <c r="T27" s="22"/>
    </row>
    <row r="28" spans="1:31" ht="25.5" customHeight="1">
      <c r="A28" s="22"/>
      <c r="B28" s="22"/>
      <c r="C28" s="22"/>
      <c r="D28" s="22"/>
      <c r="E28" s="22"/>
      <c r="F28" s="22"/>
      <c r="G28" s="22"/>
      <c r="H28" s="22"/>
      <c r="I28" s="22"/>
      <c r="J28" s="22"/>
      <c r="K28" s="22"/>
      <c r="L28" s="22"/>
      <c r="M28" s="22"/>
      <c r="N28" s="22"/>
      <c r="O28" s="22"/>
      <c r="P28" s="22"/>
      <c r="Q28" s="426"/>
      <c r="R28" s="22"/>
      <c r="S28" s="22"/>
      <c r="T28" s="22"/>
    </row>
    <row r="29" spans="1:31" ht="25.5" customHeight="1">
      <c r="A29" s="22"/>
      <c r="B29" s="22"/>
      <c r="C29" s="22"/>
      <c r="D29" s="22"/>
      <c r="E29" s="22"/>
      <c r="F29" s="22"/>
      <c r="G29" s="22"/>
      <c r="H29" s="22"/>
      <c r="I29" s="22"/>
      <c r="Q29" s="426"/>
      <c r="R29" s="22"/>
      <c r="S29" s="22"/>
      <c r="T29" s="22"/>
    </row>
    <row r="30" spans="1:31" ht="25.5" customHeight="1">
      <c r="A30" s="22"/>
      <c r="B30" s="22"/>
      <c r="C30" s="22"/>
      <c r="D30" s="22"/>
      <c r="E30" s="22"/>
      <c r="F30" s="22"/>
      <c r="G30" s="22"/>
      <c r="H30" s="22"/>
      <c r="I30" s="22"/>
      <c r="Q30" s="426"/>
      <c r="R30" s="22"/>
      <c r="S30" s="22"/>
      <c r="T30" s="22"/>
    </row>
    <row r="31" spans="1:31" ht="25.5" customHeight="1">
      <c r="A31" s="22"/>
      <c r="B31" s="22"/>
      <c r="C31" s="22"/>
      <c r="D31" s="22"/>
      <c r="E31" s="22"/>
      <c r="F31" s="22"/>
      <c r="G31" s="22"/>
      <c r="H31" s="22"/>
      <c r="I31" s="22"/>
      <c r="Q31" s="426"/>
      <c r="R31" s="22"/>
      <c r="S31" s="22"/>
      <c r="T31" s="22"/>
    </row>
    <row r="32" spans="1:31" ht="25.5" customHeight="1">
      <c r="A32" s="22"/>
      <c r="B32" s="22"/>
      <c r="C32" s="22"/>
      <c r="D32" s="22"/>
      <c r="E32" s="22"/>
      <c r="F32" s="22"/>
      <c r="G32" s="22"/>
      <c r="H32" s="22"/>
      <c r="I32" s="22"/>
      <c r="Q32" s="426"/>
      <c r="R32" s="22"/>
      <c r="S32" s="22"/>
      <c r="T32" s="22"/>
    </row>
    <row r="33" spans="1:26" ht="25.5" customHeight="1">
      <c r="A33" s="22"/>
      <c r="B33" s="22"/>
      <c r="C33" s="22"/>
      <c r="D33" s="22"/>
      <c r="E33" s="22"/>
      <c r="F33" s="22"/>
      <c r="G33" s="22"/>
      <c r="H33" s="22"/>
      <c r="Q33" s="426"/>
      <c r="R33" s="22"/>
      <c r="S33" s="22"/>
      <c r="T33" s="22"/>
    </row>
    <row r="34" spans="1:26" ht="25.5" customHeight="1">
      <c r="A34" s="22"/>
      <c r="B34" s="22"/>
      <c r="C34" s="22"/>
      <c r="D34" s="22"/>
      <c r="E34" s="22"/>
      <c r="F34" s="22"/>
      <c r="G34" s="22"/>
      <c r="H34" s="22"/>
      <c r="J34" s="328"/>
      <c r="K34" s="328"/>
      <c r="L34" s="328"/>
      <c r="M34" s="328"/>
      <c r="N34" s="328"/>
      <c r="O34" s="328"/>
      <c r="P34" s="328"/>
      <c r="Q34" s="426"/>
      <c r="R34" s="22"/>
      <c r="S34" s="22"/>
      <c r="T34" s="22"/>
    </row>
    <row r="35" spans="1:26" ht="25.5" customHeight="1">
      <c r="A35" s="22"/>
      <c r="B35" s="22"/>
      <c r="C35" s="22"/>
      <c r="D35" s="22"/>
      <c r="E35" s="22"/>
      <c r="F35" s="22"/>
      <c r="G35" s="22"/>
      <c r="H35" s="22"/>
      <c r="Q35" s="426"/>
      <c r="R35" s="22"/>
      <c r="S35" s="22"/>
      <c r="T35" s="22"/>
    </row>
    <row r="36" spans="1:26" ht="25.5" customHeight="1">
      <c r="A36" s="22"/>
      <c r="B36" s="22"/>
      <c r="C36" s="22"/>
      <c r="D36" s="22"/>
      <c r="E36" s="22"/>
      <c r="F36" s="22"/>
      <c r="G36" s="22"/>
      <c r="H36" s="22"/>
      <c r="Q36" s="426"/>
      <c r="R36" s="22"/>
      <c r="S36" s="22"/>
      <c r="T36" s="22"/>
    </row>
    <row r="37" spans="1:26" ht="25.5" customHeight="1">
      <c r="A37" s="22"/>
      <c r="B37" s="22"/>
      <c r="C37" s="22"/>
      <c r="D37" s="22"/>
      <c r="E37" s="22"/>
      <c r="F37" s="22"/>
      <c r="G37" s="22"/>
      <c r="H37" s="22"/>
      <c r="Q37" s="426"/>
      <c r="R37" s="22"/>
      <c r="S37" s="22"/>
      <c r="T37" s="22"/>
    </row>
    <row r="38" spans="1:26" ht="23.25">
      <c r="A38" s="22"/>
      <c r="B38" s="22"/>
      <c r="C38" s="22"/>
      <c r="D38" s="22"/>
      <c r="E38" s="22"/>
      <c r="F38" s="22"/>
      <c r="G38" s="22"/>
      <c r="H38" s="22"/>
      <c r="I38" s="328"/>
      <c r="Q38" s="431"/>
      <c r="R38" s="73"/>
      <c r="S38" s="73"/>
      <c r="T38" s="73"/>
      <c r="U38" s="74"/>
      <c r="V38" s="74"/>
      <c r="W38" s="74"/>
      <c r="X38" s="74"/>
      <c r="Y38" s="74"/>
      <c r="Z38" s="74"/>
    </row>
    <row r="39" spans="1:26">
      <c r="A39" s="22"/>
      <c r="B39" s="22"/>
      <c r="C39" s="22"/>
      <c r="D39" s="22"/>
      <c r="E39" s="22"/>
      <c r="F39" s="22"/>
      <c r="G39" s="22"/>
      <c r="H39" s="22"/>
      <c r="Q39" s="431"/>
      <c r="R39" s="73"/>
      <c r="S39" s="73"/>
      <c r="T39" s="73"/>
      <c r="U39" s="74"/>
      <c r="V39" s="74"/>
      <c r="W39" s="74"/>
      <c r="X39" s="74"/>
      <c r="Y39" s="74"/>
      <c r="Z39" s="74"/>
    </row>
    <row r="40" spans="1:26">
      <c r="A40" s="22"/>
      <c r="B40" s="22"/>
      <c r="C40" s="22"/>
      <c r="D40" s="22"/>
      <c r="E40" s="22"/>
      <c r="F40" s="22"/>
      <c r="G40" s="22"/>
      <c r="H40" s="22"/>
      <c r="Q40" s="431"/>
      <c r="R40" s="73"/>
      <c r="S40" s="73"/>
      <c r="T40" s="73"/>
      <c r="U40" s="74"/>
      <c r="V40" s="74"/>
      <c r="W40" s="74"/>
      <c r="X40" s="74"/>
      <c r="Y40" s="74"/>
      <c r="Z40" s="74"/>
    </row>
    <row r="41" spans="1:26">
      <c r="A41" s="22"/>
      <c r="B41" s="22"/>
      <c r="C41" s="22"/>
      <c r="D41" s="22"/>
      <c r="E41" s="22"/>
      <c r="F41" s="22"/>
      <c r="G41" s="22"/>
      <c r="H41" s="22"/>
      <c r="Q41" s="431"/>
      <c r="R41" s="73"/>
      <c r="S41" s="73"/>
      <c r="T41" s="73"/>
      <c r="U41" s="74"/>
      <c r="V41" s="74"/>
      <c r="W41" s="74"/>
      <c r="X41" s="74"/>
      <c r="Y41" s="74"/>
      <c r="Z41" s="74"/>
    </row>
    <row r="42" spans="1:26" ht="51" customHeight="1">
      <c r="Q42" s="431"/>
      <c r="R42" s="73"/>
      <c r="S42" s="73"/>
      <c r="T42" s="73"/>
      <c r="U42" s="74"/>
      <c r="V42" s="74"/>
      <c r="W42" s="74"/>
      <c r="X42" s="74"/>
      <c r="Y42" s="74"/>
      <c r="Z42" s="74"/>
    </row>
    <row r="43" spans="1:26" ht="78" customHeight="1">
      <c r="Q43" s="432"/>
      <c r="R43" s="328"/>
      <c r="S43" s="328"/>
      <c r="T43" s="328"/>
      <c r="U43" s="328"/>
      <c r="V43" s="328"/>
      <c r="W43" s="328"/>
      <c r="X43" s="74"/>
      <c r="Y43" s="74"/>
      <c r="Z43" s="74"/>
    </row>
    <row r="44" spans="1:26">
      <c r="Q44" s="433"/>
      <c r="R44" s="74"/>
      <c r="S44" s="74"/>
      <c r="T44" s="74"/>
      <c r="U44" s="74"/>
    </row>
    <row r="45" spans="1:26">
      <c r="Q45" s="433"/>
      <c r="R45" s="74"/>
      <c r="S45" s="74"/>
      <c r="T45" s="74"/>
      <c r="U45" s="74"/>
    </row>
    <row r="46" spans="1:26">
      <c r="J46" s="74"/>
      <c r="K46" s="74"/>
      <c r="L46" s="74"/>
      <c r="M46" s="74"/>
      <c r="N46" s="74"/>
      <c r="O46" s="74"/>
      <c r="P46" s="74"/>
      <c r="Q46" s="433"/>
      <c r="R46" s="74"/>
      <c r="S46" s="74"/>
      <c r="T46" s="74"/>
      <c r="U46" s="74"/>
    </row>
    <row r="47" spans="1:26" ht="23.25">
      <c r="A47" s="328"/>
      <c r="B47" s="328"/>
      <c r="C47" s="328"/>
      <c r="D47" s="328"/>
      <c r="E47" s="328"/>
      <c r="F47" s="328"/>
      <c r="G47" s="328"/>
      <c r="H47" s="328"/>
      <c r="Q47" s="433"/>
      <c r="R47" s="74"/>
      <c r="S47" s="74"/>
      <c r="T47" s="74"/>
      <c r="U47" s="74"/>
    </row>
    <row r="48" spans="1:26">
      <c r="Q48" s="433"/>
      <c r="R48" s="74"/>
      <c r="S48" s="74"/>
      <c r="T48" s="74"/>
      <c r="U48" s="74"/>
    </row>
    <row r="49" spans="2:28">
      <c r="Q49" s="433"/>
      <c r="R49" s="74"/>
      <c r="S49" s="74"/>
      <c r="T49" s="74"/>
      <c r="U49" s="74"/>
      <c r="V49" s="74"/>
      <c r="W49" s="74"/>
      <c r="X49" s="74"/>
      <c r="Y49" s="74"/>
      <c r="Z49" s="74"/>
      <c r="AA49" s="74"/>
      <c r="AB49" s="74"/>
    </row>
    <row r="50" spans="2:28">
      <c r="I50" s="74"/>
      <c r="Q50" s="433"/>
      <c r="R50" s="74"/>
      <c r="S50" s="74"/>
      <c r="T50" s="74"/>
      <c r="U50" s="74"/>
      <c r="V50" s="74"/>
      <c r="W50" s="74"/>
      <c r="X50" s="74"/>
      <c r="Y50" s="74"/>
      <c r="Z50" s="74"/>
      <c r="AA50" s="74"/>
      <c r="AB50" s="74"/>
    </row>
    <row r="51" spans="2:28">
      <c r="Q51" s="433"/>
      <c r="R51" s="74"/>
      <c r="S51" s="74"/>
      <c r="T51" s="74"/>
      <c r="U51" s="74"/>
      <c r="V51" s="74"/>
      <c r="W51" s="74"/>
      <c r="X51" s="74"/>
      <c r="Y51" s="74"/>
      <c r="Z51" s="74"/>
      <c r="AA51" s="74"/>
      <c r="AB51" s="74"/>
    </row>
    <row r="52" spans="2:28">
      <c r="Q52" s="433"/>
      <c r="R52" s="74"/>
      <c r="S52" s="74"/>
      <c r="T52" s="74"/>
      <c r="U52" s="74"/>
      <c r="V52" s="74"/>
      <c r="W52" s="74"/>
      <c r="X52" s="74"/>
      <c r="Y52" s="74"/>
      <c r="Z52" s="74"/>
      <c r="AA52" s="74"/>
      <c r="AB52" s="74"/>
    </row>
    <row r="53" spans="2:28">
      <c r="Q53" s="433"/>
      <c r="R53" s="74"/>
      <c r="S53" s="74"/>
      <c r="T53" s="74"/>
      <c r="U53" s="74"/>
      <c r="V53" s="74"/>
      <c r="W53" s="74"/>
      <c r="X53" s="74"/>
      <c r="Y53" s="74"/>
      <c r="Z53" s="74"/>
      <c r="AA53" s="74"/>
      <c r="AB53" s="74"/>
    </row>
    <row r="54" spans="2:28">
      <c r="Q54" s="433"/>
      <c r="R54" s="74"/>
      <c r="S54" s="74"/>
      <c r="T54" s="74"/>
      <c r="U54" s="74"/>
      <c r="V54" s="74"/>
      <c r="W54" s="74"/>
      <c r="X54" s="74"/>
      <c r="Y54" s="74"/>
      <c r="Z54" s="74"/>
      <c r="AA54" s="74"/>
      <c r="AB54" s="74"/>
    </row>
    <row r="55" spans="2:28">
      <c r="Q55" s="433"/>
      <c r="R55" s="74"/>
      <c r="S55" s="74"/>
      <c r="T55" s="74"/>
      <c r="U55" s="74"/>
      <c r="V55" s="74"/>
      <c r="W55" s="74"/>
      <c r="X55" s="74"/>
      <c r="Y55" s="74"/>
      <c r="Z55" s="74"/>
      <c r="AA55" s="74"/>
      <c r="AB55" s="74"/>
    </row>
    <row r="59" spans="2:28">
      <c r="B59" s="74"/>
      <c r="C59" s="74"/>
      <c r="D59" s="74"/>
      <c r="E59" s="74"/>
      <c r="F59" s="74"/>
      <c r="G59" s="74"/>
      <c r="H59" s="74"/>
    </row>
    <row r="74" spans="22:22">
      <c r="V74" s="74"/>
    </row>
    <row r="75" spans="22:22">
      <c r="V75" s="74"/>
    </row>
    <row r="76" spans="22:22">
      <c r="V76" s="74"/>
    </row>
    <row r="77" spans="22:22">
      <c r="V77" s="74"/>
    </row>
    <row r="78" spans="22:22">
      <c r="V78" s="74"/>
    </row>
    <row r="79" spans="22:22">
      <c r="V79" s="74"/>
    </row>
    <row r="80" spans="22:22">
      <c r="V80" s="74"/>
    </row>
    <row r="81" spans="22:22">
      <c r="V81" s="74"/>
    </row>
    <row r="91" spans="22:22">
      <c r="V91" s="74"/>
    </row>
    <row r="92" spans="22:22">
      <c r="V92" s="74"/>
    </row>
    <row r="93" spans="22:22">
      <c r="V93" s="74"/>
    </row>
    <row r="94" spans="22:22">
      <c r="V94" s="74"/>
    </row>
    <row r="137" spans="3:3">
      <c r="C137" s="60">
        <f>C135</f>
        <v>0</v>
      </c>
    </row>
  </sheetData>
  <mergeCells count="2">
    <mergeCell ref="A1:P1"/>
    <mergeCell ref="A18:I18"/>
  </mergeCells>
  <conditionalFormatting sqref="B17 D17:E17">
    <cfRule type="cellIs" dxfId="46" priority="3" operator="equal">
      <formula>0</formula>
    </cfRule>
    <cfRule type="cellIs" dxfId="45" priority="6" operator="equal">
      <formula>0</formula>
    </cfRule>
  </conditionalFormatting>
  <conditionalFormatting sqref="D17:E17">
    <cfRule type="cellIs" dxfId="44" priority="4" operator="equal">
      <formula>0</formula>
    </cfRule>
    <cfRule type="cellIs" dxfId="43" priority="5" operator="equal">
      <formula>0</formula>
    </cfRule>
  </conditionalFormatting>
  <conditionalFormatting sqref="B15:B16">
    <cfRule type="cellIs" dxfId="42" priority="1" operator="equal">
      <formula>0</formula>
    </cfRule>
    <cfRule type="cellIs" dxfId="41" priority="2"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35" orientation="landscape"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8">
    <tabColor theme="9" tint="-0.249977111117893"/>
    <pageSetUpPr fitToPage="1"/>
  </sheetPr>
  <dimension ref="A1:Z86"/>
  <sheetViews>
    <sheetView showGridLines="0" view="pageBreakPreview" zoomScale="55" zoomScaleNormal="100" zoomScaleSheetLayoutView="55" zoomScalePageLayoutView="62" workbookViewId="0">
      <pane ySplit="1" topLeftCell="A2" activePane="bottomLeft" state="frozen"/>
      <selection activeCell="M22" sqref="M22"/>
      <selection pane="bottomLeft" activeCell="Q1" sqref="Q1:AA1048576"/>
    </sheetView>
  </sheetViews>
  <sheetFormatPr baseColWidth="10" defaultColWidth="11.42578125" defaultRowHeight="26.25"/>
  <cols>
    <col min="1" max="1" width="17.28515625" style="60" customWidth="1"/>
    <col min="2" max="2" width="19.7109375" style="60" customWidth="1"/>
    <col min="3" max="3" width="23.28515625" style="60" customWidth="1"/>
    <col min="4" max="4" width="22.7109375" style="60" customWidth="1"/>
    <col min="5" max="5" width="27.28515625" style="60" customWidth="1"/>
    <col min="6" max="6" width="25.85546875" style="60" customWidth="1"/>
    <col min="7" max="7" width="22.42578125" style="60" customWidth="1"/>
    <col min="8" max="8" width="14.5703125" style="60" customWidth="1"/>
    <col min="9" max="9" width="20" style="60" customWidth="1"/>
    <col min="10" max="10" width="21" style="60" customWidth="1"/>
    <col min="11" max="11" width="14.85546875" style="60" customWidth="1"/>
    <col min="12" max="12" width="16.140625" style="60" customWidth="1"/>
    <col min="13" max="13" width="10.5703125" style="60" customWidth="1"/>
    <col min="14" max="14" width="24.28515625" style="60" customWidth="1"/>
    <col min="15" max="15" width="27.140625" style="60" customWidth="1"/>
    <col min="16" max="16" width="20.140625" style="60" customWidth="1"/>
    <col min="17" max="17" width="24.7109375" style="622" customWidth="1"/>
    <col min="18" max="18" width="11.42578125" style="551"/>
    <col min="19" max="25" width="11.42578125" style="60"/>
    <col min="26" max="26" width="18.7109375" style="60" bestFit="1" customWidth="1"/>
    <col min="27" max="16384" width="11.42578125" style="60"/>
  </cols>
  <sheetData>
    <row r="1" spans="1:18" ht="114.75" customHeight="1">
      <c r="A1" s="2506"/>
      <c r="B1" s="2506"/>
      <c r="C1" s="2506"/>
      <c r="D1" s="2506"/>
      <c r="E1" s="2506"/>
      <c r="F1" s="2506"/>
      <c r="G1" s="2506"/>
      <c r="H1" s="2506"/>
      <c r="I1" s="2506"/>
      <c r="J1" s="2506"/>
      <c r="K1" s="2506"/>
      <c r="L1" s="2506"/>
      <c r="M1" s="2506"/>
      <c r="N1" s="2506"/>
      <c r="O1" s="2506"/>
      <c r="P1" s="2506"/>
    </row>
    <row r="2" spans="1:18" ht="14.25" customHeight="1">
      <c r="A2" s="382"/>
      <c r="B2" s="382"/>
      <c r="C2" s="382"/>
      <c r="D2" s="382"/>
      <c r="E2" s="382"/>
      <c r="F2" s="382"/>
      <c r="G2" s="382"/>
      <c r="H2" s="382"/>
      <c r="I2" s="382"/>
      <c r="J2" s="382"/>
      <c r="K2" s="382"/>
      <c r="L2" s="382"/>
      <c r="M2" s="382"/>
      <c r="N2" s="382"/>
      <c r="O2" s="382"/>
      <c r="P2" s="382"/>
    </row>
    <row r="3" spans="1:18" s="37" customFormat="1" ht="59.25" customHeight="1">
      <c r="A3" s="2227" t="s">
        <v>14</v>
      </c>
      <c r="B3" s="2228" t="s">
        <v>402</v>
      </c>
      <c r="C3" s="2229" t="s">
        <v>419</v>
      </c>
      <c r="D3" s="2229" t="s">
        <v>403</v>
      </c>
      <c r="E3" s="2229" t="s">
        <v>404</v>
      </c>
      <c r="F3" s="2230" t="s">
        <v>405</v>
      </c>
      <c r="G3" s="2230" t="s">
        <v>407</v>
      </c>
      <c r="H3" s="60"/>
      <c r="I3" s="60"/>
      <c r="J3" s="60"/>
      <c r="K3" s="60"/>
      <c r="L3" s="60"/>
      <c r="M3" s="60"/>
      <c r="N3" s="60"/>
      <c r="O3" s="60"/>
      <c r="P3" s="60"/>
      <c r="Q3" s="623"/>
      <c r="R3" s="620"/>
    </row>
    <row r="4" spans="1:18" s="584" customFormat="1" ht="23.25" customHeight="1">
      <c r="A4" s="2044" t="s">
        <v>913</v>
      </c>
      <c r="B4" s="2041">
        <v>1777226</v>
      </c>
      <c r="C4" s="2042">
        <f>+D4+E4</f>
        <v>2226712</v>
      </c>
      <c r="D4" s="2043">
        <v>2011014</v>
      </c>
      <c r="E4" s="2043">
        <v>215698</v>
      </c>
      <c r="F4" s="2040">
        <f>+E4+D4+B4</f>
        <v>4003938</v>
      </c>
      <c r="G4" s="2067">
        <f>+C4/B4</f>
        <v>1.2529143732986125</v>
      </c>
      <c r="H4" s="578"/>
      <c r="I4" s="22"/>
      <c r="J4" s="22"/>
      <c r="K4" s="22"/>
      <c r="L4" s="22"/>
      <c r="M4" s="22"/>
      <c r="N4" s="22"/>
      <c r="O4" s="22"/>
      <c r="P4" s="22"/>
      <c r="Q4" s="734"/>
      <c r="R4" s="551"/>
    </row>
    <row r="5" spans="1:18" s="584" customFormat="1" ht="23.25" customHeight="1">
      <c r="A5" s="2044" t="s">
        <v>916</v>
      </c>
      <c r="B5" s="2046">
        <v>1781475</v>
      </c>
      <c r="C5" s="542">
        <f>+D5+E5</f>
        <v>2251880</v>
      </c>
      <c r="D5" s="543">
        <v>2030345</v>
      </c>
      <c r="E5" s="543">
        <v>221535</v>
      </c>
      <c r="F5" s="577">
        <f>+E5+D5+B5</f>
        <v>4033355</v>
      </c>
      <c r="G5" s="2067">
        <f>+C5/B5</f>
        <v>1.2640536633969042</v>
      </c>
      <c r="H5" s="578"/>
      <c r="I5" s="22"/>
      <c r="J5" s="22"/>
      <c r="K5" s="22"/>
      <c r="L5" s="22"/>
      <c r="M5" s="22"/>
      <c r="N5" s="22"/>
      <c r="O5" s="22"/>
      <c r="P5" s="22"/>
      <c r="Q5" s="734"/>
      <c r="R5" s="551"/>
    </row>
    <row r="6" spans="1:18" s="584" customFormat="1" ht="23.25" customHeight="1">
      <c r="A6" s="2044" t="s">
        <v>920</v>
      </c>
      <c r="B6" s="2046">
        <v>1831684</v>
      </c>
      <c r="C6" s="542">
        <f t="shared" ref="C6:C15" si="0">+D6+E6</f>
        <v>2322781</v>
      </c>
      <c r="D6" s="543">
        <v>2084502</v>
      </c>
      <c r="E6" s="543">
        <v>238279</v>
      </c>
      <c r="F6" s="577">
        <f t="shared" ref="F6:F9" si="1">+E6+D6+B6</f>
        <v>4154465</v>
      </c>
      <c r="G6" s="2067">
        <f t="shared" ref="G6:G10" si="2">+C6/B6</f>
        <v>1.268112294478742</v>
      </c>
      <c r="H6" s="578"/>
      <c r="I6" s="22"/>
      <c r="J6" s="22"/>
      <c r="K6" s="22"/>
      <c r="L6" s="22"/>
      <c r="M6" s="22"/>
      <c r="N6" s="22"/>
      <c r="O6" s="22"/>
      <c r="P6" s="22"/>
      <c r="Q6" s="734"/>
      <c r="R6" s="551"/>
    </row>
    <row r="7" spans="1:18" s="584" customFormat="1" ht="23.25" customHeight="1">
      <c r="A7" s="2044" t="s">
        <v>924</v>
      </c>
      <c r="B7" s="2046">
        <v>1849435</v>
      </c>
      <c r="C7" s="542">
        <f t="shared" si="0"/>
        <v>2339117</v>
      </c>
      <c r="D7" s="543">
        <v>2106073</v>
      </c>
      <c r="E7" s="543">
        <v>233044</v>
      </c>
      <c r="F7" s="577">
        <f t="shared" si="1"/>
        <v>4188552</v>
      </c>
      <c r="G7" s="2067">
        <f t="shared" si="2"/>
        <v>1.2647738363337993</v>
      </c>
      <c r="H7" s="578"/>
      <c r="I7" s="22"/>
      <c r="J7" s="22"/>
      <c r="K7" s="22"/>
      <c r="L7" s="22"/>
      <c r="M7" s="22"/>
      <c r="N7" s="22"/>
      <c r="O7" s="22"/>
      <c r="P7" s="22"/>
      <c r="Q7" s="734"/>
      <c r="R7" s="551"/>
    </row>
    <row r="8" spans="1:18" s="584" customFormat="1" ht="23.25" customHeight="1">
      <c r="A8" s="2044" t="s">
        <v>928</v>
      </c>
      <c r="B8" s="2046">
        <v>1829482</v>
      </c>
      <c r="C8" s="542">
        <f t="shared" si="0"/>
        <v>2321926</v>
      </c>
      <c r="D8" s="543">
        <v>2092588</v>
      </c>
      <c r="E8" s="543">
        <v>229338</v>
      </c>
      <c r="F8" s="577">
        <f t="shared" si="1"/>
        <v>4151408</v>
      </c>
      <c r="G8" s="2067">
        <f t="shared" si="2"/>
        <v>1.2691712736173408</v>
      </c>
      <c r="H8" s="578"/>
      <c r="I8" s="22"/>
      <c r="J8" s="22"/>
      <c r="K8" s="22"/>
      <c r="L8" s="22"/>
      <c r="M8" s="22"/>
      <c r="N8" s="22"/>
      <c r="O8" s="22"/>
      <c r="P8" s="22"/>
      <c r="Q8" s="734"/>
      <c r="R8" s="551"/>
    </row>
    <row r="9" spans="1:18" s="584" customFormat="1" ht="23.25" customHeight="1">
      <c r="A9" s="2044" t="s">
        <v>938</v>
      </c>
      <c r="B9" s="2046">
        <v>1823757</v>
      </c>
      <c r="C9" s="542">
        <f t="shared" si="0"/>
        <v>2324065</v>
      </c>
      <c r="D9" s="543">
        <v>2094360</v>
      </c>
      <c r="E9" s="543">
        <v>229705</v>
      </c>
      <c r="F9" s="577">
        <f t="shared" si="1"/>
        <v>4147822</v>
      </c>
      <c r="G9" s="2067">
        <f t="shared" si="2"/>
        <v>1.2743282136819762</v>
      </c>
      <c r="H9" s="578"/>
      <c r="I9" s="22"/>
      <c r="J9" s="22"/>
      <c r="K9" s="22"/>
      <c r="L9" s="22"/>
      <c r="M9" s="22"/>
      <c r="N9" s="22"/>
      <c r="O9" s="22"/>
      <c r="P9" s="22"/>
      <c r="Q9" s="734"/>
      <c r="R9" s="551"/>
    </row>
    <row r="10" spans="1:18" s="584" customFormat="1" ht="23.25" customHeight="1">
      <c r="A10" s="2044" t="s">
        <v>960</v>
      </c>
      <c r="B10" s="2046">
        <v>1835056</v>
      </c>
      <c r="C10" s="542">
        <f t="shared" si="0"/>
        <v>2348671</v>
      </c>
      <c r="D10" s="543">
        <v>2121309</v>
      </c>
      <c r="E10" s="543">
        <v>227362</v>
      </c>
      <c r="F10" s="577">
        <f>+E10+D10+B10</f>
        <v>4183727</v>
      </c>
      <c r="G10" s="2067">
        <f t="shared" si="2"/>
        <v>1.2798906409395681</v>
      </c>
      <c r="H10" s="578"/>
      <c r="I10" s="22"/>
      <c r="J10" s="22"/>
      <c r="K10" s="22"/>
      <c r="L10" s="22"/>
      <c r="M10" s="22"/>
      <c r="N10" s="22"/>
      <c r="O10" s="22"/>
      <c r="P10" s="22"/>
      <c r="Q10" s="734"/>
      <c r="R10" s="551"/>
    </row>
    <row r="11" spans="1:18" s="584" customFormat="1" ht="23.25" customHeight="1">
      <c r="A11" s="2045" t="s">
        <v>961</v>
      </c>
      <c r="B11" s="2046">
        <v>1811445</v>
      </c>
      <c r="C11" s="542">
        <f t="shared" si="0"/>
        <v>2323261</v>
      </c>
      <c r="D11" s="543">
        <v>2099260</v>
      </c>
      <c r="E11" s="543">
        <v>224001</v>
      </c>
      <c r="F11" s="577">
        <f t="shared" ref="F11:F16" si="3">+E11+D11+B11</f>
        <v>4134706</v>
      </c>
      <c r="G11" s="2067">
        <f>+C11/B11</f>
        <v>1.282545702464055</v>
      </c>
      <c r="H11" s="578"/>
      <c r="I11" s="22"/>
      <c r="J11" s="22"/>
      <c r="K11" s="22"/>
      <c r="L11" s="22"/>
      <c r="M11" s="22"/>
      <c r="N11" s="22"/>
      <c r="O11" s="22"/>
      <c r="P11" s="22"/>
      <c r="Q11" s="734"/>
      <c r="R11" s="551"/>
    </row>
    <row r="12" spans="1:18" s="584" customFormat="1" ht="23.25" customHeight="1">
      <c r="A12" s="2045" t="s">
        <v>965</v>
      </c>
      <c r="B12" s="2046">
        <v>1847991</v>
      </c>
      <c r="C12" s="542">
        <f t="shared" si="0"/>
        <v>2366912</v>
      </c>
      <c r="D12" s="543">
        <v>2140541</v>
      </c>
      <c r="E12" s="543">
        <v>226371</v>
      </c>
      <c r="F12" s="577">
        <f t="shared" si="3"/>
        <v>4214903</v>
      </c>
      <c r="G12" s="2067">
        <f t="shared" ref="G12:G14" si="4">+C12/B12</f>
        <v>1.2808027744723864</v>
      </c>
      <c r="H12" s="578"/>
      <c r="I12" s="22"/>
      <c r="J12" s="22"/>
      <c r="K12" s="22"/>
      <c r="L12" s="22"/>
      <c r="M12" s="22"/>
      <c r="N12" s="22"/>
      <c r="O12" s="22"/>
      <c r="P12" s="22"/>
      <c r="Q12" s="734"/>
      <c r="R12" s="551"/>
    </row>
    <row r="13" spans="1:18" s="584" customFormat="1" ht="23.25" customHeight="1">
      <c r="A13" s="2045" t="s">
        <v>969</v>
      </c>
      <c r="B13" s="2046">
        <v>1811091</v>
      </c>
      <c r="C13" s="542">
        <f t="shared" si="0"/>
        <v>2306717</v>
      </c>
      <c r="D13" s="543">
        <v>2092188</v>
      </c>
      <c r="E13" s="543">
        <v>214529</v>
      </c>
      <c r="F13" s="577">
        <f t="shared" si="3"/>
        <v>4117808</v>
      </c>
      <c r="G13" s="2067">
        <f t="shared" si="4"/>
        <v>1.2736615664259829</v>
      </c>
      <c r="H13" s="578"/>
      <c r="I13" s="22"/>
      <c r="J13" s="22"/>
      <c r="K13" s="22"/>
      <c r="L13" s="22"/>
      <c r="M13" s="22"/>
      <c r="N13" s="22"/>
      <c r="O13" s="22"/>
      <c r="P13" s="22"/>
      <c r="Q13" s="734"/>
      <c r="R13" s="551"/>
    </row>
    <row r="14" spans="1:18" s="584" customFormat="1" ht="23.25" customHeight="1">
      <c r="A14" s="2045">
        <v>44228</v>
      </c>
      <c r="B14" s="2046">
        <v>1751580</v>
      </c>
      <c r="C14" s="542">
        <f t="shared" si="0"/>
        <v>2194301</v>
      </c>
      <c r="D14" s="543">
        <v>1983215</v>
      </c>
      <c r="E14" s="543">
        <v>211086</v>
      </c>
      <c r="F14" s="577">
        <f t="shared" si="3"/>
        <v>3945881</v>
      </c>
      <c r="G14" s="2067">
        <f t="shared" si="4"/>
        <v>1.2527552267095994</v>
      </c>
      <c r="H14" s="578"/>
      <c r="I14" s="22"/>
      <c r="J14" s="22"/>
      <c r="K14" s="22"/>
      <c r="L14" s="22"/>
      <c r="M14" s="22"/>
      <c r="N14" s="22"/>
      <c r="O14" s="22"/>
      <c r="P14" s="22"/>
      <c r="Q14" s="734"/>
      <c r="R14" s="551"/>
    </row>
    <row r="15" spans="1:18" s="584" customFormat="1" ht="23.25" customHeight="1">
      <c r="A15" s="2045">
        <v>44256</v>
      </c>
      <c r="B15" s="2046">
        <v>1791272</v>
      </c>
      <c r="C15" s="542">
        <f t="shared" si="0"/>
        <v>2226123</v>
      </c>
      <c r="D15" s="543">
        <v>2011498</v>
      </c>
      <c r="E15" s="543">
        <v>214625</v>
      </c>
      <c r="F15" s="577">
        <f t="shared" si="3"/>
        <v>4017395</v>
      </c>
      <c r="G15" s="2067">
        <f>+C15/B15</f>
        <v>1.2427610100531912</v>
      </c>
      <c r="H15" s="578"/>
      <c r="I15" s="22"/>
      <c r="J15" s="22"/>
      <c r="K15" s="22"/>
      <c r="L15" s="22"/>
      <c r="M15" s="22"/>
      <c r="N15" s="22"/>
      <c r="O15" s="22"/>
      <c r="P15" s="22"/>
      <c r="Q15" s="734"/>
      <c r="R15" s="551"/>
    </row>
    <row r="16" spans="1:18" s="584" customFormat="1" ht="23.25" customHeight="1">
      <c r="A16" s="1213">
        <v>44287</v>
      </c>
      <c r="B16" s="888">
        <v>1791179</v>
      </c>
      <c r="C16" s="778">
        <v>2194301</v>
      </c>
      <c r="D16" s="889">
        <v>2009542</v>
      </c>
      <c r="E16" s="889">
        <v>217653</v>
      </c>
      <c r="F16" s="890">
        <f t="shared" si="3"/>
        <v>4018374</v>
      </c>
      <c r="G16" s="2068">
        <f>+C16/B16</f>
        <v>1.2250595836597011</v>
      </c>
      <c r="H16" s="578"/>
      <c r="I16" s="22"/>
      <c r="J16" s="22"/>
      <c r="K16" s="22"/>
      <c r="L16" s="22"/>
      <c r="M16" s="22"/>
      <c r="N16" s="22"/>
      <c r="P16" s="22"/>
      <c r="Q16" s="734"/>
      <c r="R16" s="551"/>
    </row>
    <row r="17" spans="1:26" ht="25.5" customHeight="1">
      <c r="A17" s="2507" t="s">
        <v>701</v>
      </c>
      <c r="B17" s="2507"/>
      <c r="C17" s="2507"/>
      <c r="D17" s="2507"/>
      <c r="E17" s="2507"/>
      <c r="F17" s="2507"/>
      <c r="G17" s="2507"/>
      <c r="H17" s="22"/>
      <c r="I17" s="22"/>
      <c r="J17" s="22"/>
      <c r="K17" s="22"/>
      <c r="L17" s="22"/>
      <c r="M17" s="22"/>
      <c r="N17" s="22"/>
      <c r="O17" s="22"/>
      <c r="P17" s="22"/>
      <c r="Q17" s="734"/>
    </row>
    <row r="18" spans="1:26" ht="25.5" customHeight="1">
      <c r="A18" s="22"/>
      <c r="B18" s="22"/>
      <c r="C18" s="22"/>
      <c r="D18" s="22"/>
      <c r="E18" s="22"/>
      <c r="F18" s="22"/>
      <c r="G18" s="22"/>
      <c r="H18" s="22"/>
      <c r="I18" s="22"/>
      <c r="J18" s="22"/>
      <c r="K18" s="22"/>
      <c r="L18" s="22"/>
      <c r="M18" s="22"/>
      <c r="N18" s="22"/>
      <c r="O18" s="22"/>
      <c r="P18" s="22"/>
      <c r="Q18" s="1239"/>
    </row>
    <row r="19" spans="1:26" ht="25.5" customHeight="1">
      <c r="A19" s="22"/>
      <c r="B19" s="22"/>
      <c r="C19" s="22"/>
      <c r="D19" s="22"/>
      <c r="E19" s="22"/>
      <c r="F19" s="22"/>
      <c r="G19" s="22"/>
      <c r="H19" s="22"/>
      <c r="I19" s="22"/>
      <c r="J19" s="22"/>
      <c r="K19" s="22"/>
      <c r="L19" s="22"/>
      <c r="M19" s="22"/>
      <c r="N19" s="22"/>
      <c r="O19" s="22"/>
      <c r="P19" s="22"/>
      <c r="Q19" s="737"/>
    </row>
    <row r="20" spans="1:26" ht="25.5" customHeight="1">
      <c r="A20" s="22"/>
      <c r="B20" s="22"/>
      <c r="C20" s="22"/>
      <c r="D20" s="22"/>
      <c r="E20" s="22"/>
      <c r="F20" s="22"/>
      <c r="G20" s="22"/>
      <c r="H20" s="22"/>
      <c r="I20" s="22"/>
      <c r="J20" s="22"/>
      <c r="K20" s="22"/>
      <c r="L20" s="22"/>
      <c r="M20" s="22"/>
      <c r="N20" s="22"/>
      <c r="O20" s="22"/>
      <c r="P20" s="22"/>
      <c r="Q20" s="737"/>
    </row>
    <row r="21" spans="1:26" ht="25.5" customHeight="1">
      <c r="A21" s="22"/>
      <c r="B21" s="22"/>
      <c r="C21" s="22"/>
      <c r="D21" s="22"/>
      <c r="E21" s="22"/>
      <c r="F21" s="22"/>
      <c r="G21" s="22"/>
      <c r="H21" s="22"/>
      <c r="I21" s="22"/>
      <c r="J21" s="22"/>
      <c r="K21" s="22"/>
      <c r="L21" s="22"/>
      <c r="M21" s="22"/>
      <c r="N21" s="22"/>
      <c r="O21" s="22"/>
      <c r="P21" s="22"/>
    </row>
    <row r="22" spans="1:26" ht="25.5" customHeight="1">
      <c r="A22" s="22"/>
      <c r="B22" s="22"/>
      <c r="C22" s="22"/>
      <c r="D22" s="22"/>
      <c r="E22" s="22"/>
      <c r="F22" s="22"/>
      <c r="G22" s="22"/>
      <c r="H22" s="22"/>
      <c r="I22" s="22"/>
      <c r="J22" s="22"/>
      <c r="K22" s="22"/>
      <c r="L22" s="22"/>
      <c r="M22" s="22"/>
      <c r="N22" s="22"/>
      <c r="O22" s="22"/>
      <c r="P22" s="22"/>
    </row>
    <row r="23" spans="1:26" ht="25.5" customHeight="1">
      <c r="A23" s="22"/>
      <c r="B23" s="22"/>
      <c r="C23" s="22"/>
      <c r="D23" s="22"/>
      <c r="E23" s="22"/>
      <c r="F23" s="22"/>
      <c r="G23" s="22"/>
      <c r="H23" s="22"/>
      <c r="I23" s="22"/>
      <c r="J23" s="22"/>
      <c r="K23" s="22"/>
      <c r="L23" s="22"/>
      <c r="M23" s="22"/>
      <c r="N23" s="22"/>
      <c r="O23" s="22"/>
      <c r="P23" s="22"/>
      <c r="Q23" s="735"/>
    </row>
    <row r="24" spans="1:26" ht="25.5" customHeight="1">
      <c r="A24" s="22"/>
      <c r="B24" s="22"/>
      <c r="C24" s="22"/>
      <c r="D24" s="22"/>
      <c r="E24" s="22"/>
      <c r="F24" s="22"/>
      <c r="G24" s="22"/>
      <c r="H24" s="22"/>
      <c r="I24" s="22"/>
      <c r="J24" s="22"/>
      <c r="K24" s="22"/>
      <c r="L24" s="22"/>
      <c r="M24" s="22"/>
      <c r="N24" s="22"/>
      <c r="O24" s="22"/>
      <c r="P24" s="22"/>
      <c r="Q24" s="735"/>
    </row>
    <row r="25" spans="1:26" ht="25.5" customHeight="1">
      <c r="A25" s="22"/>
      <c r="B25" s="22"/>
      <c r="C25" s="22"/>
      <c r="D25" s="22"/>
      <c r="E25" s="22"/>
      <c r="F25" s="22"/>
      <c r="G25" s="22"/>
      <c r="H25" s="22"/>
      <c r="I25" s="22"/>
      <c r="J25" s="22"/>
      <c r="K25" s="22"/>
      <c r="L25" s="22"/>
      <c r="M25" s="22"/>
      <c r="N25" s="22"/>
      <c r="O25" s="22"/>
      <c r="P25" s="22"/>
      <c r="Q25" s="734"/>
    </row>
    <row r="26" spans="1:26" ht="25.5" customHeight="1">
      <c r="A26" s="22"/>
      <c r="B26" s="22"/>
      <c r="C26" s="22"/>
      <c r="D26" s="22"/>
      <c r="E26" s="22"/>
      <c r="F26" s="22"/>
      <c r="G26" s="22"/>
      <c r="H26" s="22"/>
      <c r="I26" s="22"/>
      <c r="J26" s="22"/>
      <c r="K26" s="22"/>
      <c r="L26" s="22"/>
      <c r="M26" s="22"/>
      <c r="N26" s="22"/>
      <c r="O26" s="22"/>
      <c r="P26" s="22"/>
    </row>
    <row r="27" spans="1:26" ht="25.5" customHeight="1">
      <c r="A27" s="22"/>
      <c r="B27" s="22"/>
      <c r="C27" s="22"/>
      <c r="D27" s="22"/>
      <c r="E27" s="22"/>
      <c r="F27" s="22"/>
      <c r="G27" s="22"/>
      <c r="H27" s="22"/>
      <c r="I27" s="22"/>
      <c r="J27" s="22"/>
      <c r="K27" s="22"/>
      <c r="L27" s="22"/>
      <c r="M27" s="22"/>
      <c r="N27" s="22"/>
      <c r="O27" s="22"/>
      <c r="P27" s="22"/>
    </row>
    <row r="28" spans="1:26" ht="25.5" customHeight="1">
      <c r="A28" s="22"/>
      <c r="B28" s="22"/>
      <c r="C28" s="22"/>
      <c r="D28" s="22"/>
      <c r="E28" s="22"/>
      <c r="F28" s="22"/>
      <c r="G28" s="22"/>
      <c r="H28" s="22"/>
      <c r="I28" s="22"/>
      <c r="J28" s="22"/>
      <c r="K28" s="22"/>
      <c r="L28" s="22"/>
      <c r="M28" s="22"/>
      <c r="N28" s="22"/>
      <c r="O28" s="22"/>
      <c r="P28" s="22"/>
    </row>
    <row r="29" spans="1:26" ht="25.5" customHeight="1">
      <c r="A29" s="22"/>
      <c r="B29" s="22"/>
      <c r="C29" s="22"/>
      <c r="D29" s="22"/>
      <c r="E29" s="22"/>
      <c r="F29" s="22"/>
      <c r="G29" s="22"/>
      <c r="H29" s="22"/>
      <c r="I29" s="22"/>
      <c r="J29" s="22"/>
      <c r="K29" s="22"/>
      <c r="L29" s="22"/>
      <c r="M29" s="22"/>
      <c r="N29" s="22"/>
      <c r="O29" s="22"/>
      <c r="P29" s="22"/>
    </row>
    <row r="30" spans="1:26">
      <c r="A30" s="22"/>
      <c r="B30" s="22"/>
      <c r="C30" s="22"/>
      <c r="D30" s="22"/>
      <c r="E30" s="22"/>
      <c r="F30" s="22"/>
      <c r="G30" s="22"/>
      <c r="O30" s="73"/>
      <c r="P30" s="73"/>
      <c r="Q30" s="624"/>
      <c r="R30" s="621"/>
      <c r="S30" s="74"/>
      <c r="T30" s="74"/>
      <c r="U30" s="74"/>
      <c r="V30" s="74"/>
      <c r="W30" s="74"/>
      <c r="X30" s="74"/>
      <c r="Y30" s="74"/>
      <c r="Z30" s="74"/>
    </row>
    <row r="31" spans="1:26">
      <c r="A31" s="22"/>
      <c r="B31" s="22"/>
      <c r="C31" s="22"/>
      <c r="D31" s="22"/>
      <c r="E31" s="22"/>
      <c r="F31" s="22"/>
      <c r="G31" s="22"/>
      <c r="O31" s="73"/>
      <c r="P31" s="73"/>
      <c r="Q31" s="624"/>
      <c r="R31" s="621"/>
      <c r="S31" s="74"/>
      <c r="T31" s="74"/>
      <c r="U31" s="74"/>
      <c r="V31" s="74"/>
      <c r="W31" s="74"/>
      <c r="X31" s="74"/>
      <c r="Y31" s="74"/>
      <c r="Z31" s="74"/>
    </row>
    <row r="32" spans="1:26">
      <c r="O32" s="73"/>
      <c r="P32" s="73"/>
      <c r="Q32" s="624"/>
      <c r="R32" s="621"/>
      <c r="S32" s="74"/>
      <c r="T32" s="74"/>
      <c r="U32" s="74"/>
      <c r="V32" s="74"/>
      <c r="W32" s="74"/>
      <c r="X32" s="74"/>
      <c r="Y32" s="74"/>
      <c r="Z32" s="74"/>
    </row>
    <row r="33" spans="1:26">
      <c r="O33" s="73"/>
      <c r="P33" s="73"/>
      <c r="Q33" s="624"/>
      <c r="R33" s="621"/>
      <c r="S33" s="74"/>
      <c r="T33" s="74"/>
      <c r="U33" s="74"/>
      <c r="V33" s="74"/>
      <c r="W33" s="74"/>
      <c r="X33" s="74"/>
      <c r="Y33" s="74"/>
      <c r="Z33" s="74"/>
    </row>
    <row r="34" spans="1:26" ht="51" customHeight="1">
      <c r="O34" s="73"/>
      <c r="P34" s="73"/>
      <c r="Q34" s="624"/>
      <c r="R34" s="621"/>
      <c r="S34" s="74"/>
      <c r="T34" s="74"/>
      <c r="U34" s="74"/>
      <c r="V34" s="74"/>
      <c r="W34" s="74"/>
      <c r="X34" s="74"/>
      <c r="Y34" s="74"/>
      <c r="Z34" s="74"/>
    </row>
    <row r="35" spans="1:26" ht="78" customHeight="1">
      <c r="H35" s="666"/>
      <c r="I35" s="666"/>
      <c r="J35" s="666"/>
      <c r="K35" s="666"/>
      <c r="L35" s="666"/>
      <c r="M35" s="666"/>
      <c r="N35" s="666"/>
      <c r="O35" s="666"/>
      <c r="P35" s="666"/>
      <c r="Q35" s="666"/>
      <c r="R35" s="666"/>
      <c r="S35" s="666"/>
      <c r="T35" s="666"/>
      <c r="U35" s="666"/>
      <c r="V35" s="666"/>
      <c r="W35" s="666"/>
      <c r="X35" s="666"/>
      <c r="Y35" s="74"/>
      <c r="Z35" s="74"/>
    </row>
    <row r="36" spans="1:26">
      <c r="O36" s="74"/>
      <c r="P36" s="74"/>
      <c r="Q36" s="624"/>
    </row>
    <row r="37" spans="1:26">
      <c r="A37" s="666"/>
      <c r="B37" s="666"/>
      <c r="C37" s="666"/>
      <c r="D37" s="666"/>
      <c r="E37" s="666"/>
      <c r="F37" s="666"/>
      <c r="G37" s="666"/>
      <c r="O37" s="74"/>
      <c r="P37" s="74"/>
      <c r="Q37" s="624"/>
    </row>
    <row r="38" spans="1:26">
      <c r="O38" s="74"/>
      <c r="P38" s="74"/>
      <c r="Q38" s="624"/>
    </row>
    <row r="39" spans="1:26">
      <c r="O39" s="74"/>
      <c r="P39" s="74"/>
      <c r="Q39" s="624"/>
    </row>
    <row r="40" spans="1:26">
      <c r="O40" s="74"/>
      <c r="P40" s="74"/>
      <c r="Q40" s="624"/>
    </row>
    <row r="41" spans="1:26">
      <c r="O41" s="74"/>
      <c r="P41" s="74"/>
      <c r="Q41" s="624"/>
      <c r="R41" s="621"/>
      <c r="S41" s="74"/>
      <c r="T41" s="74"/>
      <c r="U41" s="74"/>
      <c r="V41" s="74"/>
      <c r="W41" s="74"/>
      <c r="X41" s="74"/>
      <c r="Y41" s="74"/>
      <c r="Z41" s="74"/>
    </row>
    <row r="42" spans="1:26">
      <c r="O42" s="74"/>
      <c r="P42" s="74"/>
      <c r="Q42" s="624"/>
      <c r="R42" s="621"/>
      <c r="S42" s="74"/>
      <c r="T42" s="74"/>
      <c r="U42" s="74"/>
      <c r="V42" s="74"/>
      <c r="W42" s="74"/>
      <c r="X42" s="74"/>
      <c r="Y42" s="74"/>
      <c r="Z42" s="74"/>
    </row>
    <row r="43" spans="1:26">
      <c r="O43" s="74"/>
      <c r="P43" s="74"/>
      <c r="Q43" s="624"/>
      <c r="R43" s="621"/>
      <c r="S43" s="74"/>
      <c r="T43" s="74"/>
      <c r="U43" s="74"/>
      <c r="V43" s="74"/>
      <c r="W43" s="74"/>
      <c r="X43" s="74"/>
      <c r="Y43" s="74"/>
      <c r="Z43" s="74"/>
    </row>
    <row r="44" spans="1:26">
      <c r="O44" s="74"/>
      <c r="P44" s="74"/>
      <c r="Q44" s="624"/>
      <c r="R44" s="621"/>
      <c r="S44" s="74"/>
      <c r="T44" s="74"/>
      <c r="U44" s="74"/>
      <c r="V44" s="74"/>
      <c r="W44" s="74"/>
      <c r="X44" s="74"/>
      <c r="Y44" s="74"/>
      <c r="Z44" s="74"/>
    </row>
    <row r="45" spans="1:26">
      <c r="O45" s="74"/>
      <c r="P45" s="74"/>
      <c r="Q45" s="624"/>
      <c r="R45" s="621"/>
      <c r="S45" s="74"/>
      <c r="T45" s="74"/>
      <c r="U45" s="74"/>
      <c r="V45" s="74"/>
      <c r="W45" s="74"/>
      <c r="X45" s="74"/>
      <c r="Y45" s="74"/>
      <c r="Z45" s="74"/>
    </row>
    <row r="46" spans="1:26">
      <c r="O46" s="74"/>
      <c r="P46" s="74"/>
      <c r="Q46" s="624"/>
      <c r="R46" s="621"/>
      <c r="S46" s="74"/>
      <c r="T46" s="74"/>
      <c r="U46" s="74"/>
      <c r="V46" s="74"/>
      <c r="W46" s="74"/>
      <c r="X46" s="74"/>
      <c r="Y46" s="74"/>
      <c r="Z46" s="74"/>
    </row>
    <row r="47" spans="1:26">
      <c r="H47" s="74"/>
      <c r="I47" s="74"/>
      <c r="J47" s="74"/>
      <c r="K47" s="74"/>
      <c r="L47" s="74"/>
      <c r="M47" s="74"/>
      <c r="N47" s="74"/>
      <c r="O47" s="74"/>
      <c r="P47" s="74"/>
      <c r="Q47" s="624"/>
      <c r="R47" s="621"/>
      <c r="S47" s="74"/>
      <c r="T47" s="74"/>
      <c r="U47" s="74"/>
      <c r="V47" s="74"/>
      <c r="W47" s="74"/>
      <c r="X47" s="74"/>
      <c r="Y47" s="74"/>
      <c r="Z47" s="74"/>
    </row>
    <row r="49" spans="2:7">
      <c r="B49" s="74"/>
      <c r="C49" s="74"/>
      <c r="D49" s="74"/>
      <c r="E49" s="74"/>
      <c r="F49" s="74"/>
      <c r="G49" s="74"/>
    </row>
    <row r="66" spans="18:23">
      <c r="R66" s="621"/>
      <c r="S66" s="74"/>
      <c r="T66" s="74"/>
      <c r="U66" s="74"/>
      <c r="V66" s="74"/>
      <c r="W66" s="74"/>
    </row>
    <row r="67" spans="18:23">
      <c r="R67" s="621"/>
      <c r="S67" s="74"/>
      <c r="T67" s="74"/>
      <c r="U67" s="74"/>
      <c r="V67" s="74"/>
      <c r="W67" s="74"/>
    </row>
    <row r="68" spans="18:23">
      <c r="R68" s="621"/>
      <c r="S68" s="74"/>
      <c r="T68" s="74"/>
      <c r="U68" s="74"/>
      <c r="V68" s="74"/>
      <c r="W68" s="74"/>
    </row>
    <row r="69" spans="18:23">
      <c r="R69" s="621"/>
      <c r="S69" s="74"/>
      <c r="T69" s="74"/>
      <c r="U69" s="74"/>
      <c r="V69" s="74"/>
      <c r="W69" s="74"/>
    </row>
    <row r="70" spans="18:23">
      <c r="R70" s="621"/>
      <c r="S70" s="74"/>
      <c r="T70" s="74"/>
      <c r="U70" s="74"/>
      <c r="V70" s="74"/>
      <c r="W70" s="74"/>
    </row>
    <row r="71" spans="18:23">
      <c r="R71" s="621"/>
      <c r="S71" s="74"/>
      <c r="T71" s="74"/>
      <c r="U71" s="74"/>
      <c r="V71" s="74"/>
      <c r="W71" s="74"/>
    </row>
    <row r="72" spans="18:23">
      <c r="R72" s="621"/>
      <c r="S72" s="74"/>
      <c r="T72" s="74"/>
      <c r="U72" s="74"/>
      <c r="V72" s="74"/>
      <c r="W72" s="74"/>
    </row>
    <row r="73" spans="18:23">
      <c r="R73" s="621"/>
      <c r="S73" s="74"/>
      <c r="T73" s="74"/>
      <c r="U73" s="74"/>
      <c r="V73" s="74"/>
      <c r="W73" s="74"/>
    </row>
    <row r="83" spans="18:23">
      <c r="R83" s="621"/>
      <c r="S83" s="74"/>
      <c r="T83" s="74"/>
      <c r="U83" s="74"/>
      <c r="V83" s="74"/>
      <c r="W83" s="74"/>
    </row>
    <row r="84" spans="18:23">
      <c r="R84" s="621"/>
      <c r="S84" s="74"/>
      <c r="T84" s="74"/>
      <c r="U84" s="74"/>
      <c r="V84" s="74"/>
      <c r="W84" s="74"/>
    </row>
    <row r="85" spans="18:23">
      <c r="R85" s="621"/>
      <c r="S85" s="74"/>
      <c r="T85" s="74"/>
      <c r="U85" s="74"/>
      <c r="V85" s="74"/>
      <c r="W85" s="74"/>
    </row>
    <row r="86" spans="18:23">
      <c r="R86" s="621"/>
      <c r="S86" s="74"/>
      <c r="T86" s="74"/>
      <c r="U86" s="74"/>
      <c r="V86" s="74"/>
      <c r="W86" s="74"/>
    </row>
  </sheetData>
  <mergeCells count="2">
    <mergeCell ref="A1:P1"/>
    <mergeCell ref="A17:G17"/>
  </mergeCells>
  <conditionalFormatting sqref="B16 D16:E16 G4:G16">
    <cfRule type="cellIs" dxfId="40" priority="2" operator="equal">
      <formula>0</formula>
    </cfRule>
  </conditionalFormatting>
  <conditionalFormatting sqref="D10:E15 B10:B16">
    <cfRule type="cellIs" dxfId="39"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paperSize="10023" scale="39"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tabColor theme="2" tint="-0.499984740745262"/>
    <pageSetUpPr fitToPage="1"/>
  </sheetPr>
  <dimension ref="A1:XFD184"/>
  <sheetViews>
    <sheetView showGridLines="0" view="pageBreakPreview" zoomScaleNormal="100" zoomScaleSheetLayoutView="100" workbookViewId="0">
      <pane ySplit="3" topLeftCell="A114" activePane="bottomLeft" state="frozen"/>
      <selection activeCell="T57" sqref="T57:T58"/>
      <selection pane="bottomLeft" activeCell="A148" sqref="A148"/>
    </sheetView>
  </sheetViews>
  <sheetFormatPr baseColWidth="10" defaultRowHeight="15"/>
  <cols>
    <col min="1" max="1" width="122.5703125" style="1263" customWidth="1"/>
    <col min="2" max="2" width="13" style="60" customWidth="1"/>
    <col min="3" max="16384" width="11.42578125" style="60"/>
  </cols>
  <sheetData>
    <row r="1" spans="1:1">
      <c r="A1" s="1262" t="s">
        <v>666</v>
      </c>
    </row>
    <row r="2" spans="1:1" ht="24" customHeight="1"/>
    <row r="4" spans="1:1" ht="5.25" customHeight="1"/>
    <row r="5" spans="1:1">
      <c r="A5" s="37" t="s">
        <v>543</v>
      </c>
    </row>
    <row r="6" spans="1:1" ht="3" customHeight="1">
      <c r="A6" s="37"/>
    </row>
    <row r="7" spans="1:1">
      <c r="A7" s="1264" t="s">
        <v>544</v>
      </c>
    </row>
    <row r="8" spans="1:1">
      <c r="A8" s="1264" t="s">
        <v>545</v>
      </c>
    </row>
    <row r="9" spans="1:1" ht="14.25" customHeight="1">
      <c r="A9" s="1264" t="s">
        <v>546</v>
      </c>
    </row>
    <row r="10" spans="1:1" ht="15" customHeight="1">
      <c r="A10" s="1264" t="s">
        <v>547</v>
      </c>
    </row>
    <row r="11" spans="1:1" ht="6" customHeight="1" collapsed="1"/>
    <row r="12" spans="1:1" ht="15.75" customHeight="1">
      <c r="A12" s="564" t="s">
        <v>548</v>
      </c>
    </row>
    <row r="13" spans="1:1" ht="20.25" customHeight="1">
      <c r="A13" s="1264" t="s">
        <v>549</v>
      </c>
    </row>
    <row r="14" spans="1:1">
      <c r="A14" s="1264" t="s">
        <v>550</v>
      </c>
    </row>
    <row r="15" spans="1:1">
      <c r="A15" s="1264" t="s">
        <v>551</v>
      </c>
    </row>
    <row r="16" spans="1:1">
      <c r="A16" s="1264" t="s">
        <v>552</v>
      </c>
    </row>
    <row r="17" spans="1:1">
      <c r="A17" s="1264" t="s">
        <v>553</v>
      </c>
    </row>
    <row r="18" spans="1:1" collapsed="1">
      <c r="A18" s="1264" t="s">
        <v>554</v>
      </c>
    </row>
    <row r="19" spans="1:1" ht="4.5" customHeight="1">
      <c r="A19" s="1265"/>
    </row>
    <row r="20" spans="1:1">
      <c r="A20" s="564" t="s">
        <v>555</v>
      </c>
    </row>
    <row r="21" spans="1:1" ht="3.75" customHeight="1">
      <c r="A21" s="564"/>
    </row>
    <row r="22" spans="1:1">
      <c r="A22" s="565" t="s">
        <v>556</v>
      </c>
    </row>
    <row r="23" spans="1:1" ht="6" customHeight="1">
      <c r="A23" s="565"/>
    </row>
    <row r="24" spans="1:1">
      <c r="A24" s="1266" t="s">
        <v>557</v>
      </c>
    </row>
    <row r="25" spans="1:1">
      <c r="A25" s="1266" t="s">
        <v>558</v>
      </c>
    </row>
    <row r="26" spans="1:1">
      <c r="A26" s="1266" t="s">
        <v>559</v>
      </c>
    </row>
    <row r="27" spans="1:1">
      <c r="A27" s="1266" t="s">
        <v>560</v>
      </c>
    </row>
    <row r="28" spans="1:1">
      <c r="A28" s="1266" t="s">
        <v>561</v>
      </c>
    </row>
    <row r="29" spans="1:1">
      <c r="A29" s="1266" t="s">
        <v>562</v>
      </c>
    </row>
    <row r="30" spans="1:1" ht="6.75" customHeight="1"/>
    <row r="31" spans="1:1">
      <c r="A31" s="565" t="s">
        <v>563</v>
      </c>
    </row>
    <row r="32" spans="1:1" ht="3.75" customHeight="1"/>
    <row r="33" spans="1:1" s="566" customFormat="1">
      <c r="A33" s="1266" t="s">
        <v>564</v>
      </c>
    </row>
    <row r="34" spans="1:1">
      <c r="A34" s="1266" t="s">
        <v>565</v>
      </c>
    </row>
    <row r="35" spans="1:1">
      <c r="A35" s="1266" t="s">
        <v>566</v>
      </c>
    </row>
    <row r="36" spans="1:1">
      <c r="A36" s="1266" t="s">
        <v>567</v>
      </c>
    </row>
    <row r="37" spans="1:1">
      <c r="A37" s="1266" t="s">
        <v>568</v>
      </c>
    </row>
    <row r="38" spans="1:1">
      <c r="A38" s="1266" t="s">
        <v>569</v>
      </c>
    </row>
    <row r="39" spans="1:1" ht="7.5" customHeight="1">
      <c r="A39" s="1267"/>
    </row>
    <row r="40" spans="1:1">
      <c r="A40" s="565" t="s">
        <v>570</v>
      </c>
    </row>
    <row r="41" spans="1:1" ht="6" customHeight="1"/>
    <row r="42" spans="1:1">
      <c r="A42" s="1266" t="s">
        <v>571</v>
      </c>
    </row>
    <row r="43" spans="1:1">
      <c r="A43" s="1266" t="s">
        <v>572</v>
      </c>
    </row>
    <row r="44" spans="1:1">
      <c r="A44" s="1266" t="s">
        <v>573</v>
      </c>
    </row>
    <row r="45" spans="1:1">
      <c r="A45" s="1266" t="s">
        <v>574</v>
      </c>
    </row>
    <row r="46" spans="1:1">
      <c r="A46" s="1266" t="s">
        <v>575</v>
      </c>
    </row>
    <row r="47" spans="1:1">
      <c r="A47" s="1266" t="s">
        <v>576</v>
      </c>
    </row>
    <row r="48" spans="1:1" ht="6.75" customHeight="1"/>
    <row r="49" spans="1:1" ht="21.75" customHeight="1">
      <c r="A49" s="565" t="s">
        <v>577</v>
      </c>
    </row>
    <row r="50" spans="1:1" ht="6.75" customHeight="1"/>
    <row r="51" spans="1:1">
      <c r="A51" s="1266" t="s">
        <v>578</v>
      </c>
    </row>
    <row r="52" spans="1:1">
      <c r="A52" s="1266" t="s">
        <v>579</v>
      </c>
    </row>
    <row r="53" spans="1:1">
      <c r="A53" s="1266" t="s">
        <v>580</v>
      </c>
    </row>
    <row r="54" spans="1:1">
      <c r="A54" s="1266" t="s">
        <v>581</v>
      </c>
    </row>
    <row r="56" spans="1:1">
      <c r="A56" s="565" t="s">
        <v>582</v>
      </c>
    </row>
    <row r="57" spans="1:1" ht="14.25" customHeight="1"/>
    <row r="58" spans="1:1">
      <c r="A58" s="1266" t="s">
        <v>583</v>
      </c>
    </row>
    <row r="59" spans="1:1">
      <c r="A59" s="1266" t="s">
        <v>584</v>
      </c>
    </row>
    <row r="60" spans="1:1">
      <c r="A60" s="1266" t="s">
        <v>585</v>
      </c>
    </row>
    <row r="61" spans="1:1">
      <c r="A61" s="1266" t="s">
        <v>586</v>
      </c>
    </row>
    <row r="62" spans="1:1">
      <c r="A62" s="1266" t="s">
        <v>587</v>
      </c>
    </row>
    <row r="63" spans="1:1">
      <c r="A63" s="1266" t="s">
        <v>588</v>
      </c>
    </row>
    <row r="64" spans="1:1">
      <c r="A64" s="1266" t="s">
        <v>589</v>
      </c>
    </row>
    <row r="65" spans="1:1">
      <c r="A65" s="1266" t="s">
        <v>590</v>
      </c>
    </row>
    <row r="66" spans="1:1">
      <c r="A66" s="1266" t="s">
        <v>591</v>
      </c>
    </row>
    <row r="67" spans="1:1">
      <c r="A67" s="1266" t="s">
        <v>592</v>
      </c>
    </row>
    <row r="68" spans="1:1" s="54" customFormat="1">
      <c r="A68" s="1268" t="s">
        <v>593</v>
      </c>
    </row>
    <row r="69" spans="1:1">
      <c r="A69" s="1266" t="s">
        <v>594</v>
      </c>
    </row>
    <row r="70" spans="1:1">
      <c r="A70" s="1266" t="s">
        <v>595</v>
      </c>
    </row>
    <row r="71" spans="1:1">
      <c r="A71" s="1266" t="s">
        <v>596</v>
      </c>
    </row>
    <row r="72" spans="1:1">
      <c r="A72" s="1266" t="s">
        <v>597</v>
      </c>
    </row>
    <row r="73" spans="1:1" ht="3.75" customHeight="1"/>
    <row r="74" spans="1:1">
      <c r="A74" s="565" t="s">
        <v>598</v>
      </c>
    </row>
    <row r="75" spans="1:1" ht="7.5" customHeight="1"/>
    <row r="76" spans="1:1">
      <c r="A76" s="1266" t="s">
        <v>599</v>
      </c>
    </row>
    <row r="77" spans="1:1">
      <c r="A77" s="1266" t="s">
        <v>600</v>
      </c>
    </row>
    <row r="78" spans="1:1">
      <c r="A78" s="1266" t="s">
        <v>601</v>
      </c>
    </row>
    <row r="79" spans="1:1">
      <c r="A79" s="1266" t="s">
        <v>602</v>
      </c>
    </row>
    <row r="80" spans="1:1">
      <c r="A80" s="1266" t="s">
        <v>603</v>
      </c>
    </row>
    <row r="81" spans="1:16384" ht="14.25" customHeight="1">
      <c r="A81" s="1266" t="s">
        <v>604</v>
      </c>
    </row>
    <row r="82" spans="1:16384" ht="9" customHeight="1">
      <c r="A82" s="1267"/>
    </row>
    <row r="83" spans="1:16384">
      <c r="A83" s="564" t="s">
        <v>605</v>
      </c>
    </row>
    <row r="84" spans="1:16384" ht="6" customHeight="1">
      <c r="A84" s="564"/>
    </row>
    <row r="85" spans="1:16384">
      <c r="A85" s="565" t="s">
        <v>606</v>
      </c>
    </row>
    <row r="86" spans="1:16384" ht="21" customHeight="1">
      <c r="A86" s="1266" t="s">
        <v>607</v>
      </c>
    </row>
    <row r="87" spans="1:16384">
      <c r="A87" s="1266" t="s">
        <v>608</v>
      </c>
    </row>
    <row r="88" spans="1:16384">
      <c r="A88" s="1266" t="s">
        <v>609</v>
      </c>
    </row>
    <row r="89" spans="1:16384">
      <c r="A89" s="1266" t="s">
        <v>610</v>
      </c>
    </row>
    <row r="90" spans="1:16384">
      <c r="A90" s="1266" t="s">
        <v>611</v>
      </c>
    </row>
    <row r="91" spans="1:16384">
      <c r="A91" s="1266" t="s">
        <v>612</v>
      </c>
    </row>
    <row r="92" spans="1:16384">
      <c r="A92" s="1267"/>
    </row>
    <row r="93" spans="1:16384">
      <c r="A93" s="565" t="s">
        <v>613</v>
      </c>
    </row>
    <row r="94" spans="1:16384" ht="6" customHeight="1"/>
    <row r="95" spans="1:16384" ht="13.5" customHeight="1">
      <c r="A95" s="1266" t="s">
        <v>614</v>
      </c>
      <c r="B95" s="567"/>
      <c r="C95" s="567"/>
      <c r="D95" s="567"/>
      <c r="E95" s="567"/>
      <c r="F95" s="567"/>
      <c r="G95" s="567"/>
      <c r="H95" s="567"/>
      <c r="I95" s="567"/>
      <c r="J95" s="567"/>
      <c r="K95" s="567"/>
      <c r="L95" s="567"/>
      <c r="M95" s="567"/>
      <c r="N95" s="567"/>
      <c r="O95" s="567"/>
      <c r="P95" s="567"/>
      <c r="Q95" s="567"/>
      <c r="R95" s="567" t="s">
        <v>608</v>
      </c>
      <c r="S95" s="567" t="s">
        <v>608</v>
      </c>
      <c r="T95" s="567" t="s">
        <v>608</v>
      </c>
      <c r="U95" s="567" t="s">
        <v>608</v>
      </c>
      <c r="V95" s="567" t="s">
        <v>608</v>
      </c>
      <c r="W95" s="567" t="s">
        <v>608</v>
      </c>
      <c r="X95" s="567" t="s">
        <v>608</v>
      </c>
      <c r="Y95" s="567" t="s">
        <v>608</v>
      </c>
      <c r="Z95" s="567" t="s">
        <v>608</v>
      </c>
      <c r="AA95" s="567" t="s">
        <v>608</v>
      </c>
      <c r="AB95" s="567" t="s">
        <v>608</v>
      </c>
      <c r="AC95" s="567" t="s">
        <v>608</v>
      </c>
      <c r="AD95" s="567" t="s">
        <v>608</v>
      </c>
      <c r="AE95" s="567" t="s">
        <v>608</v>
      </c>
      <c r="AF95" s="567" t="s">
        <v>608</v>
      </c>
      <c r="AG95" s="567" t="s">
        <v>608</v>
      </c>
      <c r="AH95" s="567" t="s">
        <v>608</v>
      </c>
      <c r="AI95" s="567" t="s">
        <v>608</v>
      </c>
      <c r="AJ95" s="567" t="s">
        <v>608</v>
      </c>
      <c r="AK95" s="567" t="s">
        <v>608</v>
      </c>
      <c r="AL95" s="567" t="s">
        <v>608</v>
      </c>
      <c r="AM95" s="567" t="s">
        <v>608</v>
      </c>
      <c r="AN95" s="567" t="s">
        <v>608</v>
      </c>
      <c r="AO95" s="567" t="s">
        <v>608</v>
      </c>
      <c r="AP95" s="567" t="s">
        <v>608</v>
      </c>
      <c r="AQ95" s="567" t="s">
        <v>608</v>
      </c>
      <c r="AR95" s="567" t="s">
        <v>608</v>
      </c>
      <c r="AS95" s="567" t="s">
        <v>608</v>
      </c>
      <c r="AT95" s="567" t="s">
        <v>608</v>
      </c>
      <c r="AU95" s="567" t="s">
        <v>608</v>
      </c>
      <c r="AV95" s="567" t="s">
        <v>608</v>
      </c>
      <c r="AW95" s="567" t="s">
        <v>608</v>
      </c>
      <c r="AX95" s="567" t="s">
        <v>608</v>
      </c>
      <c r="AY95" s="567" t="s">
        <v>608</v>
      </c>
      <c r="AZ95" s="567" t="s">
        <v>608</v>
      </c>
      <c r="BA95" s="567" t="s">
        <v>608</v>
      </c>
      <c r="BB95" s="567" t="s">
        <v>608</v>
      </c>
      <c r="BC95" s="567" t="s">
        <v>608</v>
      </c>
      <c r="BD95" s="567" t="s">
        <v>608</v>
      </c>
      <c r="BE95" s="567" t="s">
        <v>608</v>
      </c>
      <c r="BF95" s="567" t="s">
        <v>608</v>
      </c>
      <c r="BG95" s="567" t="s">
        <v>608</v>
      </c>
      <c r="BH95" s="567" t="s">
        <v>608</v>
      </c>
      <c r="BI95" s="567" t="s">
        <v>608</v>
      </c>
      <c r="BJ95" s="567" t="s">
        <v>608</v>
      </c>
      <c r="BK95" s="567" t="s">
        <v>608</v>
      </c>
      <c r="BL95" s="567" t="s">
        <v>608</v>
      </c>
      <c r="BM95" s="567" t="s">
        <v>608</v>
      </c>
      <c r="BN95" s="567" t="s">
        <v>608</v>
      </c>
      <c r="BO95" s="567" t="s">
        <v>608</v>
      </c>
      <c r="BP95" s="567" t="s">
        <v>608</v>
      </c>
      <c r="BQ95" s="567" t="s">
        <v>608</v>
      </c>
      <c r="BR95" s="567" t="s">
        <v>608</v>
      </c>
      <c r="BS95" s="567" t="s">
        <v>608</v>
      </c>
      <c r="BT95" s="567" t="s">
        <v>608</v>
      </c>
      <c r="BU95" s="567" t="s">
        <v>608</v>
      </c>
      <c r="BV95" s="567" t="s">
        <v>608</v>
      </c>
      <c r="BW95" s="567" t="s">
        <v>608</v>
      </c>
      <c r="BX95" s="567" t="s">
        <v>608</v>
      </c>
      <c r="BY95" s="567" t="s">
        <v>608</v>
      </c>
      <c r="BZ95" s="567" t="s">
        <v>608</v>
      </c>
      <c r="CA95" s="567" t="s">
        <v>608</v>
      </c>
      <c r="CB95" s="567" t="s">
        <v>608</v>
      </c>
      <c r="CC95" s="567" t="s">
        <v>608</v>
      </c>
      <c r="CD95" s="567" t="s">
        <v>608</v>
      </c>
      <c r="CE95" s="567" t="s">
        <v>608</v>
      </c>
      <c r="CF95" s="567" t="s">
        <v>608</v>
      </c>
      <c r="CG95" s="567" t="s">
        <v>608</v>
      </c>
      <c r="CH95" s="567" t="s">
        <v>608</v>
      </c>
      <c r="CI95" s="567" t="s">
        <v>608</v>
      </c>
      <c r="CJ95" s="567" t="s">
        <v>608</v>
      </c>
      <c r="CK95" s="567" t="s">
        <v>608</v>
      </c>
      <c r="CL95" s="567" t="s">
        <v>608</v>
      </c>
      <c r="CM95" s="567" t="s">
        <v>608</v>
      </c>
      <c r="CN95" s="567" t="s">
        <v>608</v>
      </c>
      <c r="CO95" s="567" t="s">
        <v>608</v>
      </c>
      <c r="CP95" s="567" t="s">
        <v>608</v>
      </c>
      <c r="CQ95" s="567" t="s">
        <v>608</v>
      </c>
      <c r="CR95" s="567" t="s">
        <v>608</v>
      </c>
      <c r="CS95" s="567" t="s">
        <v>608</v>
      </c>
      <c r="CT95" s="567" t="s">
        <v>608</v>
      </c>
      <c r="CU95" s="567" t="s">
        <v>608</v>
      </c>
      <c r="CV95" s="567" t="s">
        <v>608</v>
      </c>
      <c r="CW95" s="567" t="s">
        <v>608</v>
      </c>
      <c r="CX95" s="567" t="s">
        <v>608</v>
      </c>
      <c r="CY95" s="567" t="s">
        <v>608</v>
      </c>
      <c r="CZ95" s="567" t="s">
        <v>608</v>
      </c>
      <c r="DA95" s="567" t="s">
        <v>608</v>
      </c>
      <c r="DB95" s="567" t="s">
        <v>608</v>
      </c>
      <c r="DC95" s="567" t="s">
        <v>608</v>
      </c>
      <c r="DD95" s="567" t="s">
        <v>608</v>
      </c>
      <c r="DE95" s="567" t="s">
        <v>608</v>
      </c>
      <c r="DF95" s="567" t="s">
        <v>608</v>
      </c>
      <c r="DG95" s="567" t="s">
        <v>608</v>
      </c>
      <c r="DH95" s="567" t="s">
        <v>608</v>
      </c>
      <c r="DI95" s="567" t="s">
        <v>608</v>
      </c>
      <c r="DJ95" s="567" t="s">
        <v>608</v>
      </c>
      <c r="DK95" s="567" t="s">
        <v>608</v>
      </c>
      <c r="DL95" s="567" t="s">
        <v>608</v>
      </c>
      <c r="DM95" s="567" t="s">
        <v>608</v>
      </c>
      <c r="DN95" s="567" t="s">
        <v>608</v>
      </c>
      <c r="DO95" s="567" t="s">
        <v>608</v>
      </c>
      <c r="DP95" s="567" t="s">
        <v>608</v>
      </c>
      <c r="DQ95" s="567" t="s">
        <v>608</v>
      </c>
      <c r="DR95" s="567" t="s">
        <v>608</v>
      </c>
      <c r="DS95" s="567" t="s">
        <v>608</v>
      </c>
      <c r="DT95" s="567" t="s">
        <v>608</v>
      </c>
      <c r="DU95" s="567" t="s">
        <v>608</v>
      </c>
      <c r="DV95" s="567" t="s">
        <v>608</v>
      </c>
      <c r="DW95" s="567" t="s">
        <v>608</v>
      </c>
      <c r="DX95" s="567" t="s">
        <v>608</v>
      </c>
      <c r="DY95" s="567" t="s">
        <v>608</v>
      </c>
      <c r="DZ95" s="567" t="s">
        <v>608</v>
      </c>
      <c r="EA95" s="567" t="s">
        <v>608</v>
      </c>
      <c r="EB95" s="567" t="s">
        <v>608</v>
      </c>
      <c r="EC95" s="567" t="s">
        <v>608</v>
      </c>
      <c r="ED95" s="567" t="s">
        <v>608</v>
      </c>
      <c r="EE95" s="567" t="s">
        <v>608</v>
      </c>
      <c r="EF95" s="567" t="s">
        <v>608</v>
      </c>
      <c r="EG95" s="567" t="s">
        <v>608</v>
      </c>
      <c r="EH95" s="567" t="s">
        <v>608</v>
      </c>
      <c r="EI95" s="567" t="s">
        <v>608</v>
      </c>
      <c r="EJ95" s="567" t="s">
        <v>608</v>
      </c>
      <c r="EK95" s="567" t="s">
        <v>608</v>
      </c>
      <c r="EL95" s="567" t="s">
        <v>608</v>
      </c>
      <c r="EM95" s="567" t="s">
        <v>608</v>
      </c>
      <c r="EN95" s="567" t="s">
        <v>608</v>
      </c>
      <c r="EO95" s="567" t="s">
        <v>608</v>
      </c>
      <c r="EP95" s="567" t="s">
        <v>608</v>
      </c>
      <c r="EQ95" s="567" t="s">
        <v>608</v>
      </c>
      <c r="ER95" s="567" t="s">
        <v>608</v>
      </c>
      <c r="ES95" s="567" t="s">
        <v>608</v>
      </c>
      <c r="ET95" s="567" t="s">
        <v>608</v>
      </c>
      <c r="EU95" s="567" t="s">
        <v>608</v>
      </c>
      <c r="EV95" s="567" t="s">
        <v>608</v>
      </c>
      <c r="EW95" s="567" t="s">
        <v>608</v>
      </c>
      <c r="EX95" s="567" t="s">
        <v>608</v>
      </c>
      <c r="EY95" s="567" t="s">
        <v>608</v>
      </c>
      <c r="EZ95" s="567" t="s">
        <v>608</v>
      </c>
      <c r="FA95" s="567" t="s">
        <v>608</v>
      </c>
      <c r="FB95" s="567" t="s">
        <v>608</v>
      </c>
      <c r="FC95" s="567" t="s">
        <v>608</v>
      </c>
      <c r="FD95" s="567" t="s">
        <v>608</v>
      </c>
      <c r="FE95" s="567" t="s">
        <v>608</v>
      </c>
      <c r="FF95" s="567" t="s">
        <v>608</v>
      </c>
      <c r="FG95" s="567" t="s">
        <v>608</v>
      </c>
      <c r="FH95" s="567" t="s">
        <v>608</v>
      </c>
      <c r="FI95" s="567" t="s">
        <v>608</v>
      </c>
      <c r="FJ95" s="567" t="s">
        <v>608</v>
      </c>
      <c r="FK95" s="567" t="s">
        <v>608</v>
      </c>
      <c r="FL95" s="567" t="s">
        <v>608</v>
      </c>
      <c r="FM95" s="567" t="s">
        <v>608</v>
      </c>
      <c r="FN95" s="567" t="s">
        <v>608</v>
      </c>
      <c r="FO95" s="567" t="s">
        <v>608</v>
      </c>
      <c r="FP95" s="567" t="s">
        <v>608</v>
      </c>
      <c r="FQ95" s="567" t="s">
        <v>608</v>
      </c>
      <c r="FR95" s="567" t="s">
        <v>608</v>
      </c>
      <c r="FS95" s="567" t="s">
        <v>608</v>
      </c>
      <c r="FT95" s="567" t="s">
        <v>608</v>
      </c>
      <c r="FU95" s="567" t="s">
        <v>608</v>
      </c>
      <c r="FV95" s="567" t="s">
        <v>608</v>
      </c>
      <c r="FW95" s="567" t="s">
        <v>608</v>
      </c>
      <c r="FX95" s="567" t="s">
        <v>608</v>
      </c>
      <c r="FY95" s="567" t="s">
        <v>608</v>
      </c>
      <c r="FZ95" s="567" t="s">
        <v>608</v>
      </c>
      <c r="GA95" s="567" t="s">
        <v>608</v>
      </c>
      <c r="GB95" s="567" t="s">
        <v>608</v>
      </c>
      <c r="GC95" s="567" t="s">
        <v>608</v>
      </c>
      <c r="GD95" s="567" t="s">
        <v>608</v>
      </c>
      <c r="GE95" s="567" t="s">
        <v>608</v>
      </c>
      <c r="GF95" s="567" t="s">
        <v>608</v>
      </c>
      <c r="GG95" s="567" t="s">
        <v>608</v>
      </c>
      <c r="GH95" s="567" t="s">
        <v>608</v>
      </c>
      <c r="GI95" s="567" t="s">
        <v>608</v>
      </c>
      <c r="GJ95" s="567" t="s">
        <v>608</v>
      </c>
      <c r="GK95" s="567" t="s">
        <v>608</v>
      </c>
      <c r="GL95" s="567" t="s">
        <v>608</v>
      </c>
      <c r="GM95" s="567" t="s">
        <v>608</v>
      </c>
      <c r="GN95" s="567" t="s">
        <v>608</v>
      </c>
      <c r="GO95" s="567" t="s">
        <v>608</v>
      </c>
      <c r="GP95" s="567" t="s">
        <v>608</v>
      </c>
      <c r="GQ95" s="567" t="s">
        <v>608</v>
      </c>
      <c r="GR95" s="567" t="s">
        <v>608</v>
      </c>
      <c r="GS95" s="567" t="s">
        <v>608</v>
      </c>
      <c r="GT95" s="567" t="s">
        <v>608</v>
      </c>
      <c r="GU95" s="567" t="s">
        <v>608</v>
      </c>
      <c r="GV95" s="567" t="s">
        <v>608</v>
      </c>
      <c r="GW95" s="567" t="s">
        <v>608</v>
      </c>
      <c r="GX95" s="567" t="s">
        <v>608</v>
      </c>
      <c r="GY95" s="567" t="s">
        <v>608</v>
      </c>
      <c r="GZ95" s="567" t="s">
        <v>608</v>
      </c>
      <c r="HA95" s="567" t="s">
        <v>608</v>
      </c>
      <c r="HB95" s="567" t="s">
        <v>608</v>
      </c>
      <c r="HC95" s="567" t="s">
        <v>608</v>
      </c>
      <c r="HD95" s="567" t="s">
        <v>608</v>
      </c>
      <c r="HE95" s="567" t="s">
        <v>608</v>
      </c>
      <c r="HF95" s="567" t="s">
        <v>608</v>
      </c>
      <c r="HG95" s="567" t="s">
        <v>608</v>
      </c>
      <c r="HH95" s="567" t="s">
        <v>608</v>
      </c>
      <c r="HI95" s="567" t="s">
        <v>608</v>
      </c>
      <c r="HJ95" s="567" t="s">
        <v>608</v>
      </c>
      <c r="HK95" s="567" t="s">
        <v>608</v>
      </c>
      <c r="HL95" s="567" t="s">
        <v>608</v>
      </c>
      <c r="HM95" s="567" t="s">
        <v>608</v>
      </c>
      <c r="HN95" s="567" t="s">
        <v>608</v>
      </c>
      <c r="HO95" s="567" t="s">
        <v>608</v>
      </c>
      <c r="HP95" s="567" t="s">
        <v>608</v>
      </c>
      <c r="HQ95" s="567" t="s">
        <v>608</v>
      </c>
      <c r="HR95" s="567" t="s">
        <v>608</v>
      </c>
      <c r="HS95" s="567" t="s">
        <v>608</v>
      </c>
      <c r="HT95" s="567" t="s">
        <v>608</v>
      </c>
      <c r="HU95" s="567" t="s">
        <v>608</v>
      </c>
      <c r="HV95" s="567" t="s">
        <v>608</v>
      </c>
      <c r="HW95" s="567" t="s">
        <v>608</v>
      </c>
      <c r="HX95" s="567" t="s">
        <v>608</v>
      </c>
      <c r="HY95" s="567" t="s">
        <v>608</v>
      </c>
      <c r="HZ95" s="567" t="s">
        <v>608</v>
      </c>
      <c r="IA95" s="567" t="s">
        <v>608</v>
      </c>
      <c r="IB95" s="567" t="s">
        <v>608</v>
      </c>
      <c r="IC95" s="567" t="s">
        <v>608</v>
      </c>
      <c r="ID95" s="567" t="s">
        <v>608</v>
      </c>
      <c r="IE95" s="567" t="s">
        <v>608</v>
      </c>
      <c r="IF95" s="567" t="s">
        <v>608</v>
      </c>
      <c r="IG95" s="567" t="s">
        <v>608</v>
      </c>
      <c r="IH95" s="567" t="s">
        <v>608</v>
      </c>
      <c r="II95" s="567" t="s">
        <v>608</v>
      </c>
      <c r="IJ95" s="567" t="s">
        <v>608</v>
      </c>
      <c r="IK95" s="567" t="s">
        <v>608</v>
      </c>
      <c r="IL95" s="567" t="s">
        <v>608</v>
      </c>
      <c r="IM95" s="567" t="s">
        <v>608</v>
      </c>
      <c r="IN95" s="567" t="s">
        <v>608</v>
      </c>
      <c r="IO95" s="567" t="s">
        <v>608</v>
      </c>
      <c r="IP95" s="567" t="s">
        <v>608</v>
      </c>
      <c r="IQ95" s="567" t="s">
        <v>608</v>
      </c>
      <c r="IR95" s="567" t="s">
        <v>608</v>
      </c>
      <c r="IS95" s="567" t="s">
        <v>608</v>
      </c>
      <c r="IT95" s="567" t="s">
        <v>608</v>
      </c>
      <c r="IU95" s="567" t="s">
        <v>608</v>
      </c>
      <c r="IV95" s="567" t="s">
        <v>608</v>
      </c>
      <c r="IW95" s="567" t="s">
        <v>608</v>
      </c>
      <c r="IX95" s="567" t="s">
        <v>608</v>
      </c>
      <c r="IY95" s="567" t="s">
        <v>608</v>
      </c>
      <c r="IZ95" s="567" t="s">
        <v>608</v>
      </c>
      <c r="JA95" s="567" t="s">
        <v>608</v>
      </c>
      <c r="JB95" s="567" t="s">
        <v>608</v>
      </c>
      <c r="JC95" s="567" t="s">
        <v>608</v>
      </c>
      <c r="JD95" s="567" t="s">
        <v>608</v>
      </c>
      <c r="JE95" s="567" t="s">
        <v>608</v>
      </c>
      <c r="JF95" s="567" t="s">
        <v>608</v>
      </c>
      <c r="JG95" s="567" t="s">
        <v>608</v>
      </c>
      <c r="JH95" s="567" t="s">
        <v>608</v>
      </c>
      <c r="JI95" s="567" t="s">
        <v>608</v>
      </c>
      <c r="JJ95" s="567" t="s">
        <v>608</v>
      </c>
      <c r="JK95" s="567" t="s">
        <v>608</v>
      </c>
      <c r="JL95" s="567" t="s">
        <v>608</v>
      </c>
      <c r="JM95" s="567" t="s">
        <v>608</v>
      </c>
      <c r="JN95" s="567" t="s">
        <v>608</v>
      </c>
      <c r="JO95" s="567" t="s">
        <v>608</v>
      </c>
      <c r="JP95" s="567" t="s">
        <v>608</v>
      </c>
      <c r="JQ95" s="567" t="s">
        <v>608</v>
      </c>
      <c r="JR95" s="567" t="s">
        <v>608</v>
      </c>
      <c r="JS95" s="567" t="s">
        <v>608</v>
      </c>
      <c r="JT95" s="567" t="s">
        <v>608</v>
      </c>
      <c r="JU95" s="567" t="s">
        <v>608</v>
      </c>
      <c r="JV95" s="567" t="s">
        <v>608</v>
      </c>
      <c r="JW95" s="567" t="s">
        <v>608</v>
      </c>
      <c r="JX95" s="567" t="s">
        <v>608</v>
      </c>
      <c r="JY95" s="567" t="s">
        <v>608</v>
      </c>
      <c r="JZ95" s="567" t="s">
        <v>608</v>
      </c>
      <c r="KA95" s="567" t="s">
        <v>608</v>
      </c>
      <c r="KB95" s="567" t="s">
        <v>608</v>
      </c>
      <c r="KC95" s="567" t="s">
        <v>608</v>
      </c>
      <c r="KD95" s="567" t="s">
        <v>608</v>
      </c>
      <c r="KE95" s="567" t="s">
        <v>608</v>
      </c>
      <c r="KF95" s="567" t="s">
        <v>608</v>
      </c>
      <c r="KG95" s="567" t="s">
        <v>608</v>
      </c>
      <c r="KH95" s="567" t="s">
        <v>608</v>
      </c>
      <c r="KI95" s="567" t="s">
        <v>608</v>
      </c>
      <c r="KJ95" s="567" t="s">
        <v>608</v>
      </c>
      <c r="KK95" s="567" t="s">
        <v>608</v>
      </c>
      <c r="KL95" s="567" t="s">
        <v>608</v>
      </c>
      <c r="KM95" s="567" t="s">
        <v>608</v>
      </c>
      <c r="KN95" s="567" t="s">
        <v>608</v>
      </c>
      <c r="KO95" s="567" t="s">
        <v>608</v>
      </c>
      <c r="KP95" s="567" t="s">
        <v>608</v>
      </c>
      <c r="KQ95" s="567" t="s">
        <v>608</v>
      </c>
      <c r="KR95" s="567" t="s">
        <v>608</v>
      </c>
      <c r="KS95" s="567" t="s">
        <v>608</v>
      </c>
      <c r="KT95" s="567" t="s">
        <v>608</v>
      </c>
      <c r="KU95" s="567" t="s">
        <v>608</v>
      </c>
      <c r="KV95" s="567" t="s">
        <v>608</v>
      </c>
      <c r="KW95" s="567" t="s">
        <v>608</v>
      </c>
      <c r="KX95" s="567" t="s">
        <v>608</v>
      </c>
      <c r="KY95" s="567" t="s">
        <v>608</v>
      </c>
      <c r="KZ95" s="567" t="s">
        <v>608</v>
      </c>
      <c r="LA95" s="567" t="s">
        <v>608</v>
      </c>
      <c r="LB95" s="567" t="s">
        <v>608</v>
      </c>
      <c r="LC95" s="567" t="s">
        <v>608</v>
      </c>
      <c r="LD95" s="567" t="s">
        <v>608</v>
      </c>
      <c r="LE95" s="567" t="s">
        <v>608</v>
      </c>
      <c r="LF95" s="567" t="s">
        <v>608</v>
      </c>
      <c r="LG95" s="567" t="s">
        <v>608</v>
      </c>
      <c r="LH95" s="567" t="s">
        <v>608</v>
      </c>
      <c r="LI95" s="567" t="s">
        <v>608</v>
      </c>
      <c r="LJ95" s="567" t="s">
        <v>608</v>
      </c>
      <c r="LK95" s="567" t="s">
        <v>608</v>
      </c>
      <c r="LL95" s="567" t="s">
        <v>608</v>
      </c>
      <c r="LM95" s="567" t="s">
        <v>608</v>
      </c>
      <c r="LN95" s="567" t="s">
        <v>608</v>
      </c>
      <c r="LO95" s="567" t="s">
        <v>608</v>
      </c>
      <c r="LP95" s="567" t="s">
        <v>608</v>
      </c>
      <c r="LQ95" s="567" t="s">
        <v>608</v>
      </c>
      <c r="LR95" s="567" t="s">
        <v>608</v>
      </c>
      <c r="LS95" s="567" t="s">
        <v>608</v>
      </c>
      <c r="LT95" s="567" t="s">
        <v>608</v>
      </c>
      <c r="LU95" s="567" t="s">
        <v>608</v>
      </c>
      <c r="LV95" s="567" t="s">
        <v>608</v>
      </c>
      <c r="LW95" s="567" t="s">
        <v>608</v>
      </c>
      <c r="LX95" s="567" t="s">
        <v>608</v>
      </c>
      <c r="LY95" s="567" t="s">
        <v>608</v>
      </c>
      <c r="LZ95" s="567" t="s">
        <v>608</v>
      </c>
      <c r="MA95" s="567" t="s">
        <v>608</v>
      </c>
      <c r="MB95" s="567" t="s">
        <v>608</v>
      </c>
      <c r="MC95" s="567" t="s">
        <v>608</v>
      </c>
      <c r="MD95" s="567" t="s">
        <v>608</v>
      </c>
      <c r="ME95" s="567" t="s">
        <v>608</v>
      </c>
      <c r="MF95" s="567" t="s">
        <v>608</v>
      </c>
      <c r="MG95" s="567" t="s">
        <v>608</v>
      </c>
      <c r="MH95" s="567" t="s">
        <v>608</v>
      </c>
      <c r="MI95" s="567" t="s">
        <v>608</v>
      </c>
      <c r="MJ95" s="567" t="s">
        <v>608</v>
      </c>
      <c r="MK95" s="567" t="s">
        <v>608</v>
      </c>
      <c r="ML95" s="567" t="s">
        <v>608</v>
      </c>
      <c r="MM95" s="567" t="s">
        <v>608</v>
      </c>
      <c r="MN95" s="567" t="s">
        <v>608</v>
      </c>
      <c r="MO95" s="567" t="s">
        <v>608</v>
      </c>
      <c r="MP95" s="567" t="s">
        <v>608</v>
      </c>
      <c r="MQ95" s="567" t="s">
        <v>608</v>
      </c>
      <c r="MR95" s="567" t="s">
        <v>608</v>
      </c>
      <c r="MS95" s="567" t="s">
        <v>608</v>
      </c>
      <c r="MT95" s="567" t="s">
        <v>608</v>
      </c>
      <c r="MU95" s="567" t="s">
        <v>608</v>
      </c>
      <c r="MV95" s="567" t="s">
        <v>608</v>
      </c>
      <c r="MW95" s="567" t="s">
        <v>608</v>
      </c>
      <c r="MX95" s="567" t="s">
        <v>608</v>
      </c>
      <c r="MY95" s="567" t="s">
        <v>608</v>
      </c>
      <c r="MZ95" s="567" t="s">
        <v>608</v>
      </c>
      <c r="NA95" s="567" t="s">
        <v>608</v>
      </c>
      <c r="NB95" s="567" t="s">
        <v>608</v>
      </c>
      <c r="NC95" s="567" t="s">
        <v>608</v>
      </c>
      <c r="ND95" s="567" t="s">
        <v>608</v>
      </c>
      <c r="NE95" s="567" t="s">
        <v>608</v>
      </c>
      <c r="NF95" s="567" t="s">
        <v>608</v>
      </c>
      <c r="NG95" s="567" t="s">
        <v>608</v>
      </c>
      <c r="NH95" s="567" t="s">
        <v>608</v>
      </c>
      <c r="NI95" s="567" t="s">
        <v>608</v>
      </c>
      <c r="NJ95" s="567" t="s">
        <v>608</v>
      </c>
      <c r="NK95" s="567" t="s">
        <v>608</v>
      </c>
      <c r="NL95" s="567" t="s">
        <v>608</v>
      </c>
      <c r="NM95" s="567" t="s">
        <v>608</v>
      </c>
      <c r="NN95" s="567" t="s">
        <v>608</v>
      </c>
      <c r="NO95" s="567" t="s">
        <v>608</v>
      </c>
      <c r="NP95" s="567" t="s">
        <v>608</v>
      </c>
      <c r="NQ95" s="567" t="s">
        <v>608</v>
      </c>
      <c r="NR95" s="567" t="s">
        <v>608</v>
      </c>
      <c r="NS95" s="567" t="s">
        <v>608</v>
      </c>
      <c r="NT95" s="567" t="s">
        <v>608</v>
      </c>
      <c r="NU95" s="567" t="s">
        <v>608</v>
      </c>
      <c r="NV95" s="567" t="s">
        <v>608</v>
      </c>
      <c r="NW95" s="567" t="s">
        <v>608</v>
      </c>
      <c r="NX95" s="567" t="s">
        <v>608</v>
      </c>
      <c r="NY95" s="567" t="s">
        <v>608</v>
      </c>
      <c r="NZ95" s="567" t="s">
        <v>608</v>
      </c>
      <c r="OA95" s="567" t="s">
        <v>608</v>
      </c>
      <c r="OB95" s="567" t="s">
        <v>608</v>
      </c>
      <c r="OC95" s="567" t="s">
        <v>608</v>
      </c>
      <c r="OD95" s="567" t="s">
        <v>608</v>
      </c>
      <c r="OE95" s="567" t="s">
        <v>608</v>
      </c>
      <c r="OF95" s="567" t="s">
        <v>608</v>
      </c>
      <c r="OG95" s="567" t="s">
        <v>608</v>
      </c>
      <c r="OH95" s="567" t="s">
        <v>608</v>
      </c>
      <c r="OI95" s="567" t="s">
        <v>608</v>
      </c>
      <c r="OJ95" s="567" t="s">
        <v>608</v>
      </c>
      <c r="OK95" s="567" t="s">
        <v>608</v>
      </c>
      <c r="OL95" s="567" t="s">
        <v>608</v>
      </c>
      <c r="OM95" s="567" t="s">
        <v>608</v>
      </c>
      <c r="ON95" s="567" t="s">
        <v>608</v>
      </c>
      <c r="OO95" s="567" t="s">
        <v>608</v>
      </c>
      <c r="OP95" s="567" t="s">
        <v>608</v>
      </c>
      <c r="OQ95" s="567" t="s">
        <v>608</v>
      </c>
      <c r="OR95" s="567" t="s">
        <v>608</v>
      </c>
      <c r="OS95" s="567" t="s">
        <v>608</v>
      </c>
      <c r="OT95" s="567" t="s">
        <v>608</v>
      </c>
      <c r="OU95" s="567" t="s">
        <v>608</v>
      </c>
      <c r="OV95" s="567" t="s">
        <v>608</v>
      </c>
      <c r="OW95" s="567" t="s">
        <v>608</v>
      </c>
      <c r="OX95" s="567" t="s">
        <v>608</v>
      </c>
      <c r="OY95" s="567" t="s">
        <v>608</v>
      </c>
      <c r="OZ95" s="567" t="s">
        <v>608</v>
      </c>
      <c r="PA95" s="567" t="s">
        <v>608</v>
      </c>
      <c r="PB95" s="567" t="s">
        <v>608</v>
      </c>
      <c r="PC95" s="567" t="s">
        <v>608</v>
      </c>
      <c r="PD95" s="567" t="s">
        <v>608</v>
      </c>
      <c r="PE95" s="567" t="s">
        <v>608</v>
      </c>
      <c r="PF95" s="567" t="s">
        <v>608</v>
      </c>
      <c r="PG95" s="567" t="s">
        <v>608</v>
      </c>
      <c r="PH95" s="567" t="s">
        <v>608</v>
      </c>
      <c r="PI95" s="567" t="s">
        <v>608</v>
      </c>
      <c r="PJ95" s="567" t="s">
        <v>608</v>
      </c>
      <c r="PK95" s="567" t="s">
        <v>608</v>
      </c>
      <c r="PL95" s="567" t="s">
        <v>608</v>
      </c>
      <c r="PM95" s="567" t="s">
        <v>608</v>
      </c>
      <c r="PN95" s="567" t="s">
        <v>608</v>
      </c>
      <c r="PO95" s="567" t="s">
        <v>608</v>
      </c>
      <c r="PP95" s="567" t="s">
        <v>608</v>
      </c>
      <c r="PQ95" s="567" t="s">
        <v>608</v>
      </c>
      <c r="PR95" s="567" t="s">
        <v>608</v>
      </c>
      <c r="PS95" s="567" t="s">
        <v>608</v>
      </c>
      <c r="PT95" s="567" t="s">
        <v>608</v>
      </c>
      <c r="PU95" s="567" t="s">
        <v>608</v>
      </c>
      <c r="PV95" s="567" t="s">
        <v>608</v>
      </c>
      <c r="PW95" s="567" t="s">
        <v>608</v>
      </c>
      <c r="PX95" s="567" t="s">
        <v>608</v>
      </c>
      <c r="PY95" s="567" t="s">
        <v>608</v>
      </c>
      <c r="PZ95" s="567" t="s">
        <v>608</v>
      </c>
      <c r="QA95" s="567" t="s">
        <v>608</v>
      </c>
      <c r="QB95" s="567" t="s">
        <v>608</v>
      </c>
      <c r="QC95" s="567" t="s">
        <v>608</v>
      </c>
      <c r="QD95" s="567" t="s">
        <v>608</v>
      </c>
      <c r="QE95" s="567" t="s">
        <v>608</v>
      </c>
      <c r="QF95" s="567" t="s">
        <v>608</v>
      </c>
      <c r="QG95" s="567" t="s">
        <v>608</v>
      </c>
      <c r="QH95" s="567" t="s">
        <v>608</v>
      </c>
      <c r="QI95" s="567" t="s">
        <v>608</v>
      </c>
      <c r="QJ95" s="567" t="s">
        <v>608</v>
      </c>
      <c r="QK95" s="567" t="s">
        <v>608</v>
      </c>
      <c r="QL95" s="567" t="s">
        <v>608</v>
      </c>
      <c r="QM95" s="567" t="s">
        <v>608</v>
      </c>
      <c r="QN95" s="567" t="s">
        <v>608</v>
      </c>
      <c r="QO95" s="567" t="s">
        <v>608</v>
      </c>
      <c r="QP95" s="567" t="s">
        <v>608</v>
      </c>
      <c r="QQ95" s="567" t="s">
        <v>608</v>
      </c>
      <c r="QR95" s="567" t="s">
        <v>608</v>
      </c>
      <c r="QS95" s="567" t="s">
        <v>608</v>
      </c>
      <c r="QT95" s="567" t="s">
        <v>608</v>
      </c>
      <c r="QU95" s="567" t="s">
        <v>608</v>
      </c>
      <c r="QV95" s="567" t="s">
        <v>608</v>
      </c>
      <c r="QW95" s="567" t="s">
        <v>608</v>
      </c>
      <c r="QX95" s="567" t="s">
        <v>608</v>
      </c>
      <c r="QY95" s="567" t="s">
        <v>608</v>
      </c>
      <c r="QZ95" s="567" t="s">
        <v>608</v>
      </c>
      <c r="RA95" s="567" t="s">
        <v>608</v>
      </c>
      <c r="RB95" s="567" t="s">
        <v>608</v>
      </c>
      <c r="RC95" s="567" t="s">
        <v>608</v>
      </c>
      <c r="RD95" s="567" t="s">
        <v>608</v>
      </c>
      <c r="RE95" s="567" t="s">
        <v>608</v>
      </c>
      <c r="RF95" s="567" t="s">
        <v>608</v>
      </c>
      <c r="RG95" s="567" t="s">
        <v>608</v>
      </c>
      <c r="RH95" s="567" t="s">
        <v>608</v>
      </c>
      <c r="RI95" s="567" t="s">
        <v>608</v>
      </c>
      <c r="RJ95" s="567" t="s">
        <v>608</v>
      </c>
      <c r="RK95" s="567" t="s">
        <v>608</v>
      </c>
      <c r="RL95" s="567" t="s">
        <v>608</v>
      </c>
      <c r="RM95" s="567" t="s">
        <v>608</v>
      </c>
      <c r="RN95" s="567" t="s">
        <v>608</v>
      </c>
      <c r="RO95" s="567" t="s">
        <v>608</v>
      </c>
      <c r="RP95" s="567" t="s">
        <v>608</v>
      </c>
      <c r="RQ95" s="567" t="s">
        <v>608</v>
      </c>
      <c r="RR95" s="567" t="s">
        <v>608</v>
      </c>
      <c r="RS95" s="567" t="s">
        <v>608</v>
      </c>
      <c r="RT95" s="567" t="s">
        <v>608</v>
      </c>
      <c r="RU95" s="567" t="s">
        <v>608</v>
      </c>
      <c r="RV95" s="567" t="s">
        <v>608</v>
      </c>
      <c r="RW95" s="567" t="s">
        <v>608</v>
      </c>
      <c r="RX95" s="567" t="s">
        <v>608</v>
      </c>
      <c r="RY95" s="567" t="s">
        <v>608</v>
      </c>
      <c r="RZ95" s="567" t="s">
        <v>608</v>
      </c>
      <c r="SA95" s="567" t="s">
        <v>608</v>
      </c>
      <c r="SB95" s="567" t="s">
        <v>608</v>
      </c>
      <c r="SC95" s="567" t="s">
        <v>608</v>
      </c>
      <c r="SD95" s="567" t="s">
        <v>608</v>
      </c>
      <c r="SE95" s="567" t="s">
        <v>608</v>
      </c>
      <c r="SF95" s="567" t="s">
        <v>608</v>
      </c>
      <c r="SG95" s="567" t="s">
        <v>608</v>
      </c>
      <c r="SH95" s="567" t="s">
        <v>608</v>
      </c>
      <c r="SI95" s="567" t="s">
        <v>608</v>
      </c>
      <c r="SJ95" s="567" t="s">
        <v>608</v>
      </c>
      <c r="SK95" s="567" t="s">
        <v>608</v>
      </c>
      <c r="SL95" s="567" t="s">
        <v>608</v>
      </c>
      <c r="SM95" s="567" t="s">
        <v>608</v>
      </c>
      <c r="SN95" s="567" t="s">
        <v>608</v>
      </c>
      <c r="SO95" s="567" t="s">
        <v>608</v>
      </c>
      <c r="SP95" s="567" t="s">
        <v>608</v>
      </c>
      <c r="SQ95" s="567" t="s">
        <v>608</v>
      </c>
      <c r="SR95" s="567" t="s">
        <v>608</v>
      </c>
      <c r="SS95" s="567" t="s">
        <v>608</v>
      </c>
      <c r="ST95" s="567" t="s">
        <v>608</v>
      </c>
      <c r="SU95" s="567" t="s">
        <v>608</v>
      </c>
      <c r="SV95" s="567" t="s">
        <v>608</v>
      </c>
      <c r="SW95" s="567" t="s">
        <v>608</v>
      </c>
      <c r="SX95" s="567" t="s">
        <v>608</v>
      </c>
      <c r="SY95" s="567" t="s">
        <v>608</v>
      </c>
      <c r="SZ95" s="567" t="s">
        <v>608</v>
      </c>
      <c r="TA95" s="567" t="s">
        <v>608</v>
      </c>
      <c r="TB95" s="567" t="s">
        <v>608</v>
      </c>
      <c r="TC95" s="567" t="s">
        <v>608</v>
      </c>
      <c r="TD95" s="567" t="s">
        <v>608</v>
      </c>
      <c r="TE95" s="567" t="s">
        <v>608</v>
      </c>
      <c r="TF95" s="567" t="s">
        <v>608</v>
      </c>
      <c r="TG95" s="567" t="s">
        <v>608</v>
      </c>
      <c r="TH95" s="567" t="s">
        <v>608</v>
      </c>
      <c r="TI95" s="567" t="s">
        <v>608</v>
      </c>
      <c r="TJ95" s="567" t="s">
        <v>608</v>
      </c>
      <c r="TK95" s="567" t="s">
        <v>608</v>
      </c>
      <c r="TL95" s="567" t="s">
        <v>608</v>
      </c>
      <c r="TM95" s="567" t="s">
        <v>608</v>
      </c>
      <c r="TN95" s="567" t="s">
        <v>608</v>
      </c>
      <c r="TO95" s="567" t="s">
        <v>608</v>
      </c>
      <c r="TP95" s="567" t="s">
        <v>608</v>
      </c>
      <c r="TQ95" s="567" t="s">
        <v>608</v>
      </c>
      <c r="TR95" s="567" t="s">
        <v>608</v>
      </c>
      <c r="TS95" s="567" t="s">
        <v>608</v>
      </c>
      <c r="TT95" s="567" t="s">
        <v>608</v>
      </c>
      <c r="TU95" s="567" t="s">
        <v>608</v>
      </c>
      <c r="TV95" s="567" t="s">
        <v>608</v>
      </c>
      <c r="TW95" s="567" t="s">
        <v>608</v>
      </c>
      <c r="TX95" s="567" t="s">
        <v>608</v>
      </c>
      <c r="TY95" s="567" t="s">
        <v>608</v>
      </c>
      <c r="TZ95" s="567" t="s">
        <v>608</v>
      </c>
      <c r="UA95" s="567" t="s">
        <v>608</v>
      </c>
      <c r="UB95" s="567" t="s">
        <v>608</v>
      </c>
      <c r="UC95" s="567" t="s">
        <v>608</v>
      </c>
      <c r="UD95" s="567" t="s">
        <v>608</v>
      </c>
      <c r="UE95" s="567" t="s">
        <v>608</v>
      </c>
      <c r="UF95" s="567" t="s">
        <v>608</v>
      </c>
      <c r="UG95" s="567" t="s">
        <v>608</v>
      </c>
      <c r="UH95" s="567" t="s">
        <v>608</v>
      </c>
      <c r="UI95" s="567" t="s">
        <v>608</v>
      </c>
      <c r="UJ95" s="567" t="s">
        <v>608</v>
      </c>
      <c r="UK95" s="567" t="s">
        <v>608</v>
      </c>
      <c r="UL95" s="567" t="s">
        <v>608</v>
      </c>
      <c r="UM95" s="567" t="s">
        <v>608</v>
      </c>
      <c r="UN95" s="567" t="s">
        <v>608</v>
      </c>
      <c r="UO95" s="567" t="s">
        <v>608</v>
      </c>
      <c r="UP95" s="567" t="s">
        <v>608</v>
      </c>
      <c r="UQ95" s="567" t="s">
        <v>608</v>
      </c>
      <c r="UR95" s="567" t="s">
        <v>608</v>
      </c>
      <c r="US95" s="567" t="s">
        <v>608</v>
      </c>
      <c r="UT95" s="567" t="s">
        <v>608</v>
      </c>
      <c r="UU95" s="567" t="s">
        <v>608</v>
      </c>
      <c r="UV95" s="567" t="s">
        <v>608</v>
      </c>
      <c r="UW95" s="567" t="s">
        <v>608</v>
      </c>
      <c r="UX95" s="567" t="s">
        <v>608</v>
      </c>
      <c r="UY95" s="567" t="s">
        <v>608</v>
      </c>
      <c r="UZ95" s="567" t="s">
        <v>608</v>
      </c>
      <c r="VA95" s="567" t="s">
        <v>608</v>
      </c>
      <c r="VB95" s="567" t="s">
        <v>608</v>
      </c>
      <c r="VC95" s="567" t="s">
        <v>608</v>
      </c>
      <c r="VD95" s="567" t="s">
        <v>608</v>
      </c>
      <c r="VE95" s="567" t="s">
        <v>608</v>
      </c>
      <c r="VF95" s="567" t="s">
        <v>608</v>
      </c>
      <c r="VG95" s="567" t="s">
        <v>608</v>
      </c>
      <c r="VH95" s="567" t="s">
        <v>608</v>
      </c>
      <c r="VI95" s="567" t="s">
        <v>608</v>
      </c>
      <c r="VJ95" s="567" t="s">
        <v>608</v>
      </c>
      <c r="VK95" s="567" t="s">
        <v>608</v>
      </c>
      <c r="VL95" s="567" t="s">
        <v>608</v>
      </c>
      <c r="VM95" s="567" t="s">
        <v>608</v>
      </c>
      <c r="VN95" s="567" t="s">
        <v>608</v>
      </c>
      <c r="VO95" s="567" t="s">
        <v>608</v>
      </c>
      <c r="VP95" s="567" t="s">
        <v>608</v>
      </c>
      <c r="VQ95" s="567" t="s">
        <v>608</v>
      </c>
      <c r="VR95" s="567" t="s">
        <v>608</v>
      </c>
      <c r="VS95" s="567" t="s">
        <v>608</v>
      </c>
      <c r="VT95" s="567" t="s">
        <v>608</v>
      </c>
      <c r="VU95" s="567" t="s">
        <v>608</v>
      </c>
      <c r="VV95" s="567" t="s">
        <v>608</v>
      </c>
      <c r="VW95" s="567" t="s">
        <v>608</v>
      </c>
      <c r="VX95" s="567" t="s">
        <v>608</v>
      </c>
      <c r="VY95" s="567" t="s">
        <v>608</v>
      </c>
      <c r="VZ95" s="567" t="s">
        <v>608</v>
      </c>
      <c r="WA95" s="567" t="s">
        <v>608</v>
      </c>
      <c r="WB95" s="567" t="s">
        <v>608</v>
      </c>
      <c r="WC95" s="567" t="s">
        <v>608</v>
      </c>
      <c r="WD95" s="567" t="s">
        <v>608</v>
      </c>
      <c r="WE95" s="567" t="s">
        <v>608</v>
      </c>
      <c r="WF95" s="567" t="s">
        <v>608</v>
      </c>
      <c r="WG95" s="567" t="s">
        <v>608</v>
      </c>
      <c r="WH95" s="567" t="s">
        <v>608</v>
      </c>
      <c r="WI95" s="567" t="s">
        <v>608</v>
      </c>
      <c r="WJ95" s="567" t="s">
        <v>608</v>
      </c>
      <c r="WK95" s="567" t="s">
        <v>608</v>
      </c>
      <c r="WL95" s="567" t="s">
        <v>608</v>
      </c>
      <c r="WM95" s="567" t="s">
        <v>608</v>
      </c>
      <c r="WN95" s="567" t="s">
        <v>608</v>
      </c>
      <c r="WO95" s="567" t="s">
        <v>608</v>
      </c>
      <c r="WP95" s="567" t="s">
        <v>608</v>
      </c>
      <c r="WQ95" s="567" t="s">
        <v>608</v>
      </c>
      <c r="WR95" s="567" t="s">
        <v>608</v>
      </c>
      <c r="WS95" s="567" t="s">
        <v>608</v>
      </c>
      <c r="WT95" s="567" t="s">
        <v>608</v>
      </c>
      <c r="WU95" s="567" t="s">
        <v>608</v>
      </c>
      <c r="WV95" s="567" t="s">
        <v>608</v>
      </c>
      <c r="WW95" s="567" t="s">
        <v>608</v>
      </c>
      <c r="WX95" s="567" t="s">
        <v>608</v>
      </c>
      <c r="WY95" s="567" t="s">
        <v>608</v>
      </c>
      <c r="WZ95" s="567" t="s">
        <v>608</v>
      </c>
      <c r="XA95" s="567" t="s">
        <v>608</v>
      </c>
      <c r="XB95" s="567" t="s">
        <v>608</v>
      </c>
      <c r="XC95" s="567" t="s">
        <v>608</v>
      </c>
      <c r="XD95" s="567" t="s">
        <v>608</v>
      </c>
      <c r="XE95" s="567" t="s">
        <v>608</v>
      </c>
      <c r="XF95" s="567" t="s">
        <v>608</v>
      </c>
      <c r="XG95" s="567" t="s">
        <v>608</v>
      </c>
      <c r="XH95" s="567" t="s">
        <v>608</v>
      </c>
      <c r="XI95" s="567" t="s">
        <v>608</v>
      </c>
      <c r="XJ95" s="567" t="s">
        <v>608</v>
      </c>
      <c r="XK95" s="567" t="s">
        <v>608</v>
      </c>
      <c r="XL95" s="567" t="s">
        <v>608</v>
      </c>
      <c r="XM95" s="567" t="s">
        <v>608</v>
      </c>
      <c r="XN95" s="567" t="s">
        <v>608</v>
      </c>
      <c r="XO95" s="567" t="s">
        <v>608</v>
      </c>
      <c r="XP95" s="567" t="s">
        <v>608</v>
      </c>
      <c r="XQ95" s="567" t="s">
        <v>608</v>
      </c>
      <c r="XR95" s="567" t="s">
        <v>608</v>
      </c>
      <c r="XS95" s="567" t="s">
        <v>608</v>
      </c>
      <c r="XT95" s="567" t="s">
        <v>608</v>
      </c>
      <c r="XU95" s="567" t="s">
        <v>608</v>
      </c>
      <c r="XV95" s="567" t="s">
        <v>608</v>
      </c>
      <c r="XW95" s="567" t="s">
        <v>608</v>
      </c>
      <c r="XX95" s="567" t="s">
        <v>608</v>
      </c>
      <c r="XY95" s="567" t="s">
        <v>608</v>
      </c>
      <c r="XZ95" s="567" t="s">
        <v>608</v>
      </c>
      <c r="YA95" s="567" t="s">
        <v>608</v>
      </c>
      <c r="YB95" s="567" t="s">
        <v>608</v>
      </c>
      <c r="YC95" s="567" t="s">
        <v>608</v>
      </c>
      <c r="YD95" s="567" t="s">
        <v>608</v>
      </c>
      <c r="YE95" s="567" t="s">
        <v>608</v>
      </c>
      <c r="YF95" s="567" t="s">
        <v>608</v>
      </c>
      <c r="YG95" s="567" t="s">
        <v>608</v>
      </c>
      <c r="YH95" s="567" t="s">
        <v>608</v>
      </c>
      <c r="YI95" s="567" t="s">
        <v>608</v>
      </c>
      <c r="YJ95" s="567" t="s">
        <v>608</v>
      </c>
      <c r="YK95" s="567" t="s">
        <v>608</v>
      </c>
      <c r="YL95" s="567" t="s">
        <v>608</v>
      </c>
      <c r="YM95" s="567" t="s">
        <v>608</v>
      </c>
      <c r="YN95" s="567" t="s">
        <v>608</v>
      </c>
      <c r="YO95" s="567" t="s">
        <v>608</v>
      </c>
      <c r="YP95" s="567" t="s">
        <v>608</v>
      </c>
      <c r="YQ95" s="567" t="s">
        <v>608</v>
      </c>
      <c r="YR95" s="567" t="s">
        <v>608</v>
      </c>
      <c r="YS95" s="567" t="s">
        <v>608</v>
      </c>
      <c r="YT95" s="567" t="s">
        <v>608</v>
      </c>
      <c r="YU95" s="567" t="s">
        <v>608</v>
      </c>
      <c r="YV95" s="567" t="s">
        <v>608</v>
      </c>
      <c r="YW95" s="567" t="s">
        <v>608</v>
      </c>
      <c r="YX95" s="567" t="s">
        <v>608</v>
      </c>
      <c r="YY95" s="567" t="s">
        <v>608</v>
      </c>
      <c r="YZ95" s="567" t="s">
        <v>608</v>
      </c>
      <c r="ZA95" s="567" t="s">
        <v>608</v>
      </c>
      <c r="ZB95" s="567" t="s">
        <v>608</v>
      </c>
      <c r="ZC95" s="567" t="s">
        <v>608</v>
      </c>
      <c r="ZD95" s="567" t="s">
        <v>608</v>
      </c>
      <c r="ZE95" s="567" t="s">
        <v>608</v>
      </c>
      <c r="ZF95" s="567" t="s">
        <v>608</v>
      </c>
      <c r="ZG95" s="567" t="s">
        <v>608</v>
      </c>
      <c r="ZH95" s="567" t="s">
        <v>608</v>
      </c>
      <c r="ZI95" s="567" t="s">
        <v>608</v>
      </c>
      <c r="ZJ95" s="567" t="s">
        <v>608</v>
      </c>
      <c r="ZK95" s="567" t="s">
        <v>608</v>
      </c>
      <c r="ZL95" s="567" t="s">
        <v>608</v>
      </c>
      <c r="ZM95" s="567" t="s">
        <v>608</v>
      </c>
      <c r="ZN95" s="567" t="s">
        <v>608</v>
      </c>
      <c r="ZO95" s="567" t="s">
        <v>608</v>
      </c>
      <c r="ZP95" s="567" t="s">
        <v>608</v>
      </c>
      <c r="ZQ95" s="567" t="s">
        <v>608</v>
      </c>
      <c r="ZR95" s="567" t="s">
        <v>608</v>
      </c>
      <c r="ZS95" s="567" t="s">
        <v>608</v>
      </c>
      <c r="ZT95" s="567" t="s">
        <v>608</v>
      </c>
      <c r="ZU95" s="567" t="s">
        <v>608</v>
      </c>
      <c r="ZV95" s="567" t="s">
        <v>608</v>
      </c>
      <c r="ZW95" s="567" t="s">
        <v>608</v>
      </c>
      <c r="ZX95" s="567" t="s">
        <v>608</v>
      </c>
      <c r="ZY95" s="567" t="s">
        <v>608</v>
      </c>
      <c r="ZZ95" s="567" t="s">
        <v>608</v>
      </c>
      <c r="AAA95" s="567" t="s">
        <v>608</v>
      </c>
      <c r="AAB95" s="567" t="s">
        <v>608</v>
      </c>
      <c r="AAC95" s="567" t="s">
        <v>608</v>
      </c>
      <c r="AAD95" s="567" t="s">
        <v>608</v>
      </c>
      <c r="AAE95" s="567" t="s">
        <v>608</v>
      </c>
      <c r="AAF95" s="567" t="s">
        <v>608</v>
      </c>
      <c r="AAG95" s="567" t="s">
        <v>608</v>
      </c>
      <c r="AAH95" s="567" t="s">
        <v>608</v>
      </c>
      <c r="AAI95" s="567" t="s">
        <v>608</v>
      </c>
      <c r="AAJ95" s="567" t="s">
        <v>608</v>
      </c>
      <c r="AAK95" s="567" t="s">
        <v>608</v>
      </c>
      <c r="AAL95" s="567" t="s">
        <v>608</v>
      </c>
      <c r="AAM95" s="567" t="s">
        <v>608</v>
      </c>
      <c r="AAN95" s="567" t="s">
        <v>608</v>
      </c>
      <c r="AAO95" s="567" t="s">
        <v>608</v>
      </c>
      <c r="AAP95" s="567" t="s">
        <v>608</v>
      </c>
      <c r="AAQ95" s="567" t="s">
        <v>608</v>
      </c>
      <c r="AAR95" s="567" t="s">
        <v>608</v>
      </c>
      <c r="AAS95" s="567" t="s">
        <v>608</v>
      </c>
      <c r="AAT95" s="567" t="s">
        <v>608</v>
      </c>
      <c r="AAU95" s="567" t="s">
        <v>608</v>
      </c>
      <c r="AAV95" s="567" t="s">
        <v>608</v>
      </c>
      <c r="AAW95" s="567" t="s">
        <v>608</v>
      </c>
      <c r="AAX95" s="567" t="s">
        <v>608</v>
      </c>
      <c r="AAY95" s="567" t="s">
        <v>608</v>
      </c>
      <c r="AAZ95" s="567" t="s">
        <v>608</v>
      </c>
      <c r="ABA95" s="567" t="s">
        <v>608</v>
      </c>
      <c r="ABB95" s="567" t="s">
        <v>608</v>
      </c>
      <c r="ABC95" s="567" t="s">
        <v>608</v>
      </c>
      <c r="ABD95" s="567" t="s">
        <v>608</v>
      </c>
      <c r="ABE95" s="567" t="s">
        <v>608</v>
      </c>
      <c r="ABF95" s="567" t="s">
        <v>608</v>
      </c>
      <c r="ABG95" s="567" t="s">
        <v>608</v>
      </c>
      <c r="ABH95" s="567" t="s">
        <v>608</v>
      </c>
      <c r="ABI95" s="567" t="s">
        <v>608</v>
      </c>
      <c r="ABJ95" s="567" t="s">
        <v>608</v>
      </c>
      <c r="ABK95" s="567" t="s">
        <v>608</v>
      </c>
      <c r="ABL95" s="567" t="s">
        <v>608</v>
      </c>
      <c r="ABM95" s="567" t="s">
        <v>608</v>
      </c>
      <c r="ABN95" s="567" t="s">
        <v>608</v>
      </c>
      <c r="ABO95" s="567" t="s">
        <v>608</v>
      </c>
      <c r="ABP95" s="567" t="s">
        <v>608</v>
      </c>
      <c r="ABQ95" s="567" t="s">
        <v>608</v>
      </c>
      <c r="ABR95" s="567" t="s">
        <v>608</v>
      </c>
      <c r="ABS95" s="567" t="s">
        <v>608</v>
      </c>
      <c r="ABT95" s="567" t="s">
        <v>608</v>
      </c>
      <c r="ABU95" s="567" t="s">
        <v>608</v>
      </c>
      <c r="ABV95" s="567" t="s">
        <v>608</v>
      </c>
      <c r="ABW95" s="567" t="s">
        <v>608</v>
      </c>
      <c r="ABX95" s="567" t="s">
        <v>608</v>
      </c>
      <c r="ABY95" s="567" t="s">
        <v>608</v>
      </c>
      <c r="ABZ95" s="567" t="s">
        <v>608</v>
      </c>
      <c r="ACA95" s="567" t="s">
        <v>608</v>
      </c>
      <c r="ACB95" s="567" t="s">
        <v>608</v>
      </c>
      <c r="ACC95" s="567" t="s">
        <v>608</v>
      </c>
      <c r="ACD95" s="567" t="s">
        <v>608</v>
      </c>
      <c r="ACE95" s="567" t="s">
        <v>608</v>
      </c>
      <c r="ACF95" s="567" t="s">
        <v>608</v>
      </c>
      <c r="ACG95" s="567" t="s">
        <v>608</v>
      </c>
      <c r="ACH95" s="567" t="s">
        <v>608</v>
      </c>
      <c r="ACI95" s="567" t="s">
        <v>608</v>
      </c>
      <c r="ACJ95" s="567" t="s">
        <v>608</v>
      </c>
      <c r="ACK95" s="567" t="s">
        <v>608</v>
      </c>
      <c r="ACL95" s="567" t="s">
        <v>608</v>
      </c>
      <c r="ACM95" s="567" t="s">
        <v>608</v>
      </c>
      <c r="ACN95" s="567" t="s">
        <v>608</v>
      </c>
      <c r="ACO95" s="567" t="s">
        <v>608</v>
      </c>
      <c r="ACP95" s="567" t="s">
        <v>608</v>
      </c>
      <c r="ACQ95" s="567" t="s">
        <v>608</v>
      </c>
      <c r="ACR95" s="567" t="s">
        <v>608</v>
      </c>
      <c r="ACS95" s="567" t="s">
        <v>608</v>
      </c>
      <c r="ACT95" s="567" t="s">
        <v>608</v>
      </c>
      <c r="ACU95" s="567" t="s">
        <v>608</v>
      </c>
      <c r="ACV95" s="567" t="s">
        <v>608</v>
      </c>
      <c r="ACW95" s="567" t="s">
        <v>608</v>
      </c>
      <c r="ACX95" s="567" t="s">
        <v>608</v>
      </c>
      <c r="ACY95" s="567" t="s">
        <v>608</v>
      </c>
      <c r="ACZ95" s="567" t="s">
        <v>608</v>
      </c>
      <c r="ADA95" s="567" t="s">
        <v>608</v>
      </c>
      <c r="ADB95" s="567" t="s">
        <v>608</v>
      </c>
      <c r="ADC95" s="567" t="s">
        <v>608</v>
      </c>
      <c r="ADD95" s="567" t="s">
        <v>608</v>
      </c>
      <c r="ADE95" s="567" t="s">
        <v>608</v>
      </c>
      <c r="ADF95" s="567" t="s">
        <v>608</v>
      </c>
      <c r="ADG95" s="567" t="s">
        <v>608</v>
      </c>
      <c r="ADH95" s="567" t="s">
        <v>608</v>
      </c>
      <c r="ADI95" s="567" t="s">
        <v>608</v>
      </c>
      <c r="ADJ95" s="567" t="s">
        <v>608</v>
      </c>
      <c r="ADK95" s="567" t="s">
        <v>608</v>
      </c>
      <c r="ADL95" s="567" t="s">
        <v>608</v>
      </c>
      <c r="ADM95" s="567" t="s">
        <v>608</v>
      </c>
      <c r="ADN95" s="567" t="s">
        <v>608</v>
      </c>
      <c r="ADO95" s="567" t="s">
        <v>608</v>
      </c>
      <c r="ADP95" s="567" t="s">
        <v>608</v>
      </c>
      <c r="ADQ95" s="567" t="s">
        <v>608</v>
      </c>
      <c r="ADR95" s="567" t="s">
        <v>608</v>
      </c>
      <c r="ADS95" s="567" t="s">
        <v>608</v>
      </c>
      <c r="ADT95" s="567" t="s">
        <v>608</v>
      </c>
      <c r="ADU95" s="567" t="s">
        <v>608</v>
      </c>
      <c r="ADV95" s="567" t="s">
        <v>608</v>
      </c>
      <c r="ADW95" s="567" t="s">
        <v>608</v>
      </c>
      <c r="ADX95" s="567" t="s">
        <v>608</v>
      </c>
      <c r="ADY95" s="567" t="s">
        <v>608</v>
      </c>
      <c r="ADZ95" s="567" t="s">
        <v>608</v>
      </c>
      <c r="AEA95" s="567" t="s">
        <v>608</v>
      </c>
      <c r="AEB95" s="567" t="s">
        <v>608</v>
      </c>
      <c r="AEC95" s="567" t="s">
        <v>608</v>
      </c>
      <c r="AED95" s="567" t="s">
        <v>608</v>
      </c>
      <c r="AEE95" s="567" t="s">
        <v>608</v>
      </c>
      <c r="AEF95" s="567" t="s">
        <v>608</v>
      </c>
      <c r="AEG95" s="567" t="s">
        <v>608</v>
      </c>
      <c r="AEH95" s="567" t="s">
        <v>608</v>
      </c>
      <c r="AEI95" s="567" t="s">
        <v>608</v>
      </c>
      <c r="AEJ95" s="567" t="s">
        <v>608</v>
      </c>
      <c r="AEK95" s="567" t="s">
        <v>608</v>
      </c>
      <c r="AEL95" s="567" t="s">
        <v>608</v>
      </c>
      <c r="AEM95" s="567" t="s">
        <v>608</v>
      </c>
      <c r="AEN95" s="567" t="s">
        <v>608</v>
      </c>
      <c r="AEO95" s="567" t="s">
        <v>608</v>
      </c>
      <c r="AEP95" s="567" t="s">
        <v>608</v>
      </c>
      <c r="AEQ95" s="567" t="s">
        <v>608</v>
      </c>
      <c r="AER95" s="567" t="s">
        <v>608</v>
      </c>
      <c r="AES95" s="567" t="s">
        <v>608</v>
      </c>
      <c r="AET95" s="567" t="s">
        <v>608</v>
      </c>
      <c r="AEU95" s="567" t="s">
        <v>608</v>
      </c>
      <c r="AEV95" s="567" t="s">
        <v>608</v>
      </c>
      <c r="AEW95" s="567" t="s">
        <v>608</v>
      </c>
      <c r="AEX95" s="567" t="s">
        <v>608</v>
      </c>
      <c r="AEY95" s="567" t="s">
        <v>608</v>
      </c>
      <c r="AEZ95" s="567" t="s">
        <v>608</v>
      </c>
      <c r="AFA95" s="567" t="s">
        <v>608</v>
      </c>
      <c r="AFB95" s="567" t="s">
        <v>608</v>
      </c>
      <c r="AFC95" s="567" t="s">
        <v>608</v>
      </c>
      <c r="AFD95" s="567" t="s">
        <v>608</v>
      </c>
      <c r="AFE95" s="567" t="s">
        <v>608</v>
      </c>
      <c r="AFF95" s="567" t="s">
        <v>608</v>
      </c>
      <c r="AFG95" s="567" t="s">
        <v>608</v>
      </c>
      <c r="AFH95" s="567" t="s">
        <v>608</v>
      </c>
      <c r="AFI95" s="567" t="s">
        <v>608</v>
      </c>
      <c r="AFJ95" s="567" t="s">
        <v>608</v>
      </c>
      <c r="AFK95" s="567" t="s">
        <v>608</v>
      </c>
      <c r="AFL95" s="567" t="s">
        <v>608</v>
      </c>
      <c r="AFM95" s="567" t="s">
        <v>608</v>
      </c>
      <c r="AFN95" s="567" t="s">
        <v>608</v>
      </c>
      <c r="AFO95" s="567" t="s">
        <v>608</v>
      </c>
      <c r="AFP95" s="567" t="s">
        <v>608</v>
      </c>
      <c r="AFQ95" s="567" t="s">
        <v>608</v>
      </c>
      <c r="AFR95" s="567" t="s">
        <v>608</v>
      </c>
      <c r="AFS95" s="567" t="s">
        <v>608</v>
      </c>
      <c r="AFT95" s="567" t="s">
        <v>608</v>
      </c>
      <c r="AFU95" s="567" t="s">
        <v>608</v>
      </c>
      <c r="AFV95" s="567" t="s">
        <v>608</v>
      </c>
      <c r="AFW95" s="567" t="s">
        <v>608</v>
      </c>
      <c r="AFX95" s="567" t="s">
        <v>608</v>
      </c>
      <c r="AFY95" s="567" t="s">
        <v>608</v>
      </c>
      <c r="AFZ95" s="567" t="s">
        <v>608</v>
      </c>
      <c r="AGA95" s="567" t="s">
        <v>608</v>
      </c>
      <c r="AGB95" s="567" t="s">
        <v>608</v>
      </c>
      <c r="AGC95" s="567" t="s">
        <v>608</v>
      </c>
      <c r="AGD95" s="567" t="s">
        <v>608</v>
      </c>
      <c r="AGE95" s="567" t="s">
        <v>608</v>
      </c>
      <c r="AGF95" s="567" t="s">
        <v>608</v>
      </c>
      <c r="AGG95" s="567" t="s">
        <v>608</v>
      </c>
      <c r="AGH95" s="567" t="s">
        <v>608</v>
      </c>
      <c r="AGI95" s="567" t="s">
        <v>608</v>
      </c>
      <c r="AGJ95" s="567" t="s">
        <v>608</v>
      </c>
      <c r="AGK95" s="567" t="s">
        <v>608</v>
      </c>
      <c r="AGL95" s="567" t="s">
        <v>608</v>
      </c>
      <c r="AGM95" s="567" t="s">
        <v>608</v>
      </c>
      <c r="AGN95" s="567" t="s">
        <v>608</v>
      </c>
      <c r="AGO95" s="567" t="s">
        <v>608</v>
      </c>
      <c r="AGP95" s="567" t="s">
        <v>608</v>
      </c>
      <c r="AGQ95" s="567" t="s">
        <v>608</v>
      </c>
      <c r="AGR95" s="567" t="s">
        <v>608</v>
      </c>
      <c r="AGS95" s="567" t="s">
        <v>608</v>
      </c>
      <c r="AGT95" s="567" t="s">
        <v>608</v>
      </c>
      <c r="AGU95" s="567" t="s">
        <v>608</v>
      </c>
      <c r="AGV95" s="567" t="s">
        <v>608</v>
      </c>
      <c r="AGW95" s="567" t="s">
        <v>608</v>
      </c>
      <c r="AGX95" s="567" t="s">
        <v>608</v>
      </c>
      <c r="AGY95" s="567" t="s">
        <v>608</v>
      </c>
      <c r="AGZ95" s="567" t="s">
        <v>608</v>
      </c>
      <c r="AHA95" s="567" t="s">
        <v>608</v>
      </c>
      <c r="AHB95" s="567" t="s">
        <v>608</v>
      </c>
      <c r="AHC95" s="567" t="s">
        <v>608</v>
      </c>
      <c r="AHD95" s="567" t="s">
        <v>608</v>
      </c>
      <c r="AHE95" s="567" t="s">
        <v>608</v>
      </c>
      <c r="AHF95" s="567" t="s">
        <v>608</v>
      </c>
      <c r="AHG95" s="567" t="s">
        <v>608</v>
      </c>
      <c r="AHH95" s="567" t="s">
        <v>608</v>
      </c>
      <c r="AHI95" s="567" t="s">
        <v>608</v>
      </c>
      <c r="AHJ95" s="567" t="s">
        <v>608</v>
      </c>
      <c r="AHK95" s="567" t="s">
        <v>608</v>
      </c>
      <c r="AHL95" s="567" t="s">
        <v>608</v>
      </c>
      <c r="AHM95" s="567" t="s">
        <v>608</v>
      </c>
      <c r="AHN95" s="567" t="s">
        <v>608</v>
      </c>
      <c r="AHO95" s="567" t="s">
        <v>608</v>
      </c>
      <c r="AHP95" s="567" t="s">
        <v>608</v>
      </c>
      <c r="AHQ95" s="567" t="s">
        <v>608</v>
      </c>
      <c r="AHR95" s="567" t="s">
        <v>608</v>
      </c>
      <c r="AHS95" s="567" t="s">
        <v>608</v>
      </c>
      <c r="AHT95" s="567" t="s">
        <v>608</v>
      </c>
      <c r="AHU95" s="567" t="s">
        <v>608</v>
      </c>
      <c r="AHV95" s="567" t="s">
        <v>608</v>
      </c>
      <c r="AHW95" s="567" t="s">
        <v>608</v>
      </c>
      <c r="AHX95" s="567" t="s">
        <v>608</v>
      </c>
      <c r="AHY95" s="567" t="s">
        <v>608</v>
      </c>
      <c r="AHZ95" s="567" t="s">
        <v>608</v>
      </c>
      <c r="AIA95" s="567" t="s">
        <v>608</v>
      </c>
      <c r="AIB95" s="567" t="s">
        <v>608</v>
      </c>
      <c r="AIC95" s="567" t="s">
        <v>608</v>
      </c>
      <c r="AID95" s="567" t="s">
        <v>608</v>
      </c>
      <c r="AIE95" s="567" t="s">
        <v>608</v>
      </c>
      <c r="AIF95" s="567" t="s">
        <v>608</v>
      </c>
      <c r="AIG95" s="567" t="s">
        <v>608</v>
      </c>
      <c r="AIH95" s="567" t="s">
        <v>608</v>
      </c>
      <c r="AII95" s="567" t="s">
        <v>608</v>
      </c>
      <c r="AIJ95" s="567" t="s">
        <v>608</v>
      </c>
      <c r="AIK95" s="567" t="s">
        <v>608</v>
      </c>
      <c r="AIL95" s="567" t="s">
        <v>608</v>
      </c>
      <c r="AIM95" s="567" t="s">
        <v>608</v>
      </c>
      <c r="AIN95" s="567" t="s">
        <v>608</v>
      </c>
      <c r="AIO95" s="567" t="s">
        <v>608</v>
      </c>
      <c r="AIP95" s="567" t="s">
        <v>608</v>
      </c>
      <c r="AIQ95" s="567" t="s">
        <v>608</v>
      </c>
      <c r="AIR95" s="567" t="s">
        <v>608</v>
      </c>
      <c r="AIS95" s="567" t="s">
        <v>608</v>
      </c>
      <c r="AIT95" s="567" t="s">
        <v>608</v>
      </c>
      <c r="AIU95" s="567" t="s">
        <v>608</v>
      </c>
      <c r="AIV95" s="567" t="s">
        <v>608</v>
      </c>
      <c r="AIW95" s="567" t="s">
        <v>608</v>
      </c>
      <c r="AIX95" s="567" t="s">
        <v>608</v>
      </c>
      <c r="AIY95" s="567" t="s">
        <v>608</v>
      </c>
      <c r="AIZ95" s="567" t="s">
        <v>608</v>
      </c>
      <c r="AJA95" s="567" t="s">
        <v>608</v>
      </c>
      <c r="AJB95" s="567" t="s">
        <v>608</v>
      </c>
      <c r="AJC95" s="567" t="s">
        <v>608</v>
      </c>
      <c r="AJD95" s="567" t="s">
        <v>608</v>
      </c>
      <c r="AJE95" s="567" t="s">
        <v>608</v>
      </c>
      <c r="AJF95" s="567" t="s">
        <v>608</v>
      </c>
      <c r="AJG95" s="567" t="s">
        <v>608</v>
      </c>
      <c r="AJH95" s="567" t="s">
        <v>608</v>
      </c>
      <c r="AJI95" s="567" t="s">
        <v>608</v>
      </c>
      <c r="AJJ95" s="567" t="s">
        <v>608</v>
      </c>
      <c r="AJK95" s="567" t="s">
        <v>608</v>
      </c>
      <c r="AJL95" s="567" t="s">
        <v>608</v>
      </c>
      <c r="AJM95" s="567" t="s">
        <v>608</v>
      </c>
      <c r="AJN95" s="567" t="s">
        <v>608</v>
      </c>
      <c r="AJO95" s="567" t="s">
        <v>608</v>
      </c>
      <c r="AJP95" s="567" t="s">
        <v>608</v>
      </c>
      <c r="AJQ95" s="567" t="s">
        <v>608</v>
      </c>
      <c r="AJR95" s="567" t="s">
        <v>608</v>
      </c>
      <c r="AJS95" s="567" t="s">
        <v>608</v>
      </c>
      <c r="AJT95" s="567" t="s">
        <v>608</v>
      </c>
      <c r="AJU95" s="567" t="s">
        <v>608</v>
      </c>
      <c r="AJV95" s="567" t="s">
        <v>608</v>
      </c>
      <c r="AJW95" s="567" t="s">
        <v>608</v>
      </c>
      <c r="AJX95" s="567" t="s">
        <v>608</v>
      </c>
      <c r="AJY95" s="567" t="s">
        <v>608</v>
      </c>
      <c r="AJZ95" s="567" t="s">
        <v>608</v>
      </c>
      <c r="AKA95" s="567" t="s">
        <v>608</v>
      </c>
      <c r="AKB95" s="567" t="s">
        <v>608</v>
      </c>
      <c r="AKC95" s="567" t="s">
        <v>608</v>
      </c>
      <c r="AKD95" s="567" t="s">
        <v>608</v>
      </c>
      <c r="AKE95" s="567" t="s">
        <v>608</v>
      </c>
      <c r="AKF95" s="567" t="s">
        <v>608</v>
      </c>
      <c r="AKG95" s="567" t="s">
        <v>608</v>
      </c>
      <c r="AKH95" s="567" t="s">
        <v>608</v>
      </c>
      <c r="AKI95" s="567" t="s">
        <v>608</v>
      </c>
      <c r="AKJ95" s="567" t="s">
        <v>608</v>
      </c>
      <c r="AKK95" s="567" t="s">
        <v>608</v>
      </c>
      <c r="AKL95" s="567" t="s">
        <v>608</v>
      </c>
      <c r="AKM95" s="567" t="s">
        <v>608</v>
      </c>
      <c r="AKN95" s="567" t="s">
        <v>608</v>
      </c>
      <c r="AKO95" s="567" t="s">
        <v>608</v>
      </c>
      <c r="AKP95" s="567" t="s">
        <v>608</v>
      </c>
      <c r="AKQ95" s="567" t="s">
        <v>608</v>
      </c>
      <c r="AKR95" s="567" t="s">
        <v>608</v>
      </c>
      <c r="AKS95" s="567" t="s">
        <v>608</v>
      </c>
      <c r="AKT95" s="567" t="s">
        <v>608</v>
      </c>
      <c r="AKU95" s="567" t="s">
        <v>608</v>
      </c>
      <c r="AKV95" s="567" t="s">
        <v>608</v>
      </c>
      <c r="AKW95" s="567" t="s">
        <v>608</v>
      </c>
      <c r="AKX95" s="567" t="s">
        <v>608</v>
      </c>
      <c r="AKY95" s="567" t="s">
        <v>608</v>
      </c>
      <c r="AKZ95" s="567" t="s">
        <v>608</v>
      </c>
      <c r="ALA95" s="567" t="s">
        <v>608</v>
      </c>
      <c r="ALB95" s="567" t="s">
        <v>608</v>
      </c>
      <c r="ALC95" s="567" t="s">
        <v>608</v>
      </c>
      <c r="ALD95" s="567" t="s">
        <v>608</v>
      </c>
      <c r="ALE95" s="567" t="s">
        <v>608</v>
      </c>
      <c r="ALF95" s="567" t="s">
        <v>608</v>
      </c>
      <c r="ALG95" s="567" t="s">
        <v>608</v>
      </c>
      <c r="ALH95" s="567" t="s">
        <v>608</v>
      </c>
      <c r="ALI95" s="567" t="s">
        <v>608</v>
      </c>
      <c r="ALJ95" s="567" t="s">
        <v>608</v>
      </c>
      <c r="ALK95" s="567" t="s">
        <v>608</v>
      </c>
      <c r="ALL95" s="567" t="s">
        <v>608</v>
      </c>
      <c r="ALM95" s="567" t="s">
        <v>608</v>
      </c>
      <c r="ALN95" s="567" t="s">
        <v>608</v>
      </c>
      <c r="ALO95" s="567" t="s">
        <v>608</v>
      </c>
      <c r="ALP95" s="567" t="s">
        <v>608</v>
      </c>
      <c r="ALQ95" s="567" t="s">
        <v>608</v>
      </c>
      <c r="ALR95" s="567" t="s">
        <v>608</v>
      </c>
      <c r="ALS95" s="567" t="s">
        <v>608</v>
      </c>
      <c r="ALT95" s="567" t="s">
        <v>608</v>
      </c>
      <c r="ALU95" s="567" t="s">
        <v>608</v>
      </c>
      <c r="ALV95" s="567" t="s">
        <v>608</v>
      </c>
      <c r="ALW95" s="567" t="s">
        <v>608</v>
      </c>
      <c r="ALX95" s="567" t="s">
        <v>608</v>
      </c>
      <c r="ALY95" s="567" t="s">
        <v>608</v>
      </c>
      <c r="ALZ95" s="567" t="s">
        <v>608</v>
      </c>
      <c r="AMA95" s="567" t="s">
        <v>608</v>
      </c>
      <c r="AMB95" s="567" t="s">
        <v>608</v>
      </c>
      <c r="AMC95" s="567" t="s">
        <v>608</v>
      </c>
      <c r="AMD95" s="567" t="s">
        <v>608</v>
      </c>
      <c r="AME95" s="567" t="s">
        <v>608</v>
      </c>
      <c r="AMF95" s="567" t="s">
        <v>608</v>
      </c>
      <c r="AMG95" s="567" t="s">
        <v>608</v>
      </c>
      <c r="AMH95" s="567" t="s">
        <v>608</v>
      </c>
      <c r="AMI95" s="567" t="s">
        <v>608</v>
      </c>
      <c r="AMJ95" s="567" t="s">
        <v>608</v>
      </c>
      <c r="AMK95" s="567" t="s">
        <v>608</v>
      </c>
      <c r="AML95" s="567" t="s">
        <v>608</v>
      </c>
      <c r="AMM95" s="567" t="s">
        <v>608</v>
      </c>
      <c r="AMN95" s="567" t="s">
        <v>608</v>
      </c>
      <c r="AMO95" s="567" t="s">
        <v>608</v>
      </c>
      <c r="AMP95" s="567" t="s">
        <v>608</v>
      </c>
      <c r="AMQ95" s="567" t="s">
        <v>608</v>
      </c>
      <c r="AMR95" s="567" t="s">
        <v>608</v>
      </c>
      <c r="AMS95" s="567" t="s">
        <v>608</v>
      </c>
      <c r="AMT95" s="567" t="s">
        <v>608</v>
      </c>
      <c r="AMU95" s="567" t="s">
        <v>608</v>
      </c>
      <c r="AMV95" s="567" t="s">
        <v>608</v>
      </c>
      <c r="AMW95" s="567" t="s">
        <v>608</v>
      </c>
      <c r="AMX95" s="567" t="s">
        <v>608</v>
      </c>
      <c r="AMY95" s="567" t="s">
        <v>608</v>
      </c>
      <c r="AMZ95" s="567" t="s">
        <v>608</v>
      </c>
      <c r="ANA95" s="567" t="s">
        <v>608</v>
      </c>
      <c r="ANB95" s="567" t="s">
        <v>608</v>
      </c>
      <c r="ANC95" s="567" t="s">
        <v>608</v>
      </c>
      <c r="AND95" s="567" t="s">
        <v>608</v>
      </c>
      <c r="ANE95" s="567" t="s">
        <v>608</v>
      </c>
      <c r="ANF95" s="567" t="s">
        <v>608</v>
      </c>
      <c r="ANG95" s="567" t="s">
        <v>608</v>
      </c>
      <c r="ANH95" s="567" t="s">
        <v>608</v>
      </c>
      <c r="ANI95" s="567" t="s">
        <v>608</v>
      </c>
      <c r="ANJ95" s="567" t="s">
        <v>608</v>
      </c>
      <c r="ANK95" s="567" t="s">
        <v>608</v>
      </c>
      <c r="ANL95" s="567" t="s">
        <v>608</v>
      </c>
      <c r="ANM95" s="567" t="s">
        <v>608</v>
      </c>
      <c r="ANN95" s="567" t="s">
        <v>608</v>
      </c>
      <c r="ANO95" s="567" t="s">
        <v>608</v>
      </c>
      <c r="ANP95" s="567" t="s">
        <v>608</v>
      </c>
      <c r="ANQ95" s="567" t="s">
        <v>608</v>
      </c>
      <c r="ANR95" s="567" t="s">
        <v>608</v>
      </c>
      <c r="ANS95" s="567" t="s">
        <v>608</v>
      </c>
      <c r="ANT95" s="567" t="s">
        <v>608</v>
      </c>
      <c r="ANU95" s="567" t="s">
        <v>608</v>
      </c>
      <c r="ANV95" s="567" t="s">
        <v>608</v>
      </c>
      <c r="ANW95" s="567" t="s">
        <v>608</v>
      </c>
      <c r="ANX95" s="567" t="s">
        <v>608</v>
      </c>
      <c r="ANY95" s="567" t="s">
        <v>608</v>
      </c>
      <c r="ANZ95" s="567" t="s">
        <v>608</v>
      </c>
      <c r="AOA95" s="567" t="s">
        <v>608</v>
      </c>
      <c r="AOB95" s="567" t="s">
        <v>608</v>
      </c>
      <c r="AOC95" s="567" t="s">
        <v>608</v>
      </c>
      <c r="AOD95" s="567" t="s">
        <v>608</v>
      </c>
      <c r="AOE95" s="567" t="s">
        <v>608</v>
      </c>
      <c r="AOF95" s="567" t="s">
        <v>608</v>
      </c>
      <c r="AOG95" s="567" t="s">
        <v>608</v>
      </c>
      <c r="AOH95" s="567" t="s">
        <v>608</v>
      </c>
      <c r="AOI95" s="567" t="s">
        <v>608</v>
      </c>
      <c r="AOJ95" s="567" t="s">
        <v>608</v>
      </c>
      <c r="AOK95" s="567" t="s">
        <v>608</v>
      </c>
      <c r="AOL95" s="567" t="s">
        <v>608</v>
      </c>
      <c r="AOM95" s="567" t="s">
        <v>608</v>
      </c>
      <c r="AON95" s="567" t="s">
        <v>608</v>
      </c>
      <c r="AOO95" s="567" t="s">
        <v>608</v>
      </c>
      <c r="AOP95" s="567" t="s">
        <v>608</v>
      </c>
      <c r="AOQ95" s="567" t="s">
        <v>608</v>
      </c>
      <c r="AOR95" s="567" t="s">
        <v>608</v>
      </c>
      <c r="AOS95" s="567" t="s">
        <v>608</v>
      </c>
      <c r="AOT95" s="567" t="s">
        <v>608</v>
      </c>
      <c r="AOU95" s="567" t="s">
        <v>608</v>
      </c>
      <c r="AOV95" s="567" t="s">
        <v>608</v>
      </c>
      <c r="AOW95" s="567" t="s">
        <v>608</v>
      </c>
      <c r="AOX95" s="567" t="s">
        <v>608</v>
      </c>
      <c r="AOY95" s="567" t="s">
        <v>608</v>
      </c>
      <c r="AOZ95" s="567" t="s">
        <v>608</v>
      </c>
      <c r="APA95" s="567" t="s">
        <v>608</v>
      </c>
      <c r="APB95" s="567" t="s">
        <v>608</v>
      </c>
      <c r="APC95" s="567" t="s">
        <v>608</v>
      </c>
      <c r="APD95" s="567" t="s">
        <v>608</v>
      </c>
      <c r="APE95" s="567" t="s">
        <v>608</v>
      </c>
      <c r="APF95" s="567" t="s">
        <v>608</v>
      </c>
      <c r="APG95" s="567" t="s">
        <v>608</v>
      </c>
      <c r="APH95" s="567" t="s">
        <v>608</v>
      </c>
      <c r="API95" s="567" t="s">
        <v>608</v>
      </c>
      <c r="APJ95" s="567" t="s">
        <v>608</v>
      </c>
      <c r="APK95" s="567" t="s">
        <v>608</v>
      </c>
      <c r="APL95" s="567" t="s">
        <v>608</v>
      </c>
      <c r="APM95" s="567" t="s">
        <v>608</v>
      </c>
      <c r="APN95" s="567" t="s">
        <v>608</v>
      </c>
      <c r="APO95" s="567" t="s">
        <v>608</v>
      </c>
      <c r="APP95" s="567" t="s">
        <v>608</v>
      </c>
      <c r="APQ95" s="567" t="s">
        <v>608</v>
      </c>
      <c r="APR95" s="567" t="s">
        <v>608</v>
      </c>
      <c r="APS95" s="567" t="s">
        <v>608</v>
      </c>
      <c r="APT95" s="567" t="s">
        <v>608</v>
      </c>
      <c r="APU95" s="567" t="s">
        <v>608</v>
      </c>
      <c r="APV95" s="567" t="s">
        <v>608</v>
      </c>
      <c r="APW95" s="567" t="s">
        <v>608</v>
      </c>
      <c r="APX95" s="567" t="s">
        <v>608</v>
      </c>
      <c r="APY95" s="567" t="s">
        <v>608</v>
      </c>
      <c r="APZ95" s="567" t="s">
        <v>608</v>
      </c>
      <c r="AQA95" s="567" t="s">
        <v>608</v>
      </c>
      <c r="AQB95" s="567" t="s">
        <v>608</v>
      </c>
      <c r="AQC95" s="567" t="s">
        <v>608</v>
      </c>
      <c r="AQD95" s="567" t="s">
        <v>608</v>
      </c>
      <c r="AQE95" s="567" t="s">
        <v>608</v>
      </c>
      <c r="AQF95" s="567" t="s">
        <v>608</v>
      </c>
      <c r="AQG95" s="567" t="s">
        <v>608</v>
      </c>
      <c r="AQH95" s="567" t="s">
        <v>608</v>
      </c>
      <c r="AQI95" s="567" t="s">
        <v>608</v>
      </c>
      <c r="AQJ95" s="567" t="s">
        <v>608</v>
      </c>
      <c r="AQK95" s="567" t="s">
        <v>608</v>
      </c>
      <c r="AQL95" s="567" t="s">
        <v>608</v>
      </c>
      <c r="AQM95" s="567" t="s">
        <v>608</v>
      </c>
      <c r="AQN95" s="567" t="s">
        <v>608</v>
      </c>
      <c r="AQO95" s="567" t="s">
        <v>608</v>
      </c>
      <c r="AQP95" s="567" t="s">
        <v>608</v>
      </c>
      <c r="AQQ95" s="567" t="s">
        <v>608</v>
      </c>
      <c r="AQR95" s="567" t="s">
        <v>608</v>
      </c>
      <c r="AQS95" s="567" t="s">
        <v>608</v>
      </c>
      <c r="AQT95" s="567" t="s">
        <v>608</v>
      </c>
      <c r="AQU95" s="567" t="s">
        <v>608</v>
      </c>
      <c r="AQV95" s="567" t="s">
        <v>608</v>
      </c>
      <c r="AQW95" s="567" t="s">
        <v>608</v>
      </c>
      <c r="AQX95" s="567" t="s">
        <v>608</v>
      </c>
      <c r="AQY95" s="567" t="s">
        <v>608</v>
      </c>
      <c r="AQZ95" s="567" t="s">
        <v>608</v>
      </c>
      <c r="ARA95" s="567" t="s">
        <v>608</v>
      </c>
      <c r="ARB95" s="567" t="s">
        <v>608</v>
      </c>
      <c r="ARC95" s="567" t="s">
        <v>608</v>
      </c>
      <c r="ARD95" s="567" t="s">
        <v>608</v>
      </c>
      <c r="ARE95" s="567" t="s">
        <v>608</v>
      </c>
      <c r="ARF95" s="567" t="s">
        <v>608</v>
      </c>
      <c r="ARG95" s="567" t="s">
        <v>608</v>
      </c>
      <c r="ARH95" s="567" t="s">
        <v>608</v>
      </c>
      <c r="ARI95" s="567" t="s">
        <v>608</v>
      </c>
      <c r="ARJ95" s="567" t="s">
        <v>608</v>
      </c>
      <c r="ARK95" s="567" t="s">
        <v>608</v>
      </c>
      <c r="ARL95" s="567" t="s">
        <v>608</v>
      </c>
      <c r="ARM95" s="567" t="s">
        <v>608</v>
      </c>
      <c r="ARN95" s="567" t="s">
        <v>608</v>
      </c>
      <c r="ARO95" s="567" t="s">
        <v>608</v>
      </c>
      <c r="ARP95" s="567" t="s">
        <v>608</v>
      </c>
      <c r="ARQ95" s="567" t="s">
        <v>608</v>
      </c>
      <c r="ARR95" s="567" t="s">
        <v>608</v>
      </c>
      <c r="ARS95" s="567" t="s">
        <v>608</v>
      </c>
      <c r="ART95" s="567" t="s">
        <v>608</v>
      </c>
      <c r="ARU95" s="567" t="s">
        <v>608</v>
      </c>
      <c r="ARV95" s="567" t="s">
        <v>608</v>
      </c>
      <c r="ARW95" s="567" t="s">
        <v>608</v>
      </c>
      <c r="ARX95" s="567" t="s">
        <v>608</v>
      </c>
      <c r="ARY95" s="567" t="s">
        <v>608</v>
      </c>
      <c r="ARZ95" s="567" t="s">
        <v>608</v>
      </c>
      <c r="ASA95" s="567" t="s">
        <v>608</v>
      </c>
      <c r="ASB95" s="567" t="s">
        <v>608</v>
      </c>
      <c r="ASC95" s="567" t="s">
        <v>608</v>
      </c>
      <c r="ASD95" s="567" t="s">
        <v>608</v>
      </c>
      <c r="ASE95" s="567" t="s">
        <v>608</v>
      </c>
      <c r="ASF95" s="567" t="s">
        <v>608</v>
      </c>
      <c r="ASG95" s="567" t="s">
        <v>608</v>
      </c>
      <c r="ASH95" s="567" t="s">
        <v>608</v>
      </c>
      <c r="ASI95" s="567" t="s">
        <v>608</v>
      </c>
      <c r="ASJ95" s="567" t="s">
        <v>608</v>
      </c>
      <c r="ASK95" s="567" t="s">
        <v>608</v>
      </c>
      <c r="ASL95" s="567" t="s">
        <v>608</v>
      </c>
      <c r="ASM95" s="567" t="s">
        <v>608</v>
      </c>
      <c r="ASN95" s="567" t="s">
        <v>608</v>
      </c>
      <c r="ASO95" s="567" t="s">
        <v>608</v>
      </c>
      <c r="ASP95" s="567" t="s">
        <v>608</v>
      </c>
      <c r="ASQ95" s="567" t="s">
        <v>608</v>
      </c>
      <c r="ASR95" s="567" t="s">
        <v>608</v>
      </c>
      <c r="ASS95" s="567" t="s">
        <v>608</v>
      </c>
      <c r="AST95" s="567" t="s">
        <v>608</v>
      </c>
      <c r="ASU95" s="567" t="s">
        <v>608</v>
      </c>
      <c r="ASV95" s="567" t="s">
        <v>608</v>
      </c>
      <c r="ASW95" s="567" t="s">
        <v>608</v>
      </c>
      <c r="ASX95" s="567" t="s">
        <v>608</v>
      </c>
      <c r="ASY95" s="567" t="s">
        <v>608</v>
      </c>
      <c r="ASZ95" s="567" t="s">
        <v>608</v>
      </c>
      <c r="ATA95" s="567" t="s">
        <v>608</v>
      </c>
      <c r="ATB95" s="567" t="s">
        <v>608</v>
      </c>
      <c r="ATC95" s="567" t="s">
        <v>608</v>
      </c>
      <c r="ATD95" s="567" t="s">
        <v>608</v>
      </c>
      <c r="ATE95" s="567" t="s">
        <v>608</v>
      </c>
      <c r="ATF95" s="567" t="s">
        <v>608</v>
      </c>
      <c r="ATG95" s="567" t="s">
        <v>608</v>
      </c>
      <c r="ATH95" s="567" t="s">
        <v>608</v>
      </c>
      <c r="ATI95" s="567" t="s">
        <v>608</v>
      </c>
      <c r="ATJ95" s="567" t="s">
        <v>608</v>
      </c>
      <c r="ATK95" s="567" t="s">
        <v>608</v>
      </c>
      <c r="ATL95" s="567" t="s">
        <v>608</v>
      </c>
      <c r="ATM95" s="567" t="s">
        <v>608</v>
      </c>
      <c r="ATN95" s="567" t="s">
        <v>608</v>
      </c>
      <c r="ATO95" s="567" t="s">
        <v>608</v>
      </c>
      <c r="ATP95" s="567" t="s">
        <v>608</v>
      </c>
      <c r="ATQ95" s="567" t="s">
        <v>608</v>
      </c>
      <c r="ATR95" s="567" t="s">
        <v>608</v>
      </c>
      <c r="ATS95" s="567" t="s">
        <v>608</v>
      </c>
      <c r="ATT95" s="567" t="s">
        <v>608</v>
      </c>
      <c r="ATU95" s="567" t="s">
        <v>608</v>
      </c>
      <c r="ATV95" s="567" t="s">
        <v>608</v>
      </c>
      <c r="ATW95" s="567" t="s">
        <v>608</v>
      </c>
      <c r="ATX95" s="567" t="s">
        <v>608</v>
      </c>
      <c r="ATY95" s="567" t="s">
        <v>608</v>
      </c>
      <c r="ATZ95" s="567" t="s">
        <v>608</v>
      </c>
      <c r="AUA95" s="567" t="s">
        <v>608</v>
      </c>
      <c r="AUB95" s="567" t="s">
        <v>608</v>
      </c>
      <c r="AUC95" s="567" t="s">
        <v>608</v>
      </c>
      <c r="AUD95" s="567" t="s">
        <v>608</v>
      </c>
      <c r="AUE95" s="567" t="s">
        <v>608</v>
      </c>
      <c r="AUF95" s="567" t="s">
        <v>608</v>
      </c>
      <c r="AUG95" s="567" t="s">
        <v>608</v>
      </c>
      <c r="AUH95" s="567" t="s">
        <v>608</v>
      </c>
      <c r="AUI95" s="567" t="s">
        <v>608</v>
      </c>
      <c r="AUJ95" s="567" t="s">
        <v>608</v>
      </c>
      <c r="AUK95" s="567" t="s">
        <v>608</v>
      </c>
      <c r="AUL95" s="567" t="s">
        <v>608</v>
      </c>
      <c r="AUM95" s="567" t="s">
        <v>608</v>
      </c>
      <c r="AUN95" s="567" t="s">
        <v>608</v>
      </c>
      <c r="AUO95" s="567" t="s">
        <v>608</v>
      </c>
      <c r="AUP95" s="567" t="s">
        <v>608</v>
      </c>
      <c r="AUQ95" s="567" t="s">
        <v>608</v>
      </c>
      <c r="AUR95" s="567" t="s">
        <v>608</v>
      </c>
      <c r="AUS95" s="567" t="s">
        <v>608</v>
      </c>
      <c r="AUT95" s="567" t="s">
        <v>608</v>
      </c>
      <c r="AUU95" s="567" t="s">
        <v>608</v>
      </c>
      <c r="AUV95" s="567" t="s">
        <v>608</v>
      </c>
      <c r="AUW95" s="567" t="s">
        <v>608</v>
      </c>
      <c r="AUX95" s="567" t="s">
        <v>608</v>
      </c>
      <c r="AUY95" s="567" t="s">
        <v>608</v>
      </c>
      <c r="AUZ95" s="567" t="s">
        <v>608</v>
      </c>
      <c r="AVA95" s="567" t="s">
        <v>608</v>
      </c>
      <c r="AVB95" s="567" t="s">
        <v>608</v>
      </c>
      <c r="AVC95" s="567" t="s">
        <v>608</v>
      </c>
      <c r="AVD95" s="567" t="s">
        <v>608</v>
      </c>
      <c r="AVE95" s="567" t="s">
        <v>608</v>
      </c>
      <c r="AVF95" s="567" t="s">
        <v>608</v>
      </c>
      <c r="AVG95" s="567" t="s">
        <v>608</v>
      </c>
      <c r="AVH95" s="567" t="s">
        <v>608</v>
      </c>
      <c r="AVI95" s="567" t="s">
        <v>608</v>
      </c>
      <c r="AVJ95" s="567" t="s">
        <v>608</v>
      </c>
      <c r="AVK95" s="567" t="s">
        <v>608</v>
      </c>
      <c r="AVL95" s="567" t="s">
        <v>608</v>
      </c>
      <c r="AVM95" s="567" t="s">
        <v>608</v>
      </c>
      <c r="AVN95" s="567" t="s">
        <v>608</v>
      </c>
      <c r="AVO95" s="567" t="s">
        <v>608</v>
      </c>
      <c r="AVP95" s="567" t="s">
        <v>608</v>
      </c>
      <c r="AVQ95" s="567" t="s">
        <v>608</v>
      </c>
      <c r="AVR95" s="567" t="s">
        <v>608</v>
      </c>
      <c r="AVS95" s="567" t="s">
        <v>608</v>
      </c>
      <c r="AVT95" s="567" t="s">
        <v>608</v>
      </c>
      <c r="AVU95" s="567" t="s">
        <v>608</v>
      </c>
      <c r="AVV95" s="567" t="s">
        <v>608</v>
      </c>
      <c r="AVW95" s="567" t="s">
        <v>608</v>
      </c>
      <c r="AVX95" s="567" t="s">
        <v>608</v>
      </c>
      <c r="AVY95" s="567" t="s">
        <v>608</v>
      </c>
      <c r="AVZ95" s="567" t="s">
        <v>608</v>
      </c>
      <c r="AWA95" s="567" t="s">
        <v>608</v>
      </c>
      <c r="AWB95" s="567" t="s">
        <v>608</v>
      </c>
      <c r="AWC95" s="567" t="s">
        <v>608</v>
      </c>
      <c r="AWD95" s="567" t="s">
        <v>608</v>
      </c>
      <c r="AWE95" s="567" t="s">
        <v>608</v>
      </c>
      <c r="AWF95" s="567" t="s">
        <v>608</v>
      </c>
      <c r="AWG95" s="567" t="s">
        <v>608</v>
      </c>
      <c r="AWH95" s="567" t="s">
        <v>608</v>
      </c>
      <c r="AWI95" s="567" t="s">
        <v>608</v>
      </c>
      <c r="AWJ95" s="567" t="s">
        <v>608</v>
      </c>
      <c r="AWK95" s="567" t="s">
        <v>608</v>
      </c>
      <c r="AWL95" s="567" t="s">
        <v>608</v>
      </c>
      <c r="AWM95" s="567" t="s">
        <v>608</v>
      </c>
      <c r="AWN95" s="567" t="s">
        <v>608</v>
      </c>
      <c r="AWO95" s="567" t="s">
        <v>608</v>
      </c>
      <c r="AWP95" s="567" t="s">
        <v>608</v>
      </c>
      <c r="AWQ95" s="567" t="s">
        <v>608</v>
      </c>
      <c r="AWR95" s="567" t="s">
        <v>608</v>
      </c>
      <c r="AWS95" s="567" t="s">
        <v>608</v>
      </c>
      <c r="AWT95" s="567" t="s">
        <v>608</v>
      </c>
      <c r="AWU95" s="567" t="s">
        <v>608</v>
      </c>
      <c r="AWV95" s="567" t="s">
        <v>608</v>
      </c>
      <c r="AWW95" s="567" t="s">
        <v>608</v>
      </c>
      <c r="AWX95" s="567" t="s">
        <v>608</v>
      </c>
      <c r="AWY95" s="567" t="s">
        <v>608</v>
      </c>
      <c r="AWZ95" s="567" t="s">
        <v>608</v>
      </c>
      <c r="AXA95" s="567" t="s">
        <v>608</v>
      </c>
      <c r="AXB95" s="567" t="s">
        <v>608</v>
      </c>
      <c r="AXC95" s="567" t="s">
        <v>608</v>
      </c>
      <c r="AXD95" s="567" t="s">
        <v>608</v>
      </c>
      <c r="AXE95" s="567" t="s">
        <v>608</v>
      </c>
      <c r="AXF95" s="567" t="s">
        <v>608</v>
      </c>
      <c r="AXG95" s="567" t="s">
        <v>608</v>
      </c>
      <c r="AXH95" s="567" t="s">
        <v>608</v>
      </c>
      <c r="AXI95" s="567" t="s">
        <v>608</v>
      </c>
      <c r="AXJ95" s="567" t="s">
        <v>608</v>
      </c>
      <c r="AXK95" s="567" t="s">
        <v>608</v>
      </c>
      <c r="AXL95" s="567" t="s">
        <v>608</v>
      </c>
      <c r="AXM95" s="567" t="s">
        <v>608</v>
      </c>
      <c r="AXN95" s="567" t="s">
        <v>608</v>
      </c>
      <c r="AXO95" s="567" t="s">
        <v>608</v>
      </c>
      <c r="AXP95" s="567" t="s">
        <v>608</v>
      </c>
      <c r="AXQ95" s="567" t="s">
        <v>608</v>
      </c>
      <c r="AXR95" s="567" t="s">
        <v>608</v>
      </c>
      <c r="AXS95" s="567" t="s">
        <v>608</v>
      </c>
      <c r="AXT95" s="567" t="s">
        <v>608</v>
      </c>
      <c r="AXU95" s="567" t="s">
        <v>608</v>
      </c>
      <c r="AXV95" s="567" t="s">
        <v>608</v>
      </c>
      <c r="AXW95" s="567" t="s">
        <v>608</v>
      </c>
      <c r="AXX95" s="567" t="s">
        <v>608</v>
      </c>
      <c r="AXY95" s="567" t="s">
        <v>608</v>
      </c>
      <c r="AXZ95" s="567" t="s">
        <v>608</v>
      </c>
      <c r="AYA95" s="567" t="s">
        <v>608</v>
      </c>
      <c r="AYB95" s="567" t="s">
        <v>608</v>
      </c>
      <c r="AYC95" s="567" t="s">
        <v>608</v>
      </c>
      <c r="AYD95" s="567" t="s">
        <v>608</v>
      </c>
      <c r="AYE95" s="567" t="s">
        <v>608</v>
      </c>
      <c r="AYF95" s="567" t="s">
        <v>608</v>
      </c>
      <c r="AYG95" s="567" t="s">
        <v>608</v>
      </c>
      <c r="AYH95" s="567" t="s">
        <v>608</v>
      </c>
      <c r="AYI95" s="567" t="s">
        <v>608</v>
      </c>
      <c r="AYJ95" s="567" t="s">
        <v>608</v>
      </c>
      <c r="AYK95" s="567" t="s">
        <v>608</v>
      </c>
      <c r="AYL95" s="567" t="s">
        <v>608</v>
      </c>
      <c r="AYM95" s="567" t="s">
        <v>608</v>
      </c>
      <c r="AYN95" s="567" t="s">
        <v>608</v>
      </c>
      <c r="AYO95" s="567" t="s">
        <v>608</v>
      </c>
      <c r="AYP95" s="567" t="s">
        <v>608</v>
      </c>
      <c r="AYQ95" s="567" t="s">
        <v>608</v>
      </c>
      <c r="AYR95" s="567" t="s">
        <v>608</v>
      </c>
      <c r="AYS95" s="567" t="s">
        <v>608</v>
      </c>
      <c r="AYT95" s="567" t="s">
        <v>608</v>
      </c>
      <c r="AYU95" s="567" t="s">
        <v>608</v>
      </c>
      <c r="AYV95" s="567" t="s">
        <v>608</v>
      </c>
      <c r="AYW95" s="567" t="s">
        <v>608</v>
      </c>
      <c r="AYX95" s="567" t="s">
        <v>608</v>
      </c>
      <c r="AYY95" s="567" t="s">
        <v>608</v>
      </c>
      <c r="AYZ95" s="567" t="s">
        <v>608</v>
      </c>
      <c r="AZA95" s="567" t="s">
        <v>608</v>
      </c>
      <c r="AZB95" s="567" t="s">
        <v>608</v>
      </c>
      <c r="AZC95" s="567" t="s">
        <v>608</v>
      </c>
      <c r="AZD95" s="567" t="s">
        <v>608</v>
      </c>
      <c r="AZE95" s="567" t="s">
        <v>608</v>
      </c>
      <c r="AZF95" s="567" t="s">
        <v>608</v>
      </c>
      <c r="AZG95" s="567" t="s">
        <v>608</v>
      </c>
      <c r="AZH95" s="567" t="s">
        <v>608</v>
      </c>
      <c r="AZI95" s="567" t="s">
        <v>608</v>
      </c>
      <c r="AZJ95" s="567" t="s">
        <v>608</v>
      </c>
      <c r="AZK95" s="567" t="s">
        <v>608</v>
      </c>
      <c r="AZL95" s="567" t="s">
        <v>608</v>
      </c>
      <c r="AZM95" s="567" t="s">
        <v>608</v>
      </c>
      <c r="AZN95" s="567" t="s">
        <v>608</v>
      </c>
      <c r="AZO95" s="567" t="s">
        <v>608</v>
      </c>
      <c r="AZP95" s="567" t="s">
        <v>608</v>
      </c>
      <c r="AZQ95" s="567" t="s">
        <v>608</v>
      </c>
      <c r="AZR95" s="567" t="s">
        <v>608</v>
      </c>
      <c r="AZS95" s="567" t="s">
        <v>608</v>
      </c>
      <c r="AZT95" s="567" t="s">
        <v>608</v>
      </c>
      <c r="AZU95" s="567" t="s">
        <v>608</v>
      </c>
      <c r="AZV95" s="567" t="s">
        <v>608</v>
      </c>
      <c r="AZW95" s="567" t="s">
        <v>608</v>
      </c>
      <c r="AZX95" s="567" t="s">
        <v>608</v>
      </c>
      <c r="AZY95" s="567" t="s">
        <v>608</v>
      </c>
      <c r="AZZ95" s="567" t="s">
        <v>608</v>
      </c>
      <c r="BAA95" s="567" t="s">
        <v>608</v>
      </c>
      <c r="BAB95" s="567" t="s">
        <v>608</v>
      </c>
      <c r="BAC95" s="567" t="s">
        <v>608</v>
      </c>
      <c r="BAD95" s="567" t="s">
        <v>608</v>
      </c>
      <c r="BAE95" s="567" t="s">
        <v>608</v>
      </c>
      <c r="BAF95" s="567" t="s">
        <v>608</v>
      </c>
      <c r="BAG95" s="567" t="s">
        <v>608</v>
      </c>
      <c r="BAH95" s="567" t="s">
        <v>608</v>
      </c>
      <c r="BAI95" s="567" t="s">
        <v>608</v>
      </c>
      <c r="BAJ95" s="567" t="s">
        <v>608</v>
      </c>
      <c r="BAK95" s="567" t="s">
        <v>608</v>
      </c>
      <c r="BAL95" s="567" t="s">
        <v>608</v>
      </c>
      <c r="BAM95" s="567" t="s">
        <v>608</v>
      </c>
      <c r="BAN95" s="567" t="s">
        <v>608</v>
      </c>
      <c r="BAO95" s="567" t="s">
        <v>608</v>
      </c>
      <c r="BAP95" s="567" t="s">
        <v>608</v>
      </c>
      <c r="BAQ95" s="567" t="s">
        <v>608</v>
      </c>
      <c r="BAR95" s="567" t="s">
        <v>608</v>
      </c>
      <c r="BAS95" s="567" t="s">
        <v>608</v>
      </c>
      <c r="BAT95" s="567" t="s">
        <v>608</v>
      </c>
      <c r="BAU95" s="567" t="s">
        <v>608</v>
      </c>
      <c r="BAV95" s="567" t="s">
        <v>608</v>
      </c>
      <c r="BAW95" s="567" t="s">
        <v>608</v>
      </c>
      <c r="BAX95" s="567" t="s">
        <v>608</v>
      </c>
      <c r="BAY95" s="567" t="s">
        <v>608</v>
      </c>
      <c r="BAZ95" s="567" t="s">
        <v>608</v>
      </c>
      <c r="BBA95" s="567" t="s">
        <v>608</v>
      </c>
      <c r="BBB95" s="567" t="s">
        <v>608</v>
      </c>
      <c r="BBC95" s="567" t="s">
        <v>608</v>
      </c>
      <c r="BBD95" s="567" t="s">
        <v>608</v>
      </c>
      <c r="BBE95" s="567" t="s">
        <v>608</v>
      </c>
      <c r="BBF95" s="567" t="s">
        <v>608</v>
      </c>
      <c r="BBG95" s="567" t="s">
        <v>608</v>
      </c>
      <c r="BBH95" s="567" t="s">
        <v>608</v>
      </c>
      <c r="BBI95" s="567" t="s">
        <v>608</v>
      </c>
      <c r="BBJ95" s="567" t="s">
        <v>608</v>
      </c>
      <c r="BBK95" s="567" t="s">
        <v>608</v>
      </c>
      <c r="BBL95" s="567" t="s">
        <v>608</v>
      </c>
      <c r="BBM95" s="567" t="s">
        <v>608</v>
      </c>
      <c r="BBN95" s="567" t="s">
        <v>608</v>
      </c>
      <c r="BBO95" s="567" t="s">
        <v>608</v>
      </c>
      <c r="BBP95" s="567" t="s">
        <v>608</v>
      </c>
      <c r="BBQ95" s="567" t="s">
        <v>608</v>
      </c>
      <c r="BBR95" s="567" t="s">
        <v>608</v>
      </c>
      <c r="BBS95" s="567" t="s">
        <v>608</v>
      </c>
      <c r="BBT95" s="567" t="s">
        <v>608</v>
      </c>
      <c r="BBU95" s="567" t="s">
        <v>608</v>
      </c>
      <c r="BBV95" s="567" t="s">
        <v>608</v>
      </c>
      <c r="BBW95" s="567" t="s">
        <v>608</v>
      </c>
      <c r="BBX95" s="567" t="s">
        <v>608</v>
      </c>
      <c r="BBY95" s="567" t="s">
        <v>608</v>
      </c>
      <c r="BBZ95" s="567" t="s">
        <v>608</v>
      </c>
      <c r="BCA95" s="567" t="s">
        <v>608</v>
      </c>
      <c r="BCB95" s="567" t="s">
        <v>608</v>
      </c>
      <c r="BCC95" s="567" t="s">
        <v>608</v>
      </c>
      <c r="BCD95" s="567" t="s">
        <v>608</v>
      </c>
      <c r="BCE95" s="567" t="s">
        <v>608</v>
      </c>
      <c r="BCF95" s="567" t="s">
        <v>608</v>
      </c>
      <c r="BCG95" s="567" t="s">
        <v>608</v>
      </c>
      <c r="BCH95" s="567" t="s">
        <v>608</v>
      </c>
      <c r="BCI95" s="567" t="s">
        <v>608</v>
      </c>
      <c r="BCJ95" s="567" t="s">
        <v>608</v>
      </c>
      <c r="BCK95" s="567" t="s">
        <v>608</v>
      </c>
      <c r="BCL95" s="567" t="s">
        <v>608</v>
      </c>
      <c r="BCM95" s="567" t="s">
        <v>608</v>
      </c>
      <c r="BCN95" s="567" t="s">
        <v>608</v>
      </c>
      <c r="BCO95" s="567" t="s">
        <v>608</v>
      </c>
      <c r="BCP95" s="567" t="s">
        <v>608</v>
      </c>
      <c r="BCQ95" s="567" t="s">
        <v>608</v>
      </c>
      <c r="BCR95" s="567" t="s">
        <v>608</v>
      </c>
      <c r="BCS95" s="567" t="s">
        <v>608</v>
      </c>
      <c r="BCT95" s="567" t="s">
        <v>608</v>
      </c>
      <c r="BCU95" s="567" t="s">
        <v>608</v>
      </c>
      <c r="BCV95" s="567" t="s">
        <v>608</v>
      </c>
      <c r="BCW95" s="567" t="s">
        <v>608</v>
      </c>
      <c r="BCX95" s="567" t="s">
        <v>608</v>
      </c>
      <c r="BCY95" s="567" t="s">
        <v>608</v>
      </c>
      <c r="BCZ95" s="567" t="s">
        <v>608</v>
      </c>
      <c r="BDA95" s="567" t="s">
        <v>608</v>
      </c>
      <c r="BDB95" s="567" t="s">
        <v>608</v>
      </c>
      <c r="BDC95" s="567" t="s">
        <v>608</v>
      </c>
      <c r="BDD95" s="567" t="s">
        <v>608</v>
      </c>
      <c r="BDE95" s="567" t="s">
        <v>608</v>
      </c>
      <c r="BDF95" s="567" t="s">
        <v>608</v>
      </c>
      <c r="BDG95" s="567" t="s">
        <v>608</v>
      </c>
      <c r="BDH95" s="567" t="s">
        <v>608</v>
      </c>
      <c r="BDI95" s="567" t="s">
        <v>608</v>
      </c>
      <c r="BDJ95" s="567" t="s">
        <v>608</v>
      </c>
      <c r="BDK95" s="567" t="s">
        <v>608</v>
      </c>
      <c r="BDL95" s="567" t="s">
        <v>608</v>
      </c>
      <c r="BDM95" s="567" t="s">
        <v>608</v>
      </c>
      <c r="BDN95" s="567" t="s">
        <v>608</v>
      </c>
      <c r="BDO95" s="567" t="s">
        <v>608</v>
      </c>
      <c r="BDP95" s="567" t="s">
        <v>608</v>
      </c>
      <c r="BDQ95" s="567" t="s">
        <v>608</v>
      </c>
      <c r="BDR95" s="567" t="s">
        <v>608</v>
      </c>
      <c r="BDS95" s="567" t="s">
        <v>608</v>
      </c>
      <c r="BDT95" s="567" t="s">
        <v>608</v>
      </c>
      <c r="BDU95" s="567" t="s">
        <v>608</v>
      </c>
      <c r="BDV95" s="567" t="s">
        <v>608</v>
      </c>
      <c r="BDW95" s="567" t="s">
        <v>608</v>
      </c>
      <c r="BDX95" s="567" t="s">
        <v>608</v>
      </c>
      <c r="BDY95" s="567" t="s">
        <v>608</v>
      </c>
      <c r="BDZ95" s="567" t="s">
        <v>608</v>
      </c>
      <c r="BEA95" s="567" t="s">
        <v>608</v>
      </c>
      <c r="BEB95" s="567" t="s">
        <v>608</v>
      </c>
      <c r="BEC95" s="567" t="s">
        <v>608</v>
      </c>
      <c r="BED95" s="567" t="s">
        <v>608</v>
      </c>
      <c r="BEE95" s="567" t="s">
        <v>608</v>
      </c>
      <c r="BEF95" s="567" t="s">
        <v>608</v>
      </c>
      <c r="BEG95" s="567" t="s">
        <v>608</v>
      </c>
      <c r="BEH95" s="567" t="s">
        <v>608</v>
      </c>
      <c r="BEI95" s="567" t="s">
        <v>608</v>
      </c>
      <c r="BEJ95" s="567" t="s">
        <v>608</v>
      </c>
      <c r="BEK95" s="567" t="s">
        <v>608</v>
      </c>
      <c r="BEL95" s="567" t="s">
        <v>608</v>
      </c>
      <c r="BEM95" s="567" t="s">
        <v>608</v>
      </c>
      <c r="BEN95" s="567" t="s">
        <v>608</v>
      </c>
      <c r="BEO95" s="567" t="s">
        <v>608</v>
      </c>
      <c r="BEP95" s="567" t="s">
        <v>608</v>
      </c>
      <c r="BEQ95" s="567" t="s">
        <v>608</v>
      </c>
      <c r="BER95" s="567" t="s">
        <v>608</v>
      </c>
      <c r="BES95" s="567" t="s">
        <v>608</v>
      </c>
      <c r="BET95" s="567" t="s">
        <v>608</v>
      </c>
      <c r="BEU95" s="567" t="s">
        <v>608</v>
      </c>
      <c r="BEV95" s="567" t="s">
        <v>608</v>
      </c>
      <c r="BEW95" s="567" t="s">
        <v>608</v>
      </c>
      <c r="BEX95" s="567" t="s">
        <v>608</v>
      </c>
      <c r="BEY95" s="567" t="s">
        <v>608</v>
      </c>
      <c r="BEZ95" s="567" t="s">
        <v>608</v>
      </c>
      <c r="BFA95" s="567" t="s">
        <v>608</v>
      </c>
      <c r="BFB95" s="567" t="s">
        <v>608</v>
      </c>
      <c r="BFC95" s="567" t="s">
        <v>608</v>
      </c>
      <c r="BFD95" s="567" t="s">
        <v>608</v>
      </c>
      <c r="BFE95" s="567" t="s">
        <v>608</v>
      </c>
      <c r="BFF95" s="567" t="s">
        <v>608</v>
      </c>
      <c r="BFG95" s="567" t="s">
        <v>608</v>
      </c>
      <c r="BFH95" s="567" t="s">
        <v>608</v>
      </c>
      <c r="BFI95" s="567" t="s">
        <v>608</v>
      </c>
      <c r="BFJ95" s="567" t="s">
        <v>608</v>
      </c>
      <c r="BFK95" s="567" t="s">
        <v>608</v>
      </c>
      <c r="BFL95" s="567" t="s">
        <v>608</v>
      </c>
      <c r="BFM95" s="567" t="s">
        <v>608</v>
      </c>
      <c r="BFN95" s="567" t="s">
        <v>608</v>
      </c>
      <c r="BFO95" s="567" t="s">
        <v>608</v>
      </c>
      <c r="BFP95" s="567" t="s">
        <v>608</v>
      </c>
      <c r="BFQ95" s="567" t="s">
        <v>608</v>
      </c>
      <c r="BFR95" s="567" t="s">
        <v>608</v>
      </c>
      <c r="BFS95" s="567" t="s">
        <v>608</v>
      </c>
      <c r="BFT95" s="567" t="s">
        <v>608</v>
      </c>
      <c r="BFU95" s="567" t="s">
        <v>608</v>
      </c>
      <c r="BFV95" s="567" t="s">
        <v>608</v>
      </c>
      <c r="BFW95" s="567" t="s">
        <v>608</v>
      </c>
      <c r="BFX95" s="567" t="s">
        <v>608</v>
      </c>
      <c r="BFY95" s="567" t="s">
        <v>608</v>
      </c>
      <c r="BFZ95" s="567" t="s">
        <v>608</v>
      </c>
      <c r="BGA95" s="567" t="s">
        <v>608</v>
      </c>
      <c r="BGB95" s="567" t="s">
        <v>608</v>
      </c>
      <c r="BGC95" s="567" t="s">
        <v>608</v>
      </c>
      <c r="BGD95" s="567" t="s">
        <v>608</v>
      </c>
      <c r="BGE95" s="567" t="s">
        <v>608</v>
      </c>
      <c r="BGF95" s="567" t="s">
        <v>608</v>
      </c>
      <c r="BGG95" s="567" t="s">
        <v>608</v>
      </c>
      <c r="BGH95" s="567" t="s">
        <v>608</v>
      </c>
      <c r="BGI95" s="567" t="s">
        <v>608</v>
      </c>
      <c r="BGJ95" s="567" t="s">
        <v>608</v>
      </c>
      <c r="BGK95" s="567" t="s">
        <v>608</v>
      </c>
      <c r="BGL95" s="567" t="s">
        <v>608</v>
      </c>
      <c r="BGM95" s="567" t="s">
        <v>608</v>
      </c>
      <c r="BGN95" s="567" t="s">
        <v>608</v>
      </c>
      <c r="BGO95" s="567" t="s">
        <v>608</v>
      </c>
      <c r="BGP95" s="567" t="s">
        <v>608</v>
      </c>
      <c r="BGQ95" s="567" t="s">
        <v>608</v>
      </c>
      <c r="BGR95" s="567" t="s">
        <v>608</v>
      </c>
      <c r="BGS95" s="567" t="s">
        <v>608</v>
      </c>
      <c r="BGT95" s="567" t="s">
        <v>608</v>
      </c>
      <c r="BGU95" s="567" t="s">
        <v>608</v>
      </c>
      <c r="BGV95" s="567" t="s">
        <v>608</v>
      </c>
      <c r="BGW95" s="567" t="s">
        <v>608</v>
      </c>
      <c r="BGX95" s="567" t="s">
        <v>608</v>
      </c>
      <c r="BGY95" s="567" t="s">
        <v>608</v>
      </c>
      <c r="BGZ95" s="567" t="s">
        <v>608</v>
      </c>
      <c r="BHA95" s="567" t="s">
        <v>608</v>
      </c>
      <c r="BHB95" s="567" t="s">
        <v>608</v>
      </c>
      <c r="BHC95" s="567" t="s">
        <v>608</v>
      </c>
      <c r="BHD95" s="567" t="s">
        <v>608</v>
      </c>
      <c r="BHE95" s="567" t="s">
        <v>608</v>
      </c>
      <c r="BHF95" s="567" t="s">
        <v>608</v>
      </c>
      <c r="BHG95" s="567" t="s">
        <v>608</v>
      </c>
      <c r="BHH95" s="567" t="s">
        <v>608</v>
      </c>
      <c r="BHI95" s="567" t="s">
        <v>608</v>
      </c>
      <c r="BHJ95" s="567" t="s">
        <v>608</v>
      </c>
      <c r="BHK95" s="567" t="s">
        <v>608</v>
      </c>
      <c r="BHL95" s="567" t="s">
        <v>608</v>
      </c>
      <c r="BHM95" s="567" t="s">
        <v>608</v>
      </c>
      <c r="BHN95" s="567" t="s">
        <v>608</v>
      </c>
      <c r="BHO95" s="567" t="s">
        <v>608</v>
      </c>
      <c r="BHP95" s="567" t="s">
        <v>608</v>
      </c>
      <c r="BHQ95" s="567" t="s">
        <v>608</v>
      </c>
      <c r="BHR95" s="567" t="s">
        <v>608</v>
      </c>
      <c r="BHS95" s="567" t="s">
        <v>608</v>
      </c>
      <c r="BHT95" s="567" t="s">
        <v>608</v>
      </c>
      <c r="BHU95" s="567" t="s">
        <v>608</v>
      </c>
      <c r="BHV95" s="567" t="s">
        <v>608</v>
      </c>
      <c r="BHW95" s="567" t="s">
        <v>608</v>
      </c>
      <c r="BHX95" s="567" t="s">
        <v>608</v>
      </c>
      <c r="BHY95" s="567" t="s">
        <v>608</v>
      </c>
      <c r="BHZ95" s="567" t="s">
        <v>608</v>
      </c>
      <c r="BIA95" s="567" t="s">
        <v>608</v>
      </c>
      <c r="BIB95" s="567" t="s">
        <v>608</v>
      </c>
      <c r="BIC95" s="567" t="s">
        <v>608</v>
      </c>
      <c r="BID95" s="567" t="s">
        <v>608</v>
      </c>
      <c r="BIE95" s="567" t="s">
        <v>608</v>
      </c>
      <c r="BIF95" s="567" t="s">
        <v>608</v>
      </c>
      <c r="BIG95" s="567" t="s">
        <v>608</v>
      </c>
      <c r="BIH95" s="567" t="s">
        <v>608</v>
      </c>
      <c r="BII95" s="567" t="s">
        <v>608</v>
      </c>
      <c r="BIJ95" s="567" t="s">
        <v>608</v>
      </c>
      <c r="BIK95" s="567" t="s">
        <v>608</v>
      </c>
      <c r="BIL95" s="567" t="s">
        <v>608</v>
      </c>
      <c r="BIM95" s="567" t="s">
        <v>608</v>
      </c>
      <c r="BIN95" s="567" t="s">
        <v>608</v>
      </c>
      <c r="BIO95" s="567" t="s">
        <v>608</v>
      </c>
      <c r="BIP95" s="567" t="s">
        <v>608</v>
      </c>
      <c r="BIQ95" s="567" t="s">
        <v>608</v>
      </c>
      <c r="BIR95" s="567" t="s">
        <v>608</v>
      </c>
      <c r="BIS95" s="567" t="s">
        <v>608</v>
      </c>
      <c r="BIT95" s="567" t="s">
        <v>608</v>
      </c>
      <c r="BIU95" s="567" t="s">
        <v>608</v>
      </c>
      <c r="BIV95" s="567" t="s">
        <v>608</v>
      </c>
      <c r="BIW95" s="567" t="s">
        <v>608</v>
      </c>
      <c r="BIX95" s="567" t="s">
        <v>608</v>
      </c>
      <c r="BIY95" s="567" t="s">
        <v>608</v>
      </c>
      <c r="BIZ95" s="567" t="s">
        <v>608</v>
      </c>
      <c r="BJA95" s="567" t="s">
        <v>608</v>
      </c>
      <c r="BJB95" s="567" t="s">
        <v>608</v>
      </c>
      <c r="BJC95" s="567" t="s">
        <v>608</v>
      </c>
      <c r="BJD95" s="567" t="s">
        <v>608</v>
      </c>
      <c r="BJE95" s="567" t="s">
        <v>608</v>
      </c>
      <c r="BJF95" s="567" t="s">
        <v>608</v>
      </c>
      <c r="BJG95" s="567" t="s">
        <v>608</v>
      </c>
      <c r="BJH95" s="567" t="s">
        <v>608</v>
      </c>
      <c r="BJI95" s="567" t="s">
        <v>608</v>
      </c>
      <c r="BJJ95" s="567" t="s">
        <v>608</v>
      </c>
      <c r="BJK95" s="567" t="s">
        <v>608</v>
      </c>
      <c r="BJL95" s="567" t="s">
        <v>608</v>
      </c>
      <c r="BJM95" s="567" t="s">
        <v>608</v>
      </c>
      <c r="BJN95" s="567" t="s">
        <v>608</v>
      </c>
      <c r="BJO95" s="567" t="s">
        <v>608</v>
      </c>
      <c r="BJP95" s="567" t="s">
        <v>608</v>
      </c>
      <c r="BJQ95" s="567" t="s">
        <v>608</v>
      </c>
      <c r="BJR95" s="567" t="s">
        <v>608</v>
      </c>
      <c r="BJS95" s="567" t="s">
        <v>608</v>
      </c>
      <c r="BJT95" s="567" t="s">
        <v>608</v>
      </c>
      <c r="BJU95" s="567" t="s">
        <v>608</v>
      </c>
      <c r="BJV95" s="567" t="s">
        <v>608</v>
      </c>
      <c r="BJW95" s="567" t="s">
        <v>608</v>
      </c>
      <c r="BJX95" s="567" t="s">
        <v>608</v>
      </c>
      <c r="BJY95" s="567" t="s">
        <v>608</v>
      </c>
      <c r="BJZ95" s="567" t="s">
        <v>608</v>
      </c>
      <c r="BKA95" s="567" t="s">
        <v>608</v>
      </c>
      <c r="BKB95" s="567" t="s">
        <v>608</v>
      </c>
      <c r="BKC95" s="567" t="s">
        <v>608</v>
      </c>
      <c r="BKD95" s="567" t="s">
        <v>608</v>
      </c>
      <c r="BKE95" s="567" t="s">
        <v>608</v>
      </c>
      <c r="BKF95" s="567" t="s">
        <v>608</v>
      </c>
      <c r="BKG95" s="567" t="s">
        <v>608</v>
      </c>
      <c r="BKH95" s="567" t="s">
        <v>608</v>
      </c>
      <c r="BKI95" s="567" t="s">
        <v>608</v>
      </c>
      <c r="BKJ95" s="567" t="s">
        <v>608</v>
      </c>
      <c r="BKK95" s="567" t="s">
        <v>608</v>
      </c>
      <c r="BKL95" s="567" t="s">
        <v>608</v>
      </c>
      <c r="BKM95" s="567" t="s">
        <v>608</v>
      </c>
      <c r="BKN95" s="567" t="s">
        <v>608</v>
      </c>
      <c r="BKO95" s="567" t="s">
        <v>608</v>
      </c>
      <c r="BKP95" s="567" t="s">
        <v>608</v>
      </c>
      <c r="BKQ95" s="567" t="s">
        <v>608</v>
      </c>
      <c r="BKR95" s="567" t="s">
        <v>608</v>
      </c>
      <c r="BKS95" s="567" t="s">
        <v>608</v>
      </c>
      <c r="BKT95" s="567" t="s">
        <v>608</v>
      </c>
      <c r="BKU95" s="567" t="s">
        <v>608</v>
      </c>
      <c r="BKV95" s="567" t="s">
        <v>608</v>
      </c>
      <c r="BKW95" s="567" t="s">
        <v>608</v>
      </c>
      <c r="BKX95" s="567" t="s">
        <v>608</v>
      </c>
      <c r="BKY95" s="567" t="s">
        <v>608</v>
      </c>
      <c r="BKZ95" s="567" t="s">
        <v>608</v>
      </c>
      <c r="BLA95" s="567" t="s">
        <v>608</v>
      </c>
      <c r="BLB95" s="567" t="s">
        <v>608</v>
      </c>
      <c r="BLC95" s="567" t="s">
        <v>608</v>
      </c>
      <c r="BLD95" s="567" t="s">
        <v>608</v>
      </c>
      <c r="BLE95" s="567" t="s">
        <v>608</v>
      </c>
      <c r="BLF95" s="567" t="s">
        <v>608</v>
      </c>
      <c r="BLG95" s="567" t="s">
        <v>608</v>
      </c>
      <c r="BLH95" s="567" t="s">
        <v>608</v>
      </c>
      <c r="BLI95" s="567" t="s">
        <v>608</v>
      </c>
      <c r="BLJ95" s="567" t="s">
        <v>608</v>
      </c>
      <c r="BLK95" s="567" t="s">
        <v>608</v>
      </c>
      <c r="BLL95" s="567" t="s">
        <v>608</v>
      </c>
      <c r="BLM95" s="567" t="s">
        <v>608</v>
      </c>
      <c r="BLN95" s="567" t="s">
        <v>608</v>
      </c>
      <c r="BLO95" s="567" t="s">
        <v>608</v>
      </c>
      <c r="BLP95" s="567" t="s">
        <v>608</v>
      </c>
      <c r="BLQ95" s="567" t="s">
        <v>608</v>
      </c>
      <c r="BLR95" s="567" t="s">
        <v>608</v>
      </c>
      <c r="BLS95" s="567" t="s">
        <v>608</v>
      </c>
      <c r="BLT95" s="567" t="s">
        <v>608</v>
      </c>
      <c r="BLU95" s="567" t="s">
        <v>608</v>
      </c>
      <c r="BLV95" s="567" t="s">
        <v>608</v>
      </c>
      <c r="BLW95" s="567" t="s">
        <v>608</v>
      </c>
      <c r="BLX95" s="567" t="s">
        <v>608</v>
      </c>
      <c r="BLY95" s="567" t="s">
        <v>608</v>
      </c>
      <c r="BLZ95" s="567" t="s">
        <v>608</v>
      </c>
      <c r="BMA95" s="567" t="s">
        <v>608</v>
      </c>
      <c r="BMB95" s="567" t="s">
        <v>608</v>
      </c>
      <c r="BMC95" s="567" t="s">
        <v>608</v>
      </c>
      <c r="BMD95" s="567" t="s">
        <v>608</v>
      </c>
      <c r="BME95" s="567" t="s">
        <v>608</v>
      </c>
      <c r="BMF95" s="567" t="s">
        <v>608</v>
      </c>
      <c r="BMG95" s="567" t="s">
        <v>608</v>
      </c>
      <c r="BMH95" s="567" t="s">
        <v>608</v>
      </c>
      <c r="BMI95" s="567" t="s">
        <v>608</v>
      </c>
      <c r="BMJ95" s="567" t="s">
        <v>608</v>
      </c>
      <c r="BMK95" s="567" t="s">
        <v>608</v>
      </c>
      <c r="BML95" s="567" t="s">
        <v>608</v>
      </c>
      <c r="BMM95" s="567" t="s">
        <v>608</v>
      </c>
      <c r="BMN95" s="567" t="s">
        <v>608</v>
      </c>
      <c r="BMO95" s="567" t="s">
        <v>608</v>
      </c>
      <c r="BMP95" s="567" t="s">
        <v>608</v>
      </c>
      <c r="BMQ95" s="567" t="s">
        <v>608</v>
      </c>
      <c r="BMR95" s="567" t="s">
        <v>608</v>
      </c>
      <c r="BMS95" s="567" t="s">
        <v>608</v>
      </c>
      <c r="BMT95" s="567" t="s">
        <v>608</v>
      </c>
      <c r="BMU95" s="567" t="s">
        <v>608</v>
      </c>
      <c r="BMV95" s="567" t="s">
        <v>608</v>
      </c>
      <c r="BMW95" s="567" t="s">
        <v>608</v>
      </c>
      <c r="BMX95" s="567" t="s">
        <v>608</v>
      </c>
      <c r="BMY95" s="567" t="s">
        <v>608</v>
      </c>
      <c r="BMZ95" s="567" t="s">
        <v>608</v>
      </c>
      <c r="BNA95" s="567" t="s">
        <v>608</v>
      </c>
      <c r="BNB95" s="567" t="s">
        <v>608</v>
      </c>
      <c r="BNC95" s="567" t="s">
        <v>608</v>
      </c>
      <c r="BND95" s="567" t="s">
        <v>608</v>
      </c>
      <c r="BNE95" s="567" t="s">
        <v>608</v>
      </c>
      <c r="BNF95" s="567" t="s">
        <v>608</v>
      </c>
      <c r="BNG95" s="567" t="s">
        <v>608</v>
      </c>
      <c r="BNH95" s="567" t="s">
        <v>608</v>
      </c>
      <c r="BNI95" s="567" t="s">
        <v>608</v>
      </c>
      <c r="BNJ95" s="567" t="s">
        <v>608</v>
      </c>
      <c r="BNK95" s="567" t="s">
        <v>608</v>
      </c>
      <c r="BNL95" s="567" t="s">
        <v>608</v>
      </c>
      <c r="BNM95" s="567" t="s">
        <v>608</v>
      </c>
      <c r="BNN95" s="567" t="s">
        <v>608</v>
      </c>
      <c r="BNO95" s="567" t="s">
        <v>608</v>
      </c>
      <c r="BNP95" s="567" t="s">
        <v>608</v>
      </c>
      <c r="BNQ95" s="567" t="s">
        <v>608</v>
      </c>
      <c r="BNR95" s="567" t="s">
        <v>608</v>
      </c>
      <c r="BNS95" s="567" t="s">
        <v>608</v>
      </c>
      <c r="BNT95" s="567" t="s">
        <v>608</v>
      </c>
      <c r="BNU95" s="567" t="s">
        <v>608</v>
      </c>
      <c r="BNV95" s="567" t="s">
        <v>608</v>
      </c>
      <c r="BNW95" s="567" t="s">
        <v>608</v>
      </c>
      <c r="BNX95" s="567" t="s">
        <v>608</v>
      </c>
      <c r="BNY95" s="567" t="s">
        <v>608</v>
      </c>
      <c r="BNZ95" s="567" t="s">
        <v>608</v>
      </c>
      <c r="BOA95" s="567" t="s">
        <v>608</v>
      </c>
      <c r="BOB95" s="567" t="s">
        <v>608</v>
      </c>
      <c r="BOC95" s="567" t="s">
        <v>608</v>
      </c>
      <c r="BOD95" s="567" t="s">
        <v>608</v>
      </c>
      <c r="BOE95" s="567" t="s">
        <v>608</v>
      </c>
      <c r="BOF95" s="567" t="s">
        <v>608</v>
      </c>
      <c r="BOG95" s="567" t="s">
        <v>608</v>
      </c>
      <c r="BOH95" s="567" t="s">
        <v>608</v>
      </c>
      <c r="BOI95" s="567" t="s">
        <v>608</v>
      </c>
      <c r="BOJ95" s="567" t="s">
        <v>608</v>
      </c>
      <c r="BOK95" s="567" t="s">
        <v>608</v>
      </c>
      <c r="BOL95" s="567" t="s">
        <v>608</v>
      </c>
      <c r="BOM95" s="567" t="s">
        <v>608</v>
      </c>
      <c r="BON95" s="567" t="s">
        <v>608</v>
      </c>
      <c r="BOO95" s="567" t="s">
        <v>608</v>
      </c>
      <c r="BOP95" s="567" t="s">
        <v>608</v>
      </c>
      <c r="BOQ95" s="567" t="s">
        <v>608</v>
      </c>
      <c r="BOR95" s="567" t="s">
        <v>608</v>
      </c>
      <c r="BOS95" s="567" t="s">
        <v>608</v>
      </c>
      <c r="BOT95" s="567" t="s">
        <v>608</v>
      </c>
      <c r="BOU95" s="567" t="s">
        <v>608</v>
      </c>
      <c r="BOV95" s="567" t="s">
        <v>608</v>
      </c>
      <c r="BOW95" s="567" t="s">
        <v>608</v>
      </c>
      <c r="BOX95" s="567" t="s">
        <v>608</v>
      </c>
      <c r="BOY95" s="567" t="s">
        <v>608</v>
      </c>
      <c r="BOZ95" s="567" t="s">
        <v>608</v>
      </c>
      <c r="BPA95" s="567" t="s">
        <v>608</v>
      </c>
      <c r="BPB95" s="567" t="s">
        <v>608</v>
      </c>
      <c r="BPC95" s="567" t="s">
        <v>608</v>
      </c>
      <c r="BPD95" s="567" t="s">
        <v>608</v>
      </c>
      <c r="BPE95" s="567" t="s">
        <v>608</v>
      </c>
      <c r="BPF95" s="567" t="s">
        <v>608</v>
      </c>
      <c r="BPG95" s="567" t="s">
        <v>608</v>
      </c>
      <c r="BPH95" s="567" t="s">
        <v>608</v>
      </c>
      <c r="BPI95" s="567" t="s">
        <v>608</v>
      </c>
      <c r="BPJ95" s="567" t="s">
        <v>608</v>
      </c>
      <c r="BPK95" s="567" t="s">
        <v>608</v>
      </c>
      <c r="BPL95" s="567" t="s">
        <v>608</v>
      </c>
      <c r="BPM95" s="567" t="s">
        <v>608</v>
      </c>
      <c r="BPN95" s="567" t="s">
        <v>608</v>
      </c>
      <c r="BPO95" s="567" t="s">
        <v>608</v>
      </c>
      <c r="BPP95" s="567" t="s">
        <v>608</v>
      </c>
      <c r="BPQ95" s="567" t="s">
        <v>608</v>
      </c>
      <c r="BPR95" s="567" t="s">
        <v>608</v>
      </c>
      <c r="BPS95" s="567" t="s">
        <v>608</v>
      </c>
      <c r="BPT95" s="567" t="s">
        <v>608</v>
      </c>
      <c r="BPU95" s="567" t="s">
        <v>608</v>
      </c>
      <c r="BPV95" s="567" t="s">
        <v>608</v>
      </c>
      <c r="BPW95" s="567" t="s">
        <v>608</v>
      </c>
      <c r="BPX95" s="567" t="s">
        <v>608</v>
      </c>
      <c r="BPY95" s="567" t="s">
        <v>608</v>
      </c>
      <c r="BPZ95" s="567" t="s">
        <v>608</v>
      </c>
      <c r="BQA95" s="567" t="s">
        <v>608</v>
      </c>
      <c r="BQB95" s="567" t="s">
        <v>608</v>
      </c>
      <c r="BQC95" s="567" t="s">
        <v>608</v>
      </c>
      <c r="BQD95" s="567" t="s">
        <v>608</v>
      </c>
      <c r="BQE95" s="567" t="s">
        <v>608</v>
      </c>
      <c r="BQF95" s="567" t="s">
        <v>608</v>
      </c>
      <c r="BQG95" s="567" t="s">
        <v>608</v>
      </c>
      <c r="BQH95" s="567" t="s">
        <v>608</v>
      </c>
      <c r="BQI95" s="567" t="s">
        <v>608</v>
      </c>
      <c r="BQJ95" s="567" t="s">
        <v>608</v>
      </c>
      <c r="BQK95" s="567" t="s">
        <v>608</v>
      </c>
      <c r="BQL95" s="567" t="s">
        <v>608</v>
      </c>
      <c r="BQM95" s="567" t="s">
        <v>608</v>
      </c>
      <c r="BQN95" s="567" t="s">
        <v>608</v>
      </c>
      <c r="BQO95" s="567" t="s">
        <v>608</v>
      </c>
      <c r="BQP95" s="567" t="s">
        <v>608</v>
      </c>
      <c r="BQQ95" s="567" t="s">
        <v>608</v>
      </c>
      <c r="BQR95" s="567" t="s">
        <v>608</v>
      </c>
      <c r="BQS95" s="567" t="s">
        <v>608</v>
      </c>
      <c r="BQT95" s="567" t="s">
        <v>608</v>
      </c>
      <c r="BQU95" s="567" t="s">
        <v>608</v>
      </c>
      <c r="BQV95" s="567" t="s">
        <v>608</v>
      </c>
      <c r="BQW95" s="567" t="s">
        <v>608</v>
      </c>
      <c r="BQX95" s="567" t="s">
        <v>608</v>
      </c>
      <c r="BQY95" s="567" t="s">
        <v>608</v>
      </c>
      <c r="BQZ95" s="567" t="s">
        <v>608</v>
      </c>
      <c r="BRA95" s="567" t="s">
        <v>608</v>
      </c>
      <c r="BRB95" s="567" t="s">
        <v>608</v>
      </c>
      <c r="BRC95" s="567" t="s">
        <v>608</v>
      </c>
      <c r="BRD95" s="567" t="s">
        <v>608</v>
      </c>
      <c r="BRE95" s="567" t="s">
        <v>608</v>
      </c>
      <c r="BRF95" s="567" t="s">
        <v>608</v>
      </c>
      <c r="BRG95" s="567" t="s">
        <v>608</v>
      </c>
      <c r="BRH95" s="567" t="s">
        <v>608</v>
      </c>
      <c r="BRI95" s="567" t="s">
        <v>608</v>
      </c>
      <c r="BRJ95" s="567" t="s">
        <v>608</v>
      </c>
      <c r="BRK95" s="567" t="s">
        <v>608</v>
      </c>
      <c r="BRL95" s="567" t="s">
        <v>608</v>
      </c>
      <c r="BRM95" s="567" t="s">
        <v>608</v>
      </c>
      <c r="BRN95" s="567" t="s">
        <v>608</v>
      </c>
      <c r="BRO95" s="567" t="s">
        <v>608</v>
      </c>
      <c r="BRP95" s="567" t="s">
        <v>608</v>
      </c>
      <c r="BRQ95" s="567" t="s">
        <v>608</v>
      </c>
      <c r="BRR95" s="567" t="s">
        <v>608</v>
      </c>
      <c r="BRS95" s="567" t="s">
        <v>608</v>
      </c>
      <c r="BRT95" s="567" t="s">
        <v>608</v>
      </c>
      <c r="BRU95" s="567" t="s">
        <v>608</v>
      </c>
      <c r="BRV95" s="567" t="s">
        <v>608</v>
      </c>
      <c r="BRW95" s="567" t="s">
        <v>608</v>
      </c>
      <c r="BRX95" s="567" t="s">
        <v>608</v>
      </c>
      <c r="BRY95" s="567" t="s">
        <v>608</v>
      </c>
      <c r="BRZ95" s="567" t="s">
        <v>608</v>
      </c>
      <c r="BSA95" s="567" t="s">
        <v>608</v>
      </c>
      <c r="BSB95" s="567" t="s">
        <v>608</v>
      </c>
      <c r="BSC95" s="567" t="s">
        <v>608</v>
      </c>
      <c r="BSD95" s="567" t="s">
        <v>608</v>
      </c>
      <c r="BSE95" s="567" t="s">
        <v>608</v>
      </c>
      <c r="BSF95" s="567" t="s">
        <v>608</v>
      </c>
      <c r="BSG95" s="567" t="s">
        <v>608</v>
      </c>
      <c r="BSH95" s="567" t="s">
        <v>608</v>
      </c>
      <c r="BSI95" s="567" t="s">
        <v>608</v>
      </c>
      <c r="BSJ95" s="567" t="s">
        <v>608</v>
      </c>
      <c r="BSK95" s="567" t="s">
        <v>608</v>
      </c>
      <c r="BSL95" s="567" t="s">
        <v>608</v>
      </c>
      <c r="BSM95" s="567" t="s">
        <v>608</v>
      </c>
      <c r="BSN95" s="567" t="s">
        <v>608</v>
      </c>
      <c r="BSO95" s="567" t="s">
        <v>608</v>
      </c>
      <c r="BSP95" s="567" t="s">
        <v>608</v>
      </c>
      <c r="BSQ95" s="567" t="s">
        <v>608</v>
      </c>
      <c r="BSR95" s="567" t="s">
        <v>608</v>
      </c>
      <c r="BSS95" s="567" t="s">
        <v>608</v>
      </c>
      <c r="BST95" s="567" t="s">
        <v>608</v>
      </c>
      <c r="BSU95" s="567" t="s">
        <v>608</v>
      </c>
      <c r="BSV95" s="567" t="s">
        <v>608</v>
      </c>
      <c r="BSW95" s="567" t="s">
        <v>608</v>
      </c>
      <c r="BSX95" s="567" t="s">
        <v>608</v>
      </c>
      <c r="BSY95" s="567" t="s">
        <v>608</v>
      </c>
      <c r="BSZ95" s="567" t="s">
        <v>608</v>
      </c>
      <c r="BTA95" s="567" t="s">
        <v>608</v>
      </c>
      <c r="BTB95" s="567" t="s">
        <v>608</v>
      </c>
      <c r="BTC95" s="567" t="s">
        <v>608</v>
      </c>
      <c r="BTD95" s="567" t="s">
        <v>608</v>
      </c>
      <c r="BTE95" s="567" t="s">
        <v>608</v>
      </c>
      <c r="BTF95" s="567" t="s">
        <v>608</v>
      </c>
      <c r="BTG95" s="567" t="s">
        <v>608</v>
      </c>
      <c r="BTH95" s="567" t="s">
        <v>608</v>
      </c>
      <c r="BTI95" s="567" t="s">
        <v>608</v>
      </c>
      <c r="BTJ95" s="567" t="s">
        <v>608</v>
      </c>
      <c r="BTK95" s="567" t="s">
        <v>608</v>
      </c>
      <c r="BTL95" s="567" t="s">
        <v>608</v>
      </c>
      <c r="BTM95" s="567" t="s">
        <v>608</v>
      </c>
      <c r="BTN95" s="567" t="s">
        <v>608</v>
      </c>
      <c r="BTO95" s="567" t="s">
        <v>608</v>
      </c>
      <c r="BTP95" s="567" t="s">
        <v>608</v>
      </c>
      <c r="BTQ95" s="567" t="s">
        <v>608</v>
      </c>
      <c r="BTR95" s="567" t="s">
        <v>608</v>
      </c>
      <c r="BTS95" s="567" t="s">
        <v>608</v>
      </c>
      <c r="BTT95" s="567" t="s">
        <v>608</v>
      </c>
      <c r="BTU95" s="567" t="s">
        <v>608</v>
      </c>
      <c r="BTV95" s="567" t="s">
        <v>608</v>
      </c>
      <c r="BTW95" s="567" t="s">
        <v>608</v>
      </c>
      <c r="BTX95" s="567" t="s">
        <v>608</v>
      </c>
      <c r="BTY95" s="567" t="s">
        <v>608</v>
      </c>
      <c r="BTZ95" s="567" t="s">
        <v>608</v>
      </c>
      <c r="BUA95" s="567" t="s">
        <v>608</v>
      </c>
      <c r="BUB95" s="567" t="s">
        <v>608</v>
      </c>
      <c r="BUC95" s="567" t="s">
        <v>608</v>
      </c>
      <c r="BUD95" s="567" t="s">
        <v>608</v>
      </c>
      <c r="BUE95" s="567" t="s">
        <v>608</v>
      </c>
      <c r="BUF95" s="567" t="s">
        <v>608</v>
      </c>
      <c r="BUG95" s="567" t="s">
        <v>608</v>
      </c>
      <c r="BUH95" s="567" t="s">
        <v>608</v>
      </c>
      <c r="BUI95" s="567" t="s">
        <v>608</v>
      </c>
      <c r="BUJ95" s="567" t="s">
        <v>608</v>
      </c>
      <c r="BUK95" s="567" t="s">
        <v>608</v>
      </c>
      <c r="BUL95" s="567" t="s">
        <v>608</v>
      </c>
      <c r="BUM95" s="567" t="s">
        <v>608</v>
      </c>
      <c r="BUN95" s="567" t="s">
        <v>608</v>
      </c>
      <c r="BUO95" s="567" t="s">
        <v>608</v>
      </c>
      <c r="BUP95" s="567" t="s">
        <v>608</v>
      </c>
      <c r="BUQ95" s="567" t="s">
        <v>608</v>
      </c>
      <c r="BUR95" s="567" t="s">
        <v>608</v>
      </c>
      <c r="BUS95" s="567" t="s">
        <v>608</v>
      </c>
      <c r="BUT95" s="567" t="s">
        <v>608</v>
      </c>
      <c r="BUU95" s="567" t="s">
        <v>608</v>
      </c>
      <c r="BUV95" s="567" t="s">
        <v>608</v>
      </c>
      <c r="BUW95" s="567" t="s">
        <v>608</v>
      </c>
      <c r="BUX95" s="567" t="s">
        <v>608</v>
      </c>
      <c r="BUY95" s="567" t="s">
        <v>608</v>
      </c>
      <c r="BUZ95" s="567" t="s">
        <v>608</v>
      </c>
      <c r="BVA95" s="567" t="s">
        <v>608</v>
      </c>
      <c r="BVB95" s="567" t="s">
        <v>608</v>
      </c>
      <c r="BVC95" s="567" t="s">
        <v>608</v>
      </c>
      <c r="BVD95" s="567" t="s">
        <v>608</v>
      </c>
      <c r="BVE95" s="567" t="s">
        <v>608</v>
      </c>
      <c r="BVF95" s="567" t="s">
        <v>608</v>
      </c>
      <c r="BVG95" s="567" t="s">
        <v>608</v>
      </c>
      <c r="BVH95" s="567" t="s">
        <v>608</v>
      </c>
      <c r="BVI95" s="567" t="s">
        <v>608</v>
      </c>
      <c r="BVJ95" s="567" t="s">
        <v>608</v>
      </c>
      <c r="BVK95" s="567" t="s">
        <v>608</v>
      </c>
      <c r="BVL95" s="567" t="s">
        <v>608</v>
      </c>
      <c r="BVM95" s="567" t="s">
        <v>608</v>
      </c>
      <c r="BVN95" s="567" t="s">
        <v>608</v>
      </c>
      <c r="BVO95" s="567" t="s">
        <v>608</v>
      </c>
      <c r="BVP95" s="567" t="s">
        <v>608</v>
      </c>
      <c r="BVQ95" s="567" t="s">
        <v>608</v>
      </c>
      <c r="BVR95" s="567" t="s">
        <v>608</v>
      </c>
      <c r="BVS95" s="567" t="s">
        <v>608</v>
      </c>
      <c r="BVT95" s="567" t="s">
        <v>608</v>
      </c>
      <c r="BVU95" s="567" t="s">
        <v>608</v>
      </c>
      <c r="BVV95" s="567" t="s">
        <v>608</v>
      </c>
      <c r="BVW95" s="567" t="s">
        <v>608</v>
      </c>
      <c r="BVX95" s="567" t="s">
        <v>608</v>
      </c>
      <c r="BVY95" s="567" t="s">
        <v>608</v>
      </c>
      <c r="BVZ95" s="567" t="s">
        <v>608</v>
      </c>
      <c r="BWA95" s="567" t="s">
        <v>608</v>
      </c>
      <c r="BWB95" s="567" t="s">
        <v>608</v>
      </c>
      <c r="BWC95" s="567" t="s">
        <v>608</v>
      </c>
      <c r="BWD95" s="567" t="s">
        <v>608</v>
      </c>
      <c r="BWE95" s="567" t="s">
        <v>608</v>
      </c>
      <c r="BWF95" s="567" t="s">
        <v>608</v>
      </c>
      <c r="BWG95" s="567" t="s">
        <v>608</v>
      </c>
      <c r="BWH95" s="567" t="s">
        <v>608</v>
      </c>
      <c r="BWI95" s="567" t="s">
        <v>608</v>
      </c>
      <c r="BWJ95" s="567" t="s">
        <v>608</v>
      </c>
      <c r="BWK95" s="567" t="s">
        <v>608</v>
      </c>
      <c r="BWL95" s="567" t="s">
        <v>608</v>
      </c>
      <c r="BWM95" s="567" t="s">
        <v>608</v>
      </c>
      <c r="BWN95" s="567" t="s">
        <v>608</v>
      </c>
      <c r="BWO95" s="567" t="s">
        <v>608</v>
      </c>
      <c r="BWP95" s="567" t="s">
        <v>608</v>
      </c>
      <c r="BWQ95" s="567" t="s">
        <v>608</v>
      </c>
      <c r="BWR95" s="567" t="s">
        <v>608</v>
      </c>
      <c r="BWS95" s="567" t="s">
        <v>608</v>
      </c>
      <c r="BWT95" s="567" t="s">
        <v>608</v>
      </c>
      <c r="BWU95" s="567" t="s">
        <v>608</v>
      </c>
      <c r="BWV95" s="567" t="s">
        <v>608</v>
      </c>
      <c r="BWW95" s="567" t="s">
        <v>608</v>
      </c>
      <c r="BWX95" s="567" t="s">
        <v>608</v>
      </c>
      <c r="BWY95" s="567" t="s">
        <v>608</v>
      </c>
      <c r="BWZ95" s="567" t="s">
        <v>608</v>
      </c>
      <c r="BXA95" s="567" t="s">
        <v>608</v>
      </c>
      <c r="BXB95" s="567" t="s">
        <v>608</v>
      </c>
      <c r="BXC95" s="567" t="s">
        <v>608</v>
      </c>
      <c r="BXD95" s="567" t="s">
        <v>608</v>
      </c>
      <c r="BXE95" s="567" t="s">
        <v>608</v>
      </c>
      <c r="BXF95" s="567" t="s">
        <v>608</v>
      </c>
      <c r="BXG95" s="567" t="s">
        <v>608</v>
      </c>
      <c r="BXH95" s="567" t="s">
        <v>608</v>
      </c>
      <c r="BXI95" s="567" t="s">
        <v>608</v>
      </c>
      <c r="BXJ95" s="567" t="s">
        <v>608</v>
      </c>
      <c r="BXK95" s="567" t="s">
        <v>608</v>
      </c>
      <c r="BXL95" s="567" t="s">
        <v>608</v>
      </c>
      <c r="BXM95" s="567" t="s">
        <v>608</v>
      </c>
      <c r="BXN95" s="567" t="s">
        <v>608</v>
      </c>
      <c r="BXO95" s="567" t="s">
        <v>608</v>
      </c>
      <c r="BXP95" s="567" t="s">
        <v>608</v>
      </c>
      <c r="BXQ95" s="567" t="s">
        <v>608</v>
      </c>
      <c r="BXR95" s="567" t="s">
        <v>608</v>
      </c>
      <c r="BXS95" s="567" t="s">
        <v>608</v>
      </c>
      <c r="BXT95" s="567" t="s">
        <v>608</v>
      </c>
      <c r="BXU95" s="567" t="s">
        <v>608</v>
      </c>
      <c r="BXV95" s="567" t="s">
        <v>608</v>
      </c>
      <c r="BXW95" s="567" t="s">
        <v>608</v>
      </c>
      <c r="BXX95" s="567" t="s">
        <v>608</v>
      </c>
      <c r="BXY95" s="567" t="s">
        <v>608</v>
      </c>
      <c r="BXZ95" s="567" t="s">
        <v>608</v>
      </c>
      <c r="BYA95" s="567" t="s">
        <v>608</v>
      </c>
      <c r="BYB95" s="567" t="s">
        <v>608</v>
      </c>
      <c r="BYC95" s="567" t="s">
        <v>608</v>
      </c>
      <c r="BYD95" s="567" t="s">
        <v>608</v>
      </c>
      <c r="BYE95" s="567" t="s">
        <v>608</v>
      </c>
      <c r="BYF95" s="567" t="s">
        <v>608</v>
      </c>
      <c r="BYG95" s="567" t="s">
        <v>608</v>
      </c>
      <c r="BYH95" s="567" t="s">
        <v>608</v>
      </c>
      <c r="BYI95" s="567" t="s">
        <v>608</v>
      </c>
      <c r="BYJ95" s="567" t="s">
        <v>608</v>
      </c>
      <c r="BYK95" s="567" t="s">
        <v>608</v>
      </c>
      <c r="BYL95" s="567" t="s">
        <v>608</v>
      </c>
      <c r="BYM95" s="567" t="s">
        <v>608</v>
      </c>
      <c r="BYN95" s="567" t="s">
        <v>608</v>
      </c>
      <c r="BYO95" s="567" t="s">
        <v>608</v>
      </c>
      <c r="BYP95" s="567" t="s">
        <v>608</v>
      </c>
      <c r="BYQ95" s="567" t="s">
        <v>608</v>
      </c>
      <c r="BYR95" s="567" t="s">
        <v>608</v>
      </c>
      <c r="BYS95" s="567" t="s">
        <v>608</v>
      </c>
      <c r="BYT95" s="567" t="s">
        <v>608</v>
      </c>
      <c r="BYU95" s="567" t="s">
        <v>608</v>
      </c>
      <c r="BYV95" s="567" t="s">
        <v>608</v>
      </c>
      <c r="BYW95" s="567" t="s">
        <v>608</v>
      </c>
      <c r="BYX95" s="567" t="s">
        <v>608</v>
      </c>
      <c r="BYY95" s="567" t="s">
        <v>608</v>
      </c>
      <c r="BYZ95" s="567" t="s">
        <v>608</v>
      </c>
      <c r="BZA95" s="567" t="s">
        <v>608</v>
      </c>
      <c r="BZB95" s="567" t="s">
        <v>608</v>
      </c>
      <c r="BZC95" s="567" t="s">
        <v>608</v>
      </c>
      <c r="BZD95" s="567" t="s">
        <v>608</v>
      </c>
      <c r="BZE95" s="567" t="s">
        <v>608</v>
      </c>
      <c r="BZF95" s="567" t="s">
        <v>608</v>
      </c>
      <c r="BZG95" s="567" t="s">
        <v>608</v>
      </c>
      <c r="BZH95" s="567" t="s">
        <v>608</v>
      </c>
      <c r="BZI95" s="567" t="s">
        <v>608</v>
      </c>
      <c r="BZJ95" s="567" t="s">
        <v>608</v>
      </c>
      <c r="BZK95" s="567" t="s">
        <v>608</v>
      </c>
      <c r="BZL95" s="567" t="s">
        <v>608</v>
      </c>
      <c r="BZM95" s="567" t="s">
        <v>608</v>
      </c>
      <c r="BZN95" s="567" t="s">
        <v>608</v>
      </c>
      <c r="BZO95" s="567" t="s">
        <v>608</v>
      </c>
      <c r="BZP95" s="567" t="s">
        <v>608</v>
      </c>
      <c r="BZQ95" s="567" t="s">
        <v>608</v>
      </c>
      <c r="BZR95" s="567" t="s">
        <v>608</v>
      </c>
      <c r="BZS95" s="567" t="s">
        <v>608</v>
      </c>
      <c r="BZT95" s="567" t="s">
        <v>608</v>
      </c>
      <c r="BZU95" s="567" t="s">
        <v>608</v>
      </c>
      <c r="BZV95" s="567" t="s">
        <v>608</v>
      </c>
      <c r="BZW95" s="567" t="s">
        <v>608</v>
      </c>
      <c r="BZX95" s="567" t="s">
        <v>608</v>
      </c>
      <c r="BZY95" s="567" t="s">
        <v>608</v>
      </c>
      <c r="BZZ95" s="567" t="s">
        <v>608</v>
      </c>
      <c r="CAA95" s="567" t="s">
        <v>608</v>
      </c>
      <c r="CAB95" s="567" t="s">
        <v>608</v>
      </c>
      <c r="CAC95" s="567" t="s">
        <v>608</v>
      </c>
      <c r="CAD95" s="567" t="s">
        <v>608</v>
      </c>
      <c r="CAE95" s="567" t="s">
        <v>608</v>
      </c>
      <c r="CAF95" s="567" t="s">
        <v>608</v>
      </c>
      <c r="CAG95" s="567" t="s">
        <v>608</v>
      </c>
      <c r="CAH95" s="567" t="s">
        <v>608</v>
      </c>
      <c r="CAI95" s="567" t="s">
        <v>608</v>
      </c>
      <c r="CAJ95" s="567" t="s">
        <v>608</v>
      </c>
      <c r="CAK95" s="567" t="s">
        <v>608</v>
      </c>
      <c r="CAL95" s="567" t="s">
        <v>608</v>
      </c>
      <c r="CAM95" s="567" t="s">
        <v>608</v>
      </c>
      <c r="CAN95" s="567" t="s">
        <v>608</v>
      </c>
      <c r="CAO95" s="567" t="s">
        <v>608</v>
      </c>
      <c r="CAP95" s="567" t="s">
        <v>608</v>
      </c>
      <c r="CAQ95" s="567" t="s">
        <v>608</v>
      </c>
      <c r="CAR95" s="567" t="s">
        <v>608</v>
      </c>
      <c r="CAS95" s="567" t="s">
        <v>608</v>
      </c>
      <c r="CAT95" s="567" t="s">
        <v>608</v>
      </c>
      <c r="CAU95" s="567" t="s">
        <v>608</v>
      </c>
      <c r="CAV95" s="567" t="s">
        <v>608</v>
      </c>
      <c r="CAW95" s="567" t="s">
        <v>608</v>
      </c>
      <c r="CAX95" s="567" t="s">
        <v>608</v>
      </c>
      <c r="CAY95" s="567" t="s">
        <v>608</v>
      </c>
      <c r="CAZ95" s="567" t="s">
        <v>608</v>
      </c>
      <c r="CBA95" s="567" t="s">
        <v>608</v>
      </c>
      <c r="CBB95" s="567" t="s">
        <v>608</v>
      </c>
      <c r="CBC95" s="567" t="s">
        <v>608</v>
      </c>
      <c r="CBD95" s="567" t="s">
        <v>608</v>
      </c>
      <c r="CBE95" s="567" t="s">
        <v>608</v>
      </c>
      <c r="CBF95" s="567" t="s">
        <v>608</v>
      </c>
      <c r="CBG95" s="567" t="s">
        <v>608</v>
      </c>
      <c r="CBH95" s="567" t="s">
        <v>608</v>
      </c>
      <c r="CBI95" s="567" t="s">
        <v>608</v>
      </c>
      <c r="CBJ95" s="567" t="s">
        <v>608</v>
      </c>
      <c r="CBK95" s="567" t="s">
        <v>608</v>
      </c>
      <c r="CBL95" s="567" t="s">
        <v>608</v>
      </c>
      <c r="CBM95" s="567" t="s">
        <v>608</v>
      </c>
      <c r="CBN95" s="567" t="s">
        <v>608</v>
      </c>
      <c r="CBO95" s="567" t="s">
        <v>608</v>
      </c>
      <c r="CBP95" s="567" t="s">
        <v>608</v>
      </c>
      <c r="CBQ95" s="567" t="s">
        <v>608</v>
      </c>
      <c r="CBR95" s="567" t="s">
        <v>608</v>
      </c>
      <c r="CBS95" s="567" t="s">
        <v>608</v>
      </c>
      <c r="CBT95" s="567" t="s">
        <v>608</v>
      </c>
      <c r="CBU95" s="567" t="s">
        <v>608</v>
      </c>
      <c r="CBV95" s="567" t="s">
        <v>608</v>
      </c>
      <c r="CBW95" s="567" t="s">
        <v>608</v>
      </c>
      <c r="CBX95" s="567" t="s">
        <v>608</v>
      </c>
      <c r="CBY95" s="567" t="s">
        <v>608</v>
      </c>
      <c r="CBZ95" s="567" t="s">
        <v>608</v>
      </c>
      <c r="CCA95" s="567" t="s">
        <v>608</v>
      </c>
      <c r="CCB95" s="567" t="s">
        <v>608</v>
      </c>
      <c r="CCC95" s="567" t="s">
        <v>608</v>
      </c>
      <c r="CCD95" s="567" t="s">
        <v>608</v>
      </c>
      <c r="CCE95" s="567" t="s">
        <v>608</v>
      </c>
      <c r="CCF95" s="567" t="s">
        <v>608</v>
      </c>
      <c r="CCG95" s="567" t="s">
        <v>608</v>
      </c>
      <c r="CCH95" s="567" t="s">
        <v>608</v>
      </c>
      <c r="CCI95" s="567" t="s">
        <v>608</v>
      </c>
      <c r="CCJ95" s="567" t="s">
        <v>608</v>
      </c>
      <c r="CCK95" s="567" t="s">
        <v>608</v>
      </c>
      <c r="CCL95" s="567" t="s">
        <v>608</v>
      </c>
      <c r="CCM95" s="567" t="s">
        <v>608</v>
      </c>
      <c r="CCN95" s="567" t="s">
        <v>608</v>
      </c>
      <c r="CCO95" s="567" t="s">
        <v>608</v>
      </c>
      <c r="CCP95" s="567" t="s">
        <v>608</v>
      </c>
      <c r="CCQ95" s="567" t="s">
        <v>608</v>
      </c>
      <c r="CCR95" s="567" t="s">
        <v>608</v>
      </c>
      <c r="CCS95" s="567" t="s">
        <v>608</v>
      </c>
      <c r="CCT95" s="567" t="s">
        <v>608</v>
      </c>
      <c r="CCU95" s="567" t="s">
        <v>608</v>
      </c>
      <c r="CCV95" s="567" t="s">
        <v>608</v>
      </c>
      <c r="CCW95" s="567" t="s">
        <v>608</v>
      </c>
      <c r="CCX95" s="567" t="s">
        <v>608</v>
      </c>
      <c r="CCY95" s="567" t="s">
        <v>608</v>
      </c>
      <c r="CCZ95" s="567" t="s">
        <v>608</v>
      </c>
      <c r="CDA95" s="567" t="s">
        <v>608</v>
      </c>
      <c r="CDB95" s="567" t="s">
        <v>608</v>
      </c>
      <c r="CDC95" s="567" t="s">
        <v>608</v>
      </c>
      <c r="CDD95" s="567" t="s">
        <v>608</v>
      </c>
      <c r="CDE95" s="567" t="s">
        <v>608</v>
      </c>
      <c r="CDF95" s="567" t="s">
        <v>608</v>
      </c>
      <c r="CDG95" s="567" t="s">
        <v>608</v>
      </c>
      <c r="CDH95" s="567" t="s">
        <v>608</v>
      </c>
      <c r="CDI95" s="567" t="s">
        <v>608</v>
      </c>
      <c r="CDJ95" s="567" t="s">
        <v>608</v>
      </c>
      <c r="CDK95" s="567" t="s">
        <v>608</v>
      </c>
      <c r="CDL95" s="567" t="s">
        <v>608</v>
      </c>
      <c r="CDM95" s="567" t="s">
        <v>608</v>
      </c>
      <c r="CDN95" s="567" t="s">
        <v>608</v>
      </c>
      <c r="CDO95" s="567" t="s">
        <v>608</v>
      </c>
      <c r="CDP95" s="567" t="s">
        <v>608</v>
      </c>
      <c r="CDQ95" s="567" t="s">
        <v>608</v>
      </c>
      <c r="CDR95" s="567" t="s">
        <v>608</v>
      </c>
      <c r="CDS95" s="567" t="s">
        <v>608</v>
      </c>
      <c r="CDT95" s="567" t="s">
        <v>608</v>
      </c>
      <c r="CDU95" s="567" t="s">
        <v>608</v>
      </c>
      <c r="CDV95" s="567" t="s">
        <v>608</v>
      </c>
      <c r="CDW95" s="567" t="s">
        <v>608</v>
      </c>
      <c r="CDX95" s="567" t="s">
        <v>608</v>
      </c>
      <c r="CDY95" s="567" t="s">
        <v>608</v>
      </c>
      <c r="CDZ95" s="567" t="s">
        <v>608</v>
      </c>
      <c r="CEA95" s="567" t="s">
        <v>608</v>
      </c>
      <c r="CEB95" s="567" t="s">
        <v>608</v>
      </c>
      <c r="CEC95" s="567" t="s">
        <v>608</v>
      </c>
      <c r="CED95" s="567" t="s">
        <v>608</v>
      </c>
      <c r="CEE95" s="567" t="s">
        <v>608</v>
      </c>
      <c r="CEF95" s="567" t="s">
        <v>608</v>
      </c>
      <c r="CEG95" s="567" t="s">
        <v>608</v>
      </c>
      <c r="CEH95" s="567" t="s">
        <v>608</v>
      </c>
      <c r="CEI95" s="567" t="s">
        <v>608</v>
      </c>
      <c r="CEJ95" s="567" t="s">
        <v>608</v>
      </c>
      <c r="CEK95" s="567" t="s">
        <v>608</v>
      </c>
      <c r="CEL95" s="567" t="s">
        <v>608</v>
      </c>
      <c r="CEM95" s="567" t="s">
        <v>608</v>
      </c>
      <c r="CEN95" s="567" t="s">
        <v>608</v>
      </c>
      <c r="CEO95" s="567" t="s">
        <v>608</v>
      </c>
      <c r="CEP95" s="567" t="s">
        <v>608</v>
      </c>
      <c r="CEQ95" s="567" t="s">
        <v>608</v>
      </c>
      <c r="CER95" s="567" t="s">
        <v>608</v>
      </c>
      <c r="CES95" s="567" t="s">
        <v>608</v>
      </c>
      <c r="CET95" s="567" t="s">
        <v>608</v>
      </c>
      <c r="CEU95" s="567" t="s">
        <v>608</v>
      </c>
      <c r="CEV95" s="567" t="s">
        <v>608</v>
      </c>
      <c r="CEW95" s="567" t="s">
        <v>608</v>
      </c>
      <c r="CEX95" s="567" t="s">
        <v>608</v>
      </c>
      <c r="CEY95" s="567" t="s">
        <v>608</v>
      </c>
      <c r="CEZ95" s="567" t="s">
        <v>608</v>
      </c>
      <c r="CFA95" s="567" t="s">
        <v>608</v>
      </c>
      <c r="CFB95" s="567" t="s">
        <v>608</v>
      </c>
      <c r="CFC95" s="567" t="s">
        <v>608</v>
      </c>
      <c r="CFD95" s="567" t="s">
        <v>608</v>
      </c>
      <c r="CFE95" s="567" t="s">
        <v>608</v>
      </c>
      <c r="CFF95" s="567" t="s">
        <v>608</v>
      </c>
      <c r="CFG95" s="567" t="s">
        <v>608</v>
      </c>
      <c r="CFH95" s="567" t="s">
        <v>608</v>
      </c>
      <c r="CFI95" s="567" t="s">
        <v>608</v>
      </c>
      <c r="CFJ95" s="567" t="s">
        <v>608</v>
      </c>
      <c r="CFK95" s="567" t="s">
        <v>608</v>
      </c>
      <c r="CFL95" s="567" t="s">
        <v>608</v>
      </c>
      <c r="CFM95" s="567" t="s">
        <v>608</v>
      </c>
      <c r="CFN95" s="567" t="s">
        <v>608</v>
      </c>
      <c r="CFO95" s="567" t="s">
        <v>608</v>
      </c>
      <c r="CFP95" s="567" t="s">
        <v>608</v>
      </c>
      <c r="CFQ95" s="567" t="s">
        <v>608</v>
      </c>
      <c r="CFR95" s="567" t="s">
        <v>608</v>
      </c>
      <c r="CFS95" s="567" t="s">
        <v>608</v>
      </c>
      <c r="CFT95" s="567" t="s">
        <v>608</v>
      </c>
      <c r="CFU95" s="567" t="s">
        <v>608</v>
      </c>
      <c r="CFV95" s="567" t="s">
        <v>608</v>
      </c>
      <c r="CFW95" s="567" t="s">
        <v>608</v>
      </c>
      <c r="CFX95" s="567" t="s">
        <v>608</v>
      </c>
      <c r="CFY95" s="567" t="s">
        <v>608</v>
      </c>
      <c r="CFZ95" s="567" t="s">
        <v>608</v>
      </c>
      <c r="CGA95" s="567" t="s">
        <v>608</v>
      </c>
      <c r="CGB95" s="567" t="s">
        <v>608</v>
      </c>
      <c r="CGC95" s="567" t="s">
        <v>608</v>
      </c>
      <c r="CGD95" s="567" t="s">
        <v>608</v>
      </c>
      <c r="CGE95" s="567" t="s">
        <v>608</v>
      </c>
      <c r="CGF95" s="567" t="s">
        <v>608</v>
      </c>
      <c r="CGG95" s="567" t="s">
        <v>608</v>
      </c>
      <c r="CGH95" s="567" t="s">
        <v>608</v>
      </c>
      <c r="CGI95" s="567" t="s">
        <v>608</v>
      </c>
      <c r="CGJ95" s="567" t="s">
        <v>608</v>
      </c>
      <c r="CGK95" s="567" t="s">
        <v>608</v>
      </c>
      <c r="CGL95" s="567" t="s">
        <v>608</v>
      </c>
      <c r="CGM95" s="567" t="s">
        <v>608</v>
      </c>
      <c r="CGN95" s="567" t="s">
        <v>608</v>
      </c>
      <c r="CGO95" s="567" t="s">
        <v>608</v>
      </c>
      <c r="CGP95" s="567" t="s">
        <v>608</v>
      </c>
      <c r="CGQ95" s="567" t="s">
        <v>608</v>
      </c>
      <c r="CGR95" s="567" t="s">
        <v>608</v>
      </c>
      <c r="CGS95" s="567" t="s">
        <v>608</v>
      </c>
      <c r="CGT95" s="567" t="s">
        <v>608</v>
      </c>
      <c r="CGU95" s="567" t="s">
        <v>608</v>
      </c>
      <c r="CGV95" s="567" t="s">
        <v>608</v>
      </c>
      <c r="CGW95" s="567" t="s">
        <v>608</v>
      </c>
      <c r="CGX95" s="567" t="s">
        <v>608</v>
      </c>
      <c r="CGY95" s="567" t="s">
        <v>608</v>
      </c>
      <c r="CGZ95" s="567" t="s">
        <v>608</v>
      </c>
      <c r="CHA95" s="567" t="s">
        <v>608</v>
      </c>
      <c r="CHB95" s="567" t="s">
        <v>608</v>
      </c>
      <c r="CHC95" s="567" t="s">
        <v>608</v>
      </c>
      <c r="CHD95" s="567" t="s">
        <v>608</v>
      </c>
      <c r="CHE95" s="567" t="s">
        <v>608</v>
      </c>
      <c r="CHF95" s="567" t="s">
        <v>608</v>
      </c>
      <c r="CHG95" s="567" t="s">
        <v>608</v>
      </c>
      <c r="CHH95" s="567" t="s">
        <v>608</v>
      </c>
      <c r="CHI95" s="567" t="s">
        <v>608</v>
      </c>
      <c r="CHJ95" s="567" t="s">
        <v>608</v>
      </c>
      <c r="CHK95" s="567" t="s">
        <v>608</v>
      </c>
      <c r="CHL95" s="567" t="s">
        <v>608</v>
      </c>
      <c r="CHM95" s="567" t="s">
        <v>608</v>
      </c>
      <c r="CHN95" s="567" t="s">
        <v>608</v>
      </c>
      <c r="CHO95" s="567" t="s">
        <v>608</v>
      </c>
      <c r="CHP95" s="567" t="s">
        <v>608</v>
      </c>
      <c r="CHQ95" s="567" t="s">
        <v>608</v>
      </c>
      <c r="CHR95" s="567" t="s">
        <v>608</v>
      </c>
      <c r="CHS95" s="567" t="s">
        <v>608</v>
      </c>
      <c r="CHT95" s="567" t="s">
        <v>608</v>
      </c>
      <c r="CHU95" s="567" t="s">
        <v>608</v>
      </c>
      <c r="CHV95" s="567" t="s">
        <v>608</v>
      </c>
      <c r="CHW95" s="567" t="s">
        <v>608</v>
      </c>
      <c r="CHX95" s="567" t="s">
        <v>608</v>
      </c>
      <c r="CHY95" s="567" t="s">
        <v>608</v>
      </c>
      <c r="CHZ95" s="567" t="s">
        <v>608</v>
      </c>
      <c r="CIA95" s="567" t="s">
        <v>608</v>
      </c>
      <c r="CIB95" s="567" t="s">
        <v>608</v>
      </c>
      <c r="CIC95" s="567" t="s">
        <v>608</v>
      </c>
      <c r="CID95" s="567" t="s">
        <v>608</v>
      </c>
      <c r="CIE95" s="567" t="s">
        <v>608</v>
      </c>
      <c r="CIF95" s="567" t="s">
        <v>608</v>
      </c>
      <c r="CIG95" s="567" t="s">
        <v>608</v>
      </c>
      <c r="CIH95" s="567" t="s">
        <v>608</v>
      </c>
      <c r="CII95" s="567" t="s">
        <v>608</v>
      </c>
      <c r="CIJ95" s="567" t="s">
        <v>608</v>
      </c>
      <c r="CIK95" s="567" t="s">
        <v>608</v>
      </c>
      <c r="CIL95" s="567" t="s">
        <v>608</v>
      </c>
      <c r="CIM95" s="567" t="s">
        <v>608</v>
      </c>
      <c r="CIN95" s="567" t="s">
        <v>608</v>
      </c>
      <c r="CIO95" s="567" t="s">
        <v>608</v>
      </c>
      <c r="CIP95" s="567" t="s">
        <v>608</v>
      </c>
      <c r="CIQ95" s="567" t="s">
        <v>608</v>
      </c>
      <c r="CIR95" s="567" t="s">
        <v>608</v>
      </c>
      <c r="CIS95" s="567" t="s">
        <v>608</v>
      </c>
      <c r="CIT95" s="567" t="s">
        <v>608</v>
      </c>
      <c r="CIU95" s="567" t="s">
        <v>608</v>
      </c>
      <c r="CIV95" s="567" t="s">
        <v>608</v>
      </c>
      <c r="CIW95" s="567" t="s">
        <v>608</v>
      </c>
      <c r="CIX95" s="567" t="s">
        <v>608</v>
      </c>
      <c r="CIY95" s="567" t="s">
        <v>608</v>
      </c>
      <c r="CIZ95" s="567" t="s">
        <v>608</v>
      </c>
      <c r="CJA95" s="567" t="s">
        <v>608</v>
      </c>
      <c r="CJB95" s="567" t="s">
        <v>608</v>
      </c>
      <c r="CJC95" s="567" t="s">
        <v>608</v>
      </c>
      <c r="CJD95" s="567" t="s">
        <v>608</v>
      </c>
      <c r="CJE95" s="567" t="s">
        <v>608</v>
      </c>
      <c r="CJF95" s="567" t="s">
        <v>608</v>
      </c>
      <c r="CJG95" s="567" t="s">
        <v>608</v>
      </c>
      <c r="CJH95" s="567" t="s">
        <v>608</v>
      </c>
      <c r="CJI95" s="567" t="s">
        <v>608</v>
      </c>
      <c r="CJJ95" s="567" t="s">
        <v>608</v>
      </c>
      <c r="CJK95" s="567" t="s">
        <v>608</v>
      </c>
      <c r="CJL95" s="567" t="s">
        <v>608</v>
      </c>
      <c r="CJM95" s="567" t="s">
        <v>608</v>
      </c>
      <c r="CJN95" s="567" t="s">
        <v>608</v>
      </c>
      <c r="CJO95" s="567" t="s">
        <v>608</v>
      </c>
      <c r="CJP95" s="567" t="s">
        <v>608</v>
      </c>
      <c r="CJQ95" s="567" t="s">
        <v>608</v>
      </c>
      <c r="CJR95" s="567" t="s">
        <v>608</v>
      </c>
      <c r="CJS95" s="567" t="s">
        <v>608</v>
      </c>
      <c r="CJT95" s="567" t="s">
        <v>608</v>
      </c>
      <c r="CJU95" s="567" t="s">
        <v>608</v>
      </c>
      <c r="CJV95" s="567" t="s">
        <v>608</v>
      </c>
      <c r="CJW95" s="567" t="s">
        <v>608</v>
      </c>
      <c r="CJX95" s="567" t="s">
        <v>608</v>
      </c>
      <c r="CJY95" s="567" t="s">
        <v>608</v>
      </c>
      <c r="CJZ95" s="567" t="s">
        <v>608</v>
      </c>
      <c r="CKA95" s="567" t="s">
        <v>608</v>
      </c>
      <c r="CKB95" s="567" t="s">
        <v>608</v>
      </c>
      <c r="CKC95" s="567" t="s">
        <v>608</v>
      </c>
      <c r="CKD95" s="567" t="s">
        <v>608</v>
      </c>
      <c r="CKE95" s="567" t="s">
        <v>608</v>
      </c>
      <c r="CKF95" s="567" t="s">
        <v>608</v>
      </c>
      <c r="CKG95" s="567" t="s">
        <v>608</v>
      </c>
      <c r="CKH95" s="567" t="s">
        <v>608</v>
      </c>
      <c r="CKI95" s="567" t="s">
        <v>608</v>
      </c>
      <c r="CKJ95" s="567" t="s">
        <v>608</v>
      </c>
      <c r="CKK95" s="567" t="s">
        <v>608</v>
      </c>
      <c r="CKL95" s="567" t="s">
        <v>608</v>
      </c>
      <c r="CKM95" s="567" t="s">
        <v>608</v>
      </c>
      <c r="CKN95" s="567" t="s">
        <v>608</v>
      </c>
      <c r="CKO95" s="567" t="s">
        <v>608</v>
      </c>
      <c r="CKP95" s="567" t="s">
        <v>608</v>
      </c>
      <c r="CKQ95" s="567" t="s">
        <v>608</v>
      </c>
      <c r="CKR95" s="567" t="s">
        <v>608</v>
      </c>
      <c r="CKS95" s="567" t="s">
        <v>608</v>
      </c>
      <c r="CKT95" s="567" t="s">
        <v>608</v>
      </c>
      <c r="CKU95" s="567" t="s">
        <v>608</v>
      </c>
      <c r="CKV95" s="567" t="s">
        <v>608</v>
      </c>
      <c r="CKW95" s="567" t="s">
        <v>608</v>
      </c>
      <c r="CKX95" s="567" t="s">
        <v>608</v>
      </c>
      <c r="CKY95" s="567" t="s">
        <v>608</v>
      </c>
      <c r="CKZ95" s="567" t="s">
        <v>608</v>
      </c>
      <c r="CLA95" s="567" t="s">
        <v>608</v>
      </c>
      <c r="CLB95" s="567" t="s">
        <v>608</v>
      </c>
      <c r="CLC95" s="567" t="s">
        <v>608</v>
      </c>
      <c r="CLD95" s="567" t="s">
        <v>608</v>
      </c>
      <c r="CLE95" s="567" t="s">
        <v>608</v>
      </c>
      <c r="CLF95" s="567" t="s">
        <v>608</v>
      </c>
      <c r="CLG95" s="567" t="s">
        <v>608</v>
      </c>
      <c r="CLH95" s="567" t="s">
        <v>608</v>
      </c>
      <c r="CLI95" s="567" t="s">
        <v>608</v>
      </c>
      <c r="CLJ95" s="567" t="s">
        <v>608</v>
      </c>
      <c r="CLK95" s="567" t="s">
        <v>608</v>
      </c>
      <c r="CLL95" s="567" t="s">
        <v>608</v>
      </c>
      <c r="CLM95" s="567" t="s">
        <v>608</v>
      </c>
      <c r="CLN95" s="567" t="s">
        <v>608</v>
      </c>
      <c r="CLO95" s="567" t="s">
        <v>608</v>
      </c>
      <c r="CLP95" s="567" t="s">
        <v>608</v>
      </c>
      <c r="CLQ95" s="567" t="s">
        <v>608</v>
      </c>
      <c r="CLR95" s="567" t="s">
        <v>608</v>
      </c>
      <c r="CLS95" s="567" t="s">
        <v>608</v>
      </c>
      <c r="CLT95" s="567" t="s">
        <v>608</v>
      </c>
      <c r="CLU95" s="567" t="s">
        <v>608</v>
      </c>
      <c r="CLV95" s="567" t="s">
        <v>608</v>
      </c>
      <c r="CLW95" s="567" t="s">
        <v>608</v>
      </c>
      <c r="CLX95" s="567" t="s">
        <v>608</v>
      </c>
      <c r="CLY95" s="567" t="s">
        <v>608</v>
      </c>
      <c r="CLZ95" s="567" t="s">
        <v>608</v>
      </c>
      <c r="CMA95" s="567" t="s">
        <v>608</v>
      </c>
      <c r="CMB95" s="567" t="s">
        <v>608</v>
      </c>
      <c r="CMC95" s="567" t="s">
        <v>608</v>
      </c>
      <c r="CMD95" s="567" t="s">
        <v>608</v>
      </c>
      <c r="CME95" s="567" t="s">
        <v>608</v>
      </c>
      <c r="CMF95" s="567" t="s">
        <v>608</v>
      </c>
      <c r="CMG95" s="567" t="s">
        <v>608</v>
      </c>
      <c r="CMH95" s="567" t="s">
        <v>608</v>
      </c>
      <c r="CMI95" s="567" t="s">
        <v>608</v>
      </c>
      <c r="CMJ95" s="567" t="s">
        <v>608</v>
      </c>
      <c r="CMK95" s="567" t="s">
        <v>608</v>
      </c>
      <c r="CML95" s="567" t="s">
        <v>608</v>
      </c>
      <c r="CMM95" s="567" t="s">
        <v>608</v>
      </c>
      <c r="CMN95" s="567" t="s">
        <v>608</v>
      </c>
      <c r="CMO95" s="567" t="s">
        <v>608</v>
      </c>
      <c r="CMP95" s="567" t="s">
        <v>608</v>
      </c>
      <c r="CMQ95" s="567" t="s">
        <v>608</v>
      </c>
      <c r="CMR95" s="567" t="s">
        <v>608</v>
      </c>
      <c r="CMS95" s="567" t="s">
        <v>608</v>
      </c>
      <c r="CMT95" s="567" t="s">
        <v>608</v>
      </c>
      <c r="CMU95" s="567" t="s">
        <v>608</v>
      </c>
      <c r="CMV95" s="567" t="s">
        <v>608</v>
      </c>
      <c r="CMW95" s="567" t="s">
        <v>608</v>
      </c>
      <c r="CMX95" s="567" t="s">
        <v>608</v>
      </c>
      <c r="CMY95" s="567" t="s">
        <v>608</v>
      </c>
      <c r="CMZ95" s="567" t="s">
        <v>608</v>
      </c>
      <c r="CNA95" s="567" t="s">
        <v>608</v>
      </c>
      <c r="CNB95" s="567" t="s">
        <v>608</v>
      </c>
      <c r="CNC95" s="567" t="s">
        <v>608</v>
      </c>
      <c r="CND95" s="567" t="s">
        <v>608</v>
      </c>
      <c r="CNE95" s="567" t="s">
        <v>608</v>
      </c>
      <c r="CNF95" s="567" t="s">
        <v>608</v>
      </c>
      <c r="CNG95" s="567" t="s">
        <v>608</v>
      </c>
      <c r="CNH95" s="567" t="s">
        <v>608</v>
      </c>
      <c r="CNI95" s="567" t="s">
        <v>608</v>
      </c>
      <c r="CNJ95" s="567" t="s">
        <v>608</v>
      </c>
      <c r="CNK95" s="567" t="s">
        <v>608</v>
      </c>
      <c r="CNL95" s="567" t="s">
        <v>608</v>
      </c>
      <c r="CNM95" s="567" t="s">
        <v>608</v>
      </c>
      <c r="CNN95" s="567" t="s">
        <v>608</v>
      </c>
      <c r="CNO95" s="567" t="s">
        <v>608</v>
      </c>
      <c r="CNP95" s="567" t="s">
        <v>608</v>
      </c>
      <c r="CNQ95" s="567" t="s">
        <v>608</v>
      </c>
      <c r="CNR95" s="567" t="s">
        <v>608</v>
      </c>
      <c r="CNS95" s="567" t="s">
        <v>608</v>
      </c>
      <c r="CNT95" s="567" t="s">
        <v>608</v>
      </c>
      <c r="CNU95" s="567" t="s">
        <v>608</v>
      </c>
      <c r="CNV95" s="567" t="s">
        <v>608</v>
      </c>
      <c r="CNW95" s="567" t="s">
        <v>608</v>
      </c>
      <c r="CNX95" s="567" t="s">
        <v>608</v>
      </c>
      <c r="CNY95" s="567" t="s">
        <v>608</v>
      </c>
      <c r="CNZ95" s="567" t="s">
        <v>608</v>
      </c>
      <c r="COA95" s="567" t="s">
        <v>608</v>
      </c>
      <c r="COB95" s="567" t="s">
        <v>608</v>
      </c>
      <c r="COC95" s="567" t="s">
        <v>608</v>
      </c>
      <c r="COD95" s="567" t="s">
        <v>608</v>
      </c>
      <c r="COE95" s="567" t="s">
        <v>608</v>
      </c>
      <c r="COF95" s="567" t="s">
        <v>608</v>
      </c>
      <c r="COG95" s="567" t="s">
        <v>608</v>
      </c>
      <c r="COH95" s="567" t="s">
        <v>608</v>
      </c>
      <c r="COI95" s="567" t="s">
        <v>608</v>
      </c>
      <c r="COJ95" s="567" t="s">
        <v>608</v>
      </c>
      <c r="COK95" s="567" t="s">
        <v>608</v>
      </c>
      <c r="COL95" s="567" t="s">
        <v>608</v>
      </c>
      <c r="COM95" s="567" t="s">
        <v>608</v>
      </c>
      <c r="CON95" s="567" t="s">
        <v>608</v>
      </c>
      <c r="COO95" s="567" t="s">
        <v>608</v>
      </c>
      <c r="COP95" s="567" t="s">
        <v>608</v>
      </c>
      <c r="COQ95" s="567" t="s">
        <v>608</v>
      </c>
      <c r="COR95" s="567" t="s">
        <v>608</v>
      </c>
      <c r="COS95" s="567" t="s">
        <v>608</v>
      </c>
      <c r="COT95" s="567" t="s">
        <v>608</v>
      </c>
      <c r="COU95" s="567" t="s">
        <v>608</v>
      </c>
      <c r="COV95" s="567" t="s">
        <v>608</v>
      </c>
      <c r="COW95" s="567" t="s">
        <v>608</v>
      </c>
      <c r="COX95" s="567" t="s">
        <v>608</v>
      </c>
      <c r="COY95" s="567" t="s">
        <v>608</v>
      </c>
      <c r="COZ95" s="567" t="s">
        <v>608</v>
      </c>
      <c r="CPA95" s="567" t="s">
        <v>608</v>
      </c>
      <c r="CPB95" s="567" t="s">
        <v>608</v>
      </c>
      <c r="CPC95" s="567" t="s">
        <v>608</v>
      </c>
      <c r="CPD95" s="567" t="s">
        <v>608</v>
      </c>
      <c r="CPE95" s="567" t="s">
        <v>608</v>
      </c>
      <c r="CPF95" s="567" t="s">
        <v>608</v>
      </c>
      <c r="CPG95" s="567" t="s">
        <v>608</v>
      </c>
      <c r="CPH95" s="567" t="s">
        <v>608</v>
      </c>
      <c r="CPI95" s="567" t="s">
        <v>608</v>
      </c>
      <c r="CPJ95" s="567" t="s">
        <v>608</v>
      </c>
      <c r="CPK95" s="567" t="s">
        <v>608</v>
      </c>
      <c r="CPL95" s="567" t="s">
        <v>608</v>
      </c>
      <c r="CPM95" s="567" t="s">
        <v>608</v>
      </c>
      <c r="CPN95" s="567" t="s">
        <v>608</v>
      </c>
      <c r="CPO95" s="567" t="s">
        <v>608</v>
      </c>
      <c r="CPP95" s="567" t="s">
        <v>608</v>
      </c>
      <c r="CPQ95" s="567" t="s">
        <v>608</v>
      </c>
      <c r="CPR95" s="567" t="s">
        <v>608</v>
      </c>
      <c r="CPS95" s="567" t="s">
        <v>608</v>
      </c>
      <c r="CPT95" s="567" t="s">
        <v>608</v>
      </c>
      <c r="CPU95" s="567" t="s">
        <v>608</v>
      </c>
      <c r="CPV95" s="567" t="s">
        <v>608</v>
      </c>
      <c r="CPW95" s="567" t="s">
        <v>608</v>
      </c>
      <c r="CPX95" s="567" t="s">
        <v>608</v>
      </c>
      <c r="CPY95" s="567" t="s">
        <v>608</v>
      </c>
      <c r="CPZ95" s="567" t="s">
        <v>608</v>
      </c>
      <c r="CQA95" s="567" t="s">
        <v>608</v>
      </c>
      <c r="CQB95" s="567" t="s">
        <v>608</v>
      </c>
      <c r="CQC95" s="567" t="s">
        <v>608</v>
      </c>
      <c r="CQD95" s="567" t="s">
        <v>608</v>
      </c>
      <c r="CQE95" s="567" t="s">
        <v>608</v>
      </c>
      <c r="CQF95" s="567" t="s">
        <v>608</v>
      </c>
      <c r="CQG95" s="567" t="s">
        <v>608</v>
      </c>
      <c r="CQH95" s="567" t="s">
        <v>608</v>
      </c>
      <c r="CQI95" s="567" t="s">
        <v>608</v>
      </c>
      <c r="CQJ95" s="567" t="s">
        <v>608</v>
      </c>
      <c r="CQK95" s="567" t="s">
        <v>608</v>
      </c>
      <c r="CQL95" s="567" t="s">
        <v>608</v>
      </c>
      <c r="CQM95" s="567" t="s">
        <v>608</v>
      </c>
      <c r="CQN95" s="567" t="s">
        <v>608</v>
      </c>
      <c r="CQO95" s="567" t="s">
        <v>608</v>
      </c>
      <c r="CQP95" s="567" t="s">
        <v>608</v>
      </c>
      <c r="CQQ95" s="567" t="s">
        <v>608</v>
      </c>
      <c r="CQR95" s="567" t="s">
        <v>608</v>
      </c>
      <c r="CQS95" s="567" t="s">
        <v>608</v>
      </c>
      <c r="CQT95" s="567" t="s">
        <v>608</v>
      </c>
      <c r="CQU95" s="567" t="s">
        <v>608</v>
      </c>
      <c r="CQV95" s="567" t="s">
        <v>608</v>
      </c>
      <c r="CQW95" s="567" t="s">
        <v>608</v>
      </c>
      <c r="CQX95" s="567" t="s">
        <v>608</v>
      </c>
      <c r="CQY95" s="567" t="s">
        <v>608</v>
      </c>
      <c r="CQZ95" s="567" t="s">
        <v>608</v>
      </c>
      <c r="CRA95" s="567" t="s">
        <v>608</v>
      </c>
      <c r="CRB95" s="567" t="s">
        <v>608</v>
      </c>
      <c r="CRC95" s="567" t="s">
        <v>608</v>
      </c>
      <c r="CRD95" s="567" t="s">
        <v>608</v>
      </c>
      <c r="CRE95" s="567" t="s">
        <v>608</v>
      </c>
      <c r="CRF95" s="567" t="s">
        <v>608</v>
      </c>
      <c r="CRG95" s="567" t="s">
        <v>608</v>
      </c>
      <c r="CRH95" s="567" t="s">
        <v>608</v>
      </c>
      <c r="CRI95" s="567" t="s">
        <v>608</v>
      </c>
      <c r="CRJ95" s="567" t="s">
        <v>608</v>
      </c>
      <c r="CRK95" s="567" t="s">
        <v>608</v>
      </c>
      <c r="CRL95" s="567" t="s">
        <v>608</v>
      </c>
      <c r="CRM95" s="567" t="s">
        <v>608</v>
      </c>
      <c r="CRN95" s="567" t="s">
        <v>608</v>
      </c>
      <c r="CRO95" s="567" t="s">
        <v>608</v>
      </c>
      <c r="CRP95" s="567" t="s">
        <v>608</v>
      </c>
      <c r="CRQ95" s="567" t="s">
        <v>608</v>
      </c>
      <c r="CRR95" s="567" t="s">
        <v>608</v>
      </c>
      <c r="CRS95" s="567" t="s">
        <v>608</v>
      </c>
      <c r="CRT95" s="567" t="s">
        <v>608</v>
      </c>
      <c r="CRU95" s="567" t="s">
        <v>608</v>
      </c>
      <c r="CRV95" s="567" t="s">
        <v>608</v>
      </c>
      <c r="CRW95" s="567" t="s">
        <v>608</v>
      </c>
      <c r="CRX95" s="567" t="s">
        <v>608</v>
      </c>
      <c r="CRY95" s="567" t="s">
        <v>608</v>
      </c>
      <c r="CRZ95" s="567" t="s">
        <v>608</v>
      </c>
      <c r="CSA95" s="567" t="s">
        <v>608</v>
      </c>
      <c r="CSB95" s="567" t="s">
        <v>608</v>
      </c>
      <c r="CSC95" s="567" t="s">
        <v>608</v>
      </c>
      <c r="CSD95" s="567" t="s">
        <v>608</v>
      </c>
      <c r="CSE95" s="567" t="s">
        <v>608</v>
      </c>
      <c r="CSF95" s="567" t="s">
        <v>608</v>
      </c>
      <c r="CSG95" s="567" t="s">
        <v>608</v>
      </c>
      <c r="CSH95" s="567" t="s">
        <v>608</v>
      </c>
      <c r="CSI95" s="567" t="s">
        <v>608</v>
      </c>
      <c r="CSJ95" s="567" t="s">
        <v>608</v>
      </c>
      <c r="CSK95" s="567" t="s">
        <v>608</v>
      </c>
      <c r="CSL95" s="567" t="s">
        <v>608</v>
      </c>
      <c r="CSM95" s="567" t="s">
        <v>608</v>
      </c>
      <c r="CSN95" s="567" t="s">
        <v>608</v>
      </c>
      <c r="CSO95" s="567" t="s">
        <v>608</v>
      </c>
      <c r="CSP95" s="567" t="s">
        <v>608</v>
      </c>
      <c r="CSQ95" s="567" t="s">
        <v>608</v>
      </c>
      <c r="CSR95" s="567" t="s">
        <v>608</v>
      </c>
      <c r="CSS95" s="567" t="s">
        <v>608</v>
      </c>
      <c r="CST95" s="567" t="s">
        <v>608</v>
      </c>
      <c r="CSU95" s="567" t="s">
        <v>608</v>
      </c>
      <c r="CSV95" s="567" t="s">
        <v>608</v>
      </c>
      <c r="CSW95" s="567" t="s">
        <v>608</v>
      </c>
      <c r="CSX95" s="567" t="s">
        <v>608</v>
      </c>
      <c r="CSY95" s="567" t="s">
        <v>608</v>
      </c>
      <c r="CSZ95" s="567" t="s">
        <v>608</v>
      </c>
      <c r="CTA95" s="567" t="s">
        <v>608</v>
      </c>
      <c r="CTB95" s="567" t="s">
        <v>608</v>
      </c>
      <c r="CTC95" s="567" t="s">
        <v>608</v>
      </c>
      <c r="CTD95" s="567" t="s">
        <v>608</v>
      </c>
      <c r="CTE95" s="567" t="s">
        <v>608</v>
      </c>
      <c r="CTF95" s="567" t="s">
        <v>608</v>
      </c>
      <c r="CTG95" s="567" t="s">
        <v>608</v>
      </c>
      <c r="CTH95" s="567" t="s">
        <v>608</v>
      </c>
      <c r="CTI95" s="567" t="s">
        <v>608</v>
      </c>
      <c r="CTJ95" s="567" t="s">
        <v>608</v>
      </c>
      <c r="CTK95" s="567" t="s">
        <v>608</v>
      </c>
      <c r="CTL95" s="567" t="s">
        <v>608</v>
      </c>
      <c r="CTM95" s="567" t="s">
        <v>608</v>
      </c>
      <c r="CTN95" s="567" t="s">
        <v>608</v>
      </c>
      <c r="CTO95" s="567" t="s">
        <v>608</v>
      </c>
      <c r="CTP95" s="567" t="s">
        <v>608</v>
      </c>
      <c r="CTQ95" s="567" t="s">
        <v>608</v>
      </c>
      <c r="CTR95" s="567" t="s">
        <v>608</v>
      </c>
      <c r="CTS95" s="567" t="s">
        <v>608</v>
      </c>
      <c r="CTT95" s="567" t="s">
        <v>608</v>
      </c>
      <c r="CTU95" s="567" t="s">
        <v>608</v>
      </c>
      <c r="CTV95" s="567" t="s">
        <v>608</v>
      </c>
      <c r="CTW95" s="567" t="s">
        <v>608</v>
      </c>
      <c r="CTX95" s="567" t="s">
        <v>608</v>
      </c>
      <c r="CTY95" s="567" t="s">
        <v>608</v>
      </c>
      <c r="CTZ95" s="567" t="s">
        <v>608</v>
      </c>
      <c r="CUA95" s="567" t="s">
        <v>608</v>
      </c>
      <c r="CUB95" s="567" t="s">
        <v>608</v>
      </c>
      <c r="CUC95" s="567" t="s">
        <v>608</v>
      </c>
      <c r="CUD95" s="567" t="s">
        <v>608</v>
      </c>
      <c r="CUE95" s="567" t="s">
        <v>608</v>
      </c>
      <c r="CUF95" s="567" t="s">
        <v>608</v>
      </c>
      <c r="CUG95" s="567" t="s">
        <v>608</v>
      </c>
      <c r="CUH95" s="567" t="s">
        <v>608</v>
      </c>
      <c r="CUI95" s="567" t="s">
        <v>608</v>
      </c>
      <c r="CUJ95" s="567" t="s">
        <v>608</v>
      </c>
      <c r="CUK95" s="567" t="s">
        <v>608</v>
      </c>
      <c r="CUL95" s="567" t="s">
        <v>608</v>
      </c>
      <c r="CUM95" s="567" t="s">
        <v>608</v>
      </c>
      <c r="CUN95" s="567" t="s">
        <v>608</v>
      </c>
      <c r="CUO95" s="567" t="s">
        <v>608</v>
      </c>
      <c r="CUP95" s="567" t="s">
        <v>608</v>
      </c>
      <c r="CUQ95" s="567" t="s">
        <v>608</v>
      </c>
      <c r="CUR95" s="567" t="s">
        <v>608</v>
      </c>
      <c r="CUS95" s="567" t="s">
        <v>608</v>
      </c>
      <c r="CUT95" s="567" t="s">
        <v>608</v>
      </c>
      <c r="CUU95" s="567" t="s">
        <v>608</v>
      </c>
      <c r="CUV95" s="567" t="s">
        <v>608</v>
      </c>
      <c r="CUW95" s="567" t="s">
        <v>608</v>
      </c>
      <c r="CUX95" s="567" t="s">
        <v>608</v>
      </c>
      <c r="CUY95" s="567" t="s">
        <v>608</v>
      </c>
      <c r="CUZ95" s="567" t="s">
        <v>608</v>
      </c>
      <c r="CVA95" s="567" t="s">
        <v>608</v>
      </c>
      <c r="CVB95" s="567" t="s">
        <v>608</v>
      </c>
      <c r="CVC95" s="567" t="s">
        <v>608</v>
      </c>
      <c r="CVD95" s="567" t="s">
        <v>608</v>
      </c>
      <c r="CVE95" s="567" t="s">
        <v>608</v>
      </c>
      <c r="CVF95" s="567" t="s">
        <v>608</v>
      </c>
      <c r="CVG95" s="567" t="s">
        <v>608</v>
      </c>
      <c r="CVH95" s="567" t="s">
        <v>608</v>
      </c>
      <c r="CVI95" s="567" t="s">
        <v>608</v>
      </c>
      <c r="CVJ95" s="567" t="s">
        <v>608</v>
      </c>
      <c r="CVK95" s="567" t="s">
        <v>608</v>
      </c>
      <c r="CVL95" s="567" t="s">
        <v>608</v>
      </c>
      <c r="CVM95" s="567" t="s">
        <v>608</v>
      </c>
      <c r="CVN95" s="567" t="s">
        <v>608</v>
      </c>
      <c r="CVO95" s="567" t="s">
        <v>608</v>
      </c>
      <c r="CVP95" s="567" t="s">
        <v>608</v>
      </c>
      <c r="CVQ95" s="567" t="s">
        <v>608</v>
      </c>
      <c r="CVR95" s="567" t="s">
        <v>608</v>
      </c>
      <c r="CVS95" s="567" t="s">
        <v>608</v>
      </c>
      <c r="CVT95" s="567" t="s">
        <v>608</v>
      </c>
      <c r="CVU95" s="567" t="s">
        <v>608</v>
      </c>
      <c r="CVV95" s="567" t="s">
        <v>608</v>
      </c>
      <c r="CVW95" s="567" t="s">
        <v>608</v>
      </c>
      <c r="CVX95" s="567" t="s">
        <v>608</v>
      </c>
      <c r="CVY95" s="567" t="s">
        <v>608</v>
      </c>
      <c r="CVZ95" s="567" t="s">
        <v>608</v>
      </c>
      <c r="CWA95" s="567" t="s">
        <v>608</v>
      </c>
      <c r="CWB95" s="567" t="s">
        <v>608</v>
      </c>
      <c r="CWC95" s="567" t="s">
        <v>608</v>
      </c>
      <c r="CWD95" s="567" t="s">
        <v>608</v>
      </c>
      <c r="CWE95" s="567" t="s">
        <v>608</v>
      </c>
      <c r="CWF95" s="567" t="s">
        <v>608</v>
      </c>
      <c r="CWG95" s="567" t="s">
        <v>608</v>
      </c>
      <c r="CWH95" s="567" t="s">
        <v>608</v>
      </c>
      <c r="CWI95" s="567" t="s">
        <v>608</v>
      </c>
      <c r="CWJ95" s="567" t="s">
        <v>608</v>
      </c>
      <c r="CWK95" s="567" t="s">
        <v>608</v>
      </c>
      <c r="CWL95" s="567" t="s">
        <v>608</v>
      </c>
      <c r="CWM95" s="567" t="s">
        <v>608</v>
      </c>
      <c r="CWN95" s="567" t="s">
        <v>608</v>
      </c>
      <c r="CWO95" s="567" t="s">
        <v>608</v>
      </c>
      <c r="CWP95" s="567" t="s">
        <v>608</v>
      </c>
      <c r="CWQ95" s="567" t="s">
        <v>608</v>
      </c>
      <c r="CWR95" s="567" t="s">
        <v>608</v>
      </c>
      <c r="CWS95" s="567" t="s">
        <v>608</v>
      </c>
      <c r="CWT95" s="567" t="s">
        <v>608</v>
      </c>
      <c r="CWU95" s="567" t="s">
        <v>608</v>
      </c>
      <c r="CWV95" s="567" t="s">
        <v>608</v>
      </c>
      <c r="CWW95" s="567" t="s">
        <v>608</v>
      </c>
      <c r="CWX95" s="567" t="s">
        <v>608</v>
      </c>
      <c r="CWY95" s="567" t="s">
        <v>608</v>
      </c>
      <c r="CWZ95" s="567" t="s">
        <v>608</v>
      </c>
      <c r="CXA95" s="567" t="s">
        <v>608</v>
      </c>
      <c r="CXB95" s="567" t="s">
        <v>608</v>
      </c>
      <c r="CXC95" s="567" t="s">
        <v>608</v>
      </c>
      <c r="CXD95" s="567" t="s">
        <v>608</v>
      </c>
      <c r="CXE95" s="567" t="s">
        <v>608</v>
      </c>
      <c r="CXF95" s="567" t="s">
        <v>608</v>
      </c>
      <c r="CXG95" s="567" t="s">
        <v>608</v>
      </c>
      <c r="CXH95" s="567" t="s">
        <v>608</v>
      </c>
      <c r="CXI95" s="567" t="s">
        <v>608</v>
      </c>
      <c r="CXJ95" s="567" t="s">
        <v>608</v>
      </c>
      <c r="CXK95" s="567" t="s">
        <v>608</v>
      </c>
      <c r="CXL95" s="567" t="s">
        <v>608</v>
      </c>
      <c r="CXM95" s="567" t="s">
        <v>608</v>
      </c>
      <c r="CXN95" s="567" t="s">
        <v>608</v>
      </c>
      <c r="CXO95" s="567" t="s">
        <v>608</v>
      </c>
      <c r="CXP95" s="567" t="s">
        <v>608</v>
      </c>
      <c r="CXQ95" s="567" t="s">
        <v>608</v>
      </c>
      <c r="CXR95" s="567" t="s">
        <v>608</v>
      </c>
      <c r="CXS95" s="567" t="s">
        <v>608</v>
      </c>
      <c r="CXT95" s="567" t="s">
        <v>608</v>
      </c>
      <c r="CXU95" s="567" t="s">
        <v>608</v>
      </c>
      <c r="CXV95" s="567" t="s">
        <v>608</v>
      </c>
      <c r="CXW95" s="567" t="s">
        <v>608</v>
      </c>
      <c r="CXX95" s="567" t="s">
        <v>608</v>
      </c>
      <c r="CXY95" s="567" t="s">
        <v>608</v>
      </c>
      <c r="CXZ95" s="567" t="s">
        <v>608</v>
      </c>
      <c r="CYA95" s="567" t="s">
        <v>608</v>
      </c>
      <c r="CYB95" s="567" t="s">
        <v>608</v>
      </c>
      <c r="CYC95" s="567" t="s">
        <v>608</v>
      </c>
      <c r="CYD95" s="567" t="s">
        <v>608</v>
      </c>
      <c r="CYE95" s="567" t="s">
        <v>608</v>
      </c>
      <c r="CYF95" s="567" t="s">
        <v>608</v>
      </c>
      <c r="CYG95" s="567" t="s">
        <v>608</v>
      </c>
      <c r="CYH95" s="567" t="s">
        <v>608</v>
      </c>
      <c r="CYI95" s="567" t="s">
        <v>608</v>
      </c>
      <c r="CYJ95" s="567" t="s">
        <v>608</v>
      </c>
      <c r="CYK95" s="567" t="s">
        <v>608</v>
      </c>
      <c r="CYL95" s="567" t="s">
        <v>608</v>
      </c>
      <c r="CYM95" s="567" t="s">
        <v>608</v>
      </c>
      <c r="CYN95" s="567" t="s">
        <v>608</v>
      </c>
      <c r="CYO95" s="567" t="s">
        <v>608</v>
      </c>
      <c r="CYP95" s="567" t="s">
        <v>608</v>
      </c>
      <c r="CYQ95" s="567" t="s">
        <v>608</v>
      </c>
      <c r="CYR95" s="567" t="s">
        <v>608</v>
      </c>
      <c r="CYS95" s="567" t="s">
        <v>608</v>
      </c>
      <c r="CYT95" s="567" t="s">
        <v>608</v>
      </c>
      <c r="CYU95" s="567" t="s">
        <v>608</v>
      </c>
      <c r="CYV95" s="567" t="s">
        <v>608</v>
      </c>
      <c r="CYW95" s="567" t="s">
        <v>608</v>
      </c>
      <c r="CYX95" s="567" t="s">
        <v>608</v>
      </c>
      <c r="CYY95" s="567" t="s">
        <v>608</v>
      </c>
      <c r="CYZ95" s="567" t="s">
        <v>608</v>
      </c>
      <c r="CZA95" s="567" t="s">
        <v>608</v>
      </c>
      <c r="CZB95" s="567" t="s">
        <v>608</v>
      </c>
      <c r="CZC95" s="567" t="s">
        <v>608</v>
      </c>
      <c r="CZD95" s="567" t="s">
        <v>608</v>
      </c>
      <c r="CZE95" s="567" t="s">
        <v>608</v>
      </c>
      <c r="CZF95" s="567" t="s">
        <v>608</v>
      </c>
      <c r="CZG95" s="567" t="s">
        <v>608</v>
      </c>
      <c r="CZH95" s="567" t="s">
        <v>608</v>
      </c>
      <c r="CZI95" s="567" t="s">
        <v>608</v>
      </c>
      <c r="CZJ95" s="567" t="s">
        <v>608</v>
      </c>
      <c r="CZK95" s="567" t="s">
        <v>608</v>
      </c>
      <c r="CZL95" s="567" t="s">
        <v>608</v>
      </c>
      <c r="CZM95" s="567" t="s">
        <v>608</v>
      </c>
      <c r="CZN95" s="567" t="s">
        <v>608</v>
      </c>
      <c r="CZO95" s="567" t="s">
        <v>608</v>
      </c>
      <c r="CZP95" s="567" t="s">
        <v>608</v>
      </c>
      <c r="CZQ95" s="567" t="s">
        <v>608</v>
      </c>
      <c r="CZR95" s="567" t="s">
        <v>608</v>
      </c>
      <c r="CZS95" s="567" t="s">
        <v>608</v>
      </c>
      <c r="CZT95" s="567" t="s">
        <v>608</v>
      </c>
      <c r="CZU95" s="567" t="s">
        <v>608</v>
      </c>
      <c r="CZV95" s="567" t="s">
        <v>608</v>
      </c>
      <c r="CZW95" s="567" t="s">
        <v>608</v>
      </c>
      <c r="CZX95" s="567" t="s">
        <v>608</v>
      </c>
      <c r="CZY95" s="567" t="s">
        <v>608</v>
      </c>
      <c r="CZZ95" s="567" t="s">
        <v>608</v>
      </c>
      <c r="DAA95" s="567" t="s">
        <v>608</v>
      </c>
      <c r="DAB95" s="567" t="s">
        <v>608</v>
      </c>
      <c r="DAC95" s="567" t="s">
        <v>608</v>
      </c>
      <c r="DAD95" s="567" t="s">
        <v>608</v>
      </c>
      <c r="DAE95" s="567" t="s">
        <v>608</v>
      </c>
      <c r="DAF95" s="567" t="s">
        <v>608</v>
      </c>
      <c r="DAG95" s="567" t="s">
        <v>608</v>
      </c>
      <c r="DAH95" s="567" t="s">
        <v>608</v>
      </c>
      <c r="DAI95" s="567" t="s">
        <v>608</v>
      </c>
      <c r="DAJ95" s="567" t="s">
        <v>608</v>
      </c>
      <c r="DAK95" s="567" t="s">
        <v>608</v>
      </c>
      <c r="DAL95" s="567" t="s">
        <v>608</v>
      </c>
      <c r="DAM95" s="567" t="s">
        <v>608</v>
      </c>
      <c r="DAN95" s="567" t="s">
        <v>608</v>
      </c>
      <c r="DAO95" s="567" t="s">
        <v>608</v>
      </c>
      <c r="DAP95" s="567" t="s">
        <v>608</v>
      </c>
      <c r="DAQ95" s="567" t="s">
        <v>608</v>
      </c>
      <c r="DAR95" s="567" t="s">
        <v>608</v>
      </c>
      <c r="DAS95" s="567" t="s">
        <v>608</v>
      </c>
      <c r="DAT95" s="567" t="s">
        <v>608</v>
      </c>
      <c r="DAU95" s="567" t="s">
        <v>608</v>
      </c>
      <c r="DAV95" s="567" t="s">
        <v>608</v>
      </c>
      <c r="DAW95" s="567" t="s">
        <v>608</v>
      </c>
      <c r="DAX95" s="567" t="s">
        <v>608</v>
      </c>
      <c r="DAY95" s="567" t="s">
        <v>608</v>
      </c>
      <c r="DAZ95" s="567" t="s">
        <v>608</v>
      </c>
      <c r="DBA95" s="567" t="s">
        <v>608</v>
      </c>
      <c r="DBB95" s="567" t="s">
        <v>608</v>
      </c>
      <c r="DBC95" s="567" t="s">
        <v>608</v>
      </c>
      <c r="DBD95" s="567" t="s">
        <v>608</v>
      </c>
      <c r="DBE95" s="567" t="s">
        <v>608</v>
      </c>
      <c r="DBF95" s="567" t="s">
        <v>608</v>
      </c>
      <c r="DBG95" s="567" t="s">
        <v>608</v>
      </c>
      <c r="DBH95" s="567" t="s">
        <v>608</v>
      </c>
      <c r="DBI95" s="567" t="s">
        <v>608</v>
      </c>
      <c r="DBJ95" s="567" t="s">
        <v>608</v>
      </c>
      <c r="DBK95" s="567" t="s">
        <v>608</v>
      </c>
      <c r="DBL95" s="567" t="s">
        <v>608</v>
      </c>
      <c r="DBM95" s="567" t="s">
        <v>608</v>
      </c>
      <c r="DBN95" s="567" t="s">
        <v>608</v>
      </c>
      <c r="DBO95" s="567" t="s">
        <v>608</v>
      </c>
      <c r="DBP95" s="567" t="s">
        <v>608</v>
      </c>
      <c r="DBQ95" s="567" t="s">
        <v>608</v>
      </c>
      <c r="DBR95" s="567" t="s">
        <v>608</v>
      </c>
      <c r="DBS95" s="567" t="s">
        <v>608</v>
      </c>
      <c r="DBT95" s="567" t="s">
        <v>608</v>
      </c>
      <c r="DBU95" s="567" t="s">
        <v>608</v>
      </c>
      <c r="DBV95" s="567" t="s">
        <v>608</v>
      </c>
      <c r="DBW95" s="567" t="s">
        <v>608</v>
      </c>
      <c r="DBX95" s="567" t="s">
        <v>608</v>
      </c>
      <c r="DBY95" s="567" t="s">
        <v>608</v>
      </c>
      <c r="DBZ95" s="567" t="s">
        <v>608</v>
      </c>
      <c r="DCA95" s="567" t="s">
        <v>608</v>
      </c>
      <c r="DCB95" s="567" t="s">
        <v>608</v>
      </c>
      <c r="DCC95" s="567" t="s">
        <v>608</v>
      </c>
      <c r="DCD95" s="567" t="s">
        <v>608</v>
      </c>
      <c r="DCE95" s="567" t="s">
        <v>608</v>
      </c>
      <c r="DCF95" s="567" t="s">
        <v>608</v>
      </c>
      <c r="DCG95" s="567" t="s">
        <v>608</v>
      </c>
      <c r="DCH95" s="567" t="s">
        <v>608</v>
      </c>
      <c r="DCI95" s="567" t="s">
        <v>608</v>
      </c>
      <c r="DCJ95" s="567" t="s">
        <v>608</v>
      </c>
      <c r="DCK95" s="567" t="s">
        <v>608</v>
      </c>
      <c r="DCL95" s="567" t="s">
        <v>608</v>
      </c>
      <c r="DCM95" s="567" t="s">
        <v>608</v>
      </c>
      <c r="DCN95" s="567" t="s">
        <v>608</v>
      </c>
      <c r="DCO95" s="567" t="s">
        <v>608</v>
      </c>
      <c r="DCP95" s="567" t="s">
        <v>608</v>
      </c>
      <c r="DCQ95" s="567" t="s">
        <v>608</v>
      </c>
      <c r="DCR95" s="567" t="s">
        <v>608</v>
      </c>
      <c r="DCS95" s="567" t="s">
        <v>608</v>
      </c>
      <c r="DCT95" s="567" t="s">
        <v>608</v>
      </c>
      <c r="DCU95" s="567" t="s">
        <v>608</v>
      </c>
      <c r="DCV95" s="567" t="s">
        <v>608</v>
      </c>
      <c r="DCW95" s="567" t="s">
        <v>608</v>
      </c>
      <c r="DCX95" s="567" t="s">
        <v>608</v>
      </c>
      <c r="DCY95" s="567" t="s">
        <v>608</v>
      </c>
      <c r="DCZ95" s="567" t="s">
        <v>608</v>
      </c>
      <c r="DDA95" s="567" t="s">
        <v>608</v>
      </c>
      <c r="DDB95" s="567" t="s">
        <v>608</v>
      </c>
      <c r="DDC95" s="567" t="s">
        <v>608</v>
      </c>
      <c r="DDD95" s="567" t="s">
        <v>608</v>
      </c>
      <c r="DDE95" s="567" t="s">
        <v>608</v>
      </c>
      <c r="DDF95" s="567" t="s">
        <v>608</v>
      </c>
      <c r="DDG95" s="567" t="s">
        <v>608</v>
      </c>
      <c r="DDH95" s="567" t="s">
        <v>608</v>
      </c>
      <c r="DDI95" s="567" t="s">
        <v>608</v>
      </c>
      <c r="DDJ95" s="567" t="s">
        <v>608</v>
      </c>
      <c r="DDK95" s="567" t="s">
        <v>608</v>
      </c>
      <c r="DDL95" s="567" t="s">
        <v>608</v>
      </c>
      <c r="DDM95" s="567" t="s">
        <v>608</v>
      </c>
      <c r="DDN95" s="567" t="s">
        <v>608</v>
      </c>
      <c r="DDO95" s="567" t="s">
        <v>608</v>
      </c>
      <c r="DDP95" s="567" t="s">
        <v>608</v>
      </c>
      <c r="DDQ95" s="567" t="s">
        <v>608</v>
      </c>
      <c r="DDR95" s="567" t="s">
        <v>608</v>
      </c>
      <c r="DDS95" s="567" t="s">
        <v>608</v>
      </c>
      <c r="DDT95" s="567" t="s">
        <v>608</v>
      </c>
      <c r="DDU95" s="567" t="s">
        <v>608</v>
      </c>
      <c r="DDV95" s="567" t="s">
        <v>608</v>
      </c>
      <c r="DDW95" s="567" t="s">
        <v>608</v>
      </c>
      <c r="DDX95" s="567" t="s">
        <v>608</v>
      </c>
      <c r="DDY95" s="567" t="s">
        <v>608</v>
      </c>
      <c r="DDZ95" s="567" t="s">
        <v>608</v>
      </c>
      <c r="DEA95" s="567" t="s">
        <v>608</v>
      </c>
      <c r="DEB95" s="567" t="s">
        <v>608</v>
      </c>
      <c r="DEC95" s="567" t="s">
        <v>608</v>
      </c>
      <c r="DED95" s="567" t="s">
        <v>608</v>
      </c>
      <c r="DEE95" s="567" t="s">
        <v>608</v>
      </c>
      <c r="DEF95" s="567" t="s">
        <v>608</v>
      </c>
      <c r="DEG95" s="567" t="s">
        <v>608</v>
      </c>
      <c r="DEH95" s="567" t="s">
        <v>608</v>
      </c>
      <c r="DEI95" s="567" t="s">
        <v>608</v>
      </c>
      <c r="DEJ95" s="567" t="s">
        <v>608</v>
      </c>
      <c r="DEK95" s="567" t="s">
        <v>608</v>
      </c>
      <c r="DEL95" s="567" t="s">
        <v>608</v>
      </c>
      <c r="DEM95" s="567" t="s">
        <v>608</v>
      </c>
      <c r="DEN95" s="567" t="s">
        <v>608</v>
      </c>
      <c r="DEO95" s="567" t="s">
        <v>608</v>
      </c>
      <c r="DEP95" s="567" t="s">
        <v>608</v>
      </c>
      <c r="DEQ95" s="567" t="s">
        <v>608</v>
      </c>
      <c r="DER95" s="567" t="s">
        <v>608</v>
      </c>
      <c r="DES95" s="567" t="s">
        <v>608</v>
      </c>
      <c r="DET95" s="567" t="s">
        <v>608</v>
      </c>
      <c r="DEU95" s="567" t="s">
        <v>608</v>
      </c>
      <c r="DEV95" s="567" t="s">
        <v>608</v>
      </c>
      <c r="DEW95" s="567" t="s">
        <v>608</v>
      </c>
      <c r="DEX95" s="567" t="s">
        <v>608</v>
      </c>
      <c r="DEY95" s="567" t="s">
        <v>608</v>
      </c>
      <c r="DEZ95" s="567" t="s">
        <v>608</v>
      </c>
      <c r="DFA95" s="567" t="s">
        <v>608</v>
      </c>
      <c r="DFB95" s="567" t="s">
        <v>608</v>
      </c>
      <c r="DFC95" s="567" t="s">
        <v>608</v>
      </c>
      <c r="DFD95" s="567" t="s">
        <v>608</v>
      </c>
      <c r="DFE95" s="567" t="s">
        <v>608</v>
      </c>
      <c r="DFF95" s="567" t="s">
        <v>608</v>
      </c>
      <c r="DFG95" s="567" t="s">
        <v>608</v>
      </c>
      <c r="DFH95" s="567" t="s">
        <v>608</v>
      </c>
      <c r="DFI95" s="567" t="s">
        <v>608</v>
      </c>
      <c r="DFJ95" s="567" t="s">
        <v>608</v>
      </c>
      <c r="DFK95" s="567" t="s">
        <v>608</v>
      </c>
      <c r="DFL95" s="567" t="s">
        <v>608</v>
      </c>
      <c r="DFM95" s="567" t="s">
        <v>608</v>
      </c>
      <c r="DFN95" s="567" t="s">
        <v>608</v>
      </c>
      <c r="DFO95" s="567" t="s">
        <v>608</v>
      </c>
      <c r="DFP95" s="567" t="s">
        <v>608</v>
      </c>
      <c r="DFQ95" s="567" t="s">
        <v>608</v>
      </c>
      <c r="DFR95" s="567" t="s">
        <v>608</v>
      </c>
      <c r="DFS95" s="567" t="s">
        <v>608</v>
      </c>
      <c r="DFT95" s="567" t="s">
        <v>608</v>
      </c>
      <c r="DFU95" s="567" t="s">
        <v>608</v>
      </c>
      <c r="DFV95" s="567" t="s">
        <v>608</v>
      </c>
      <c r="DFW95" s="567" t="s">
        <v>608</v>
      </c>
      <c r="DFX95" s="567" t="s">
        <v>608</v>
      </c>
      <c r="DFY95" s="567" t="s">
        <v>608</v>
      </c>
      <c r="DFZ95" s="567" t="s">
        <v>608</v>
      </c>
      <c r="DGA95" s="567" t="s">
        <v>608</v>
      </c>
      <c r="DGB95" s="567" t="s">
        <v>608</v>
      </c>
      <c r="DGC95" s="567" t="s">
        <v>608</v>
      </c>
      <c r="DGD95" s="567" t="s">
        <v>608</v>
      </c>
      <c r="DGE95" s="567" t="s">
        <v>608</v>
      </c>
      <c r="DGF95" s="567" t="s">
        <v>608</v>
      </c>
      <c r="DGG95" s="567" t="s">
        <v>608</v>
      </c>
      <c r="DGH95" s="567" t="s">
        <v>608</v>
      </c>
      <c r="DGI95" s="567" t="s">
        <v>608</v>
      </c>
      <c r="DGJ95" s="567" t="s">
        <v>608</v>
      </c>
      <c r="DGK95" s="567" t="s">
        <v>608</v>
      </c>
      <c r="DGL95" s="567" t="s">
        <v>608</v>
      </c>
      <c r="DGM95" s="567" t="s">
        <v>608</v>
      </c>
      <c r="DGN95" s="567" t="s">
        <v>608</v>
      </c>
      <c r="DGO95" s="567" t="s">
        <v>608</v>
      </c>
      <c r="DGP95" s="567" t="s">
        <v>608</v>
      </c>
      <c r="DGQ95" s="567" t="s">
        <v>608</v>
      </c>
      <c r="DGR95" s="567" t="s">
        <v>608</v>
      </c>
      <c r="DGS95" s="567" t="s">
        <v>608</v>
      </c>
      <c r="DGT95" s="567" t="s">
        <v>608</v>
      </c>
      <c r="DGU95" s="567" t="s">
        <v>608</v>
      </c>
      <c r="DGV95" s="567" t="s">
        <v>608</v>
      </c>
      <c r="DGW95" s="567" t="s">
        <v>608</v>
      </c>
      <c r="DGX95" s="567" t="s">
        <v>608</v>
      </c>
      <c r="DGY95" s="567" t="s">
        <v>608</v>
      </c>
      <c r="DGZ95" s="567" t="s">
        <v>608</v>
      </c>
      <c r="DHA95" s="567" t="s">
        <v>608</v>
      </c>
      <c r="DHB95" s="567" t="s">
        <v>608</v>
      </c>
      <c r="DHC95" s="567" t="s">
        <v>608</v>
      </c>
      <c r="DHD95" s="567" t="s">
        <v>608</v>
      </c>
      <c r="DHE95" s="567" t="s">
        <v>608</v>
      </c>
      <c r="DHF95" s="567" t="s">
        <v>608</v>
      </c>
      <c r="DHG95" s="567" t="s">
        <v>608</v>
      </c>
      <c r="DHH95" s="567" t="s">
        <v>608</v>
      </c>
      <c r="DHI95" s="567" t="s">
        <v>608</v>
      </c>
      <c r="DHJ95" s="567" t="s">
        <v>608</v>
      </c>
      <c r="DHK95" s="567" t="s">
        <v>608</v>
      </c>
      <c r="DHL95" s="567" t="s">
        <v>608</v>
      </c>
      <c r="DHM95" s="567" t="s">
        <v>608</v>
      </c>
      <c r="DHN95" s="567" t="s">
        <v>608</v>
      </c>
      <c r="DHO95" s="567" t="s">
        <v>608</v>
      </c>
      <c r="DHP95" s="567" t="s">
        <v>608</v>
      </c>
      <c r="DHQ95" s="567" t="s">
        <v>608</v>
      </c>
      <c r="DHR95" s="567" t="s">
        <v>608</v>
      </c>
      <c r="DHS95" s="567" t="s">
        <v>608</v>
      </c>
      <c r="DHT95" s="567" t="s">
        <v>608</v>
      </c>
      <c r="DHU95" s="567" t="s">
        <v>608</v>
      </c>
      <c r="DHV95" s="567" t="s">
        <v>608</v>
      </c>
      <c r="DHW95" s="567" t="s">
        <v>608</v>
      </c>
      <c r="DHX95" s="567" t="s">
        <v>608</v>
      </c>
      <c r="DHY95" s="567" t="s">
        <v>608</v>
      </c>
      <c r="DHZ95" s="567" t="s">
        <v>608</v>
      </c>
      <c r="DIA95" s="567" t="s">
        <v>608</v>
      </c>
      <c r="DIB95" s="567" t="s">
        <v>608</v>
      </c>
      <c r="DIC95" s="567" t="s">
        <v>608</v>
      </c>
      <c r="DID95" s="567" t="s">
        <v>608</v>
      </c>
      <c r="DIE95" s="567" t="s">
        <v>608</v>
      </c>
      <c r="DIF95" s="567" t="s">
        <v>608</v>
      </c>
      <c r="DIG95" s="567" t="s">
        <v>608</v>
      </c>
      <c r="DIH95" s="567" t="s">
        <v>608</v>
      </c>
      <c r="DII95" s="567" t="s">
        <v>608</v>
      </c>
      <c r="DIJ95" s="567" t="s">
        <v>608</v>
      </c>
      <c r="DIK95" s="567" t="s">
        <v>608</v>
      </c>
      <c r="DIL95" s="567" t="s">
        <v>608</v>
      </c>
      <c r="DIM95" s="567" t="s">
        <v>608</v>
      </c>
      <c r="DIN95" s="567" t="s">
        <v>608</v>
      </c>
      <c r="DIO95" s="567" t="s">
        <v>608</v>
      </c>
      <c r="DIP95" s="567" t="s">
        <v>608</v>
      </c>
      <c r="DIQ95" s="567" t="s">
        <v>608</v>
      </c>
      <c r="DIR95" s="567" t="s">
        <v>608</v>
      </c>
      <c r="DIS95" s="567" t="s">
        <v>608</v>
      </c>
      <c r="DIT95" s="567" t="s">
        <v>608</v>
      </c>
      <c r="DIU95" s="567" t="s">
        <v>608</v>
      </c>
      <c r="DIV95" s="567" t="s">
        <v>608</v>
      </c>
      <c r="DIW95" s="567" t="s">
        <v>608</v>
      </c>
      <c r="DIX95" s="567" t="s">
        <v>608</v>
      </c>
      <c r="DIY95" s="567" t="s">
        <v>608</v>
      </c>
      <c r="DIZ95" s="567" t="s">
        <v>608</v>
      </c>
      <c r="DJA95" s="567" t="s">
        <v>608</v>
      </c>
      <c r="DJB95" s="567" t="s">
        <v>608</v>
      </c>
      <c r="DJC95" s="567" t="s">
        <v>608</v>
      </c>
      <c r="DJD95" s="567" t="s">
        <v>608</v>
      </c>
      <c r="DJE95" s="567" t="s">
        <v>608</v>
      </c>
      <c r="DJF95" s="567" t="s">
        <v>608</v>
      </c>
      <c r="DJG95" s="567" t="s">
        <v>608</v>
      </c>
      <c r="DJH95" s="567" t="s">
        <v>608</v>
      </c>
      <c r="DJI95" s="567" t="s">
        <v>608</v>
      </c>
      <c r="DJJ95" s="567" t="s">
        <v>608</v>
      </c>
      <c r="DJK95" s="567" t="s">
        <v>608</v>
      </c>
      <c r="DJL95" s="567" t="s">
        <v>608</v>
      </c>
      <c r="DJM95" s="567" t="s">
        <v>608</v>
      </c>
      <c r="DJN95" s="567" t="s">
        <v>608</v>
      </c>
      <c r="DJO95" s="567" t="s">
        <v>608</v>
      </c>
      <c r="DJP95" s="567" t="s">
        <v>608</v>
      </c>
      <c r="DJQ95" s="567" t="s">
        <v>608</v>
      </c>
      <c r="DJR95" s="567" t="s">
        <v>608</v>
      </c>
      <c r="DJS95" s="567" t="s">
        <v>608</v>
      </c>
      <c r="DJT95" s="567" t="s">
        <v>608</v>
      </c>
      <c r="DJU95" s="567" t="s">
        <v>608</v>
      </c>
      <c r="DJV95" s="567" t="s">
        <v>608</v>
      </c>
      <c r="DJW95" s="567" t="s">
        <v>608</v>
      </c>
      <c r="DJX95" s="567" t="s">
        <v>608</v>
      </c>
      <c r="DJY95" s="567" t="s">
        <v>608</v>
      </c>
      <c r="DJZ95" s="567" t="s">
        <v>608</v>
      </c>
      <c r="DKA95" s="567" t="s">
        <v>608</v>
      </c>
      <c r="DKB95" s="567" t="s">
        <v>608</v>
      </c>
      <c r="DKC95" s="567" t="s">
        <v>608</v>
      </c>
      <c r="DKD95" s="567" t="s">
        <v>608</v>
      </c>
      <c r="DKE95" s="567" t="s">
        <v>608</v>
      </c>
      <c r="DKF95" s="567" t="s">
        <v>608</v>
      </c>
      <c r="DKG95" s="567" t="s">
        <v>608</v>
      </c>
      <c r="DKH95" s="567" t="s">
        <v>608</v>
      </c>
      <c r="DKI95" s="567" t="s">
        <v>608</v>
      </c>
      <c r="DKJ95" s="567" t="s">
        <v>608</v>
      </c>
      <c r="DKK95" s="567" t="s">
        <v>608</v>
      </c>
      <c r="DKL95" s="567" t="s">
        <v>608</v>
      </c>
      <c r="DKM95" s="567" t="s">
        <v>608</v>
      </c>
      <c r="DKN95" s="567" t="s">
        <v>608</v>
      </c>
      <c r="DKO95" s="567" t="s">
        <v>608</v>
      </c>
      <c r="DKP95" s="567" t="s">
        <v>608</v>
      </c>
      <c r="DKQ95" s="567" t="s">
        <v>608</v>
      </c>
      <c r="DKR95" s="567" t="s">
        <v>608</v>
      </c>
      <c r="DKS95" s="567" t="s">
        <v>608</v>
      </c>
      <c r="DKT95" s="567" t="s">
        <v>608</v>
      </c>
      <c r="DKU95" s="567" t="s">
        <v>608</v>
      </c>
      <c r="DKV95" s="567" t="s">
        <v>608</v>
      </c>
      <c r="DKW95" s="567" t="s">
        <v>608</v>
      </c>
      <c r="DKX95" s="567" t="s">
        <v>608</v>
      </c>
      <c r="DKY95" s="567" t="s">
        <v>608</v>
      </c>
      <c r="DKZ95" s="567" t="s">
        <v>608</v>
      </c>
      <c r="DLA95" s="567" t="s">
        <v>608</v>
      </c>
      <c r="DLB95" s="567" t="s">
        <v>608</v>
      </c>
      <c r="DLC95" s="567" t="s">
        <v>608</v>
      </c>
      <c r="DLD95" s="567" t="s">
        <v>608</v>
      </c>
      <c r="DLE95" s="567" t="s">
        <v>608</v>
      </c>
      <c r="DLF95" s="567" t="s">
        <v>608</v>
      </c>
      <c r="DLG95" s="567" t="s">
        <v>608</v>
      </c>
      <c r="DLH95" s="567" t="s">
        <v>608</v>
      </c>
      <c r="DLI95" s="567" t="s">
        <v>608</v>
      </c>
      <c r="DLJ95" s="567" t="s">
        <v>608</v>
      </c>
      <c r="DLK95" s="567" t="s">
        <v>608</v>
      </c>
      <c r="DLL95" s="567" t="s">
        <v>608</v>
      </c>
      <c r="DLM95" s="567" t="s">
        <v>608</v>
      </c>
      <c r="DLN95" s="567" t="s">
        <v>608</v>
      </c>
      <c r="DLO95" s="567" t="s">
        <v>608</v>
      </c>
      <c r="DLP95" s="567" t="s">
        <v>608</v>
      </c>
      <c r="DLQ95" s="567" t="s">
        <v>608</v>
      </c>
      <c r="DLR95" s="567" t="s">
        <v>608</v>
      </c>
      <c r="DLS95" s="567" t="s">
        <v>608</v>
      </c>
      <c r="DLT95" s="567" t="s">
        <v>608</v>
      </c>
      <c r="DLU95" s="567" t="s">
        <v>608</v>
      </c>
      <c r="DLV95" s="567" t="s">
        <v>608</v>
      </c>
      <c r="DLW95" s="567" t="s">
        <v>608</v>
      </c>
      <c r="DLX95" s="567" t="s">
        <v>608</v>
      </c>
      <c r="DLY95" s="567" t="s">
        <v>608</v>
      </c>
      <c r="DLZ95" s="567" t="s">
        <v>608</v>
      </c>
      <c r="DMA95" s="567" t="s">
        <v>608</v>
      </c>
      <c r="DMB95" s="567" t="s">
        <v>608</v>
      </c>
      <c r="DMC95" s="567" t="s">
        <v>608</v>
      </c>
      <c r="DMD95" s="567" t="s">
        <v>608</v>
      </c>
      <c r="DME95" s="567" t="s">
        <v>608</v>
      </c>
      <c r="DMF95" s="567" t="s">
        <v>608</v>
      </c>
      <c r="DMG95" s="567" t="s">
        <v>608</v>
      </c>
      <c r="DMH95" s="567" t="s">
        <v>608</v>
      </c>
      <c r="DMI95" s="567" t="s">
        <v>608</v>
      </c>
      <c r="DMJ95" s="567" t="s">
        <v>608</v>
      </c>
      <c r="DMK95" s="567" t="s">
        <v>608</v>
      </c>
      <c r="DML95" s="567" t="s">
        <v>608</v>
      </c>
      <c r="DMM95" s="567" t="s">
        <v>608</v>
      </c>
      <c r="DMN95" s="567" t="s">
        <v>608</v>
      </c>
      <c r="DMO95" s="567" t="s">
        <v>608</v>
      </c>
      <c r="DMP95" s="567" t="s">
        <v>608</v>
      </c>
      <c r="DMQ95" s="567" t="s">
        <v>608</v>
      </c>
      <c r="DMR95" s="567" t="s">
        <v>608</v>
      </c>
      <c r="DMS95" s="567" t="s">
        <v>608</v>
      </c>
      <c r="DMT95" s="567" t="s">
        <v>608</v>
      </c>
      <c r="DMU95" s="567" t="s">
        <v>608</v>
      </c>
      <c r="DMV95" s="567" t="s">
        <v>608</v>
      </c>
      <c r="DMW95" s="567" t="s">
        <v>608</v>
      </c>
      <c r="DMX95" s="567" t="s">
        <v>608</v>
      </c>
      <c r="DMY95" s="567" t="s">
        <v>608</v>
      </c>
      <c r="DMZ95" s="567" t="s">
        <v>608</v>
      </c>
      <c r="DNA95" s="567" t="s">
        <v>608</v>
      </c>
      <c r="DNB95" s="567" t="s">
        <v>608</v>
      </c>
      <c r="DNC95" s="567" t="s">
        <v>608</v>
      </c>
      <c r="DND95" s="567" t="s">
        <v>608</v>
      </c>
      <c r="DNE95" s="567" t="s">
        <v>608</v>
      </c>
      <c r="DNF95" s="567" t="s">
        <v>608</v>
      </c>
      <c r="DNG95" s="567" t="s">
        <v>608</v>
      </c>
      <c r="DNH95" s="567" t="s">
        <v>608</v>
      </c>
      <c r="DNI95" s="567" t="s">
        <v>608</v>
      </c>
      <c r="DNJ95" s="567" t="s">
        <v>608</v>
      </c>
      <c r="DNK95" s="567" t="s">
        <v>608</v>
      </c>
      <c r="DNL95" s="567" t="s">
        <v>608</v>
      </c>
      <c r="DNM95" s="567" t="s">
        <v>608</v>
      </c>
      <c r="DNN95" s="567" t="s">
        <v>608</v>
      </c>
      <c r="DNO95" s="567" t="s">
        <v>608</v>
      </c>
      <c r="DNP95" s="567" t="s">
        <v>608</v>
      </c>
      <c r="DNQ95" s="567" t="s">
        <v>608</v>
      </c>
      <c r="DNR95" s="567" t="s">
        <v>608</v>
      </c>
      <c r="DNS95" s="567" t="s">
        <v>608</v>
      </c>
      <c r="DNT95" s="567" t="s">
        <v>608</v>
      </c>
      <c r="DNU95" s="567" t="s">
        <v>608</v>
      </c>
      <c r="DNV95" s="567" t="s">
        <v>608</v>
      </c>
      <c r="DNW95" s="567" t="s">
        <v>608</v>
      </c>
      <c r="DNX95" s="567" t="s">
        <v>608</v>
      </c>
      <c r="DNY95" s="567" t="s">
        <v>608</v>
      </c>
      <c r="DNZ95" s="567" t="s">
        <v>608</v>
      </c>
      <c r="DOA95" s="567" t="s">
        <v>608</v>
      </c>
      <c r="DOB95" s="567" t="s">
        <v>608</v>
      </c>
      <c r="DOC95" s="567" t="s">
        <v>608</v>
      </c>
      <c r="DOD95" s="567" t="s">
        <v>608</v>
      </c>
      <c r="DOE95" s="567" t="s">
        <v>608</v>
      </c>
      <c r="DOF95" s="567" t="s">
        <v>608</v>
      </c>
      <c r="DOG95" s="567" t="s">
        <v>608</v>
      </c>
      <c r="DOH95" s="567" t="s">
        <v>608</v>
      </c>
      <c r="DOI95" s="567" t="s">
        <v>608</v>
      </c>
      <c r="DOJ95" s="567" t="s">
        <v>608</v>
      </c>
      <c r="DOK95" s="567" t="s">
        <v>608</v>
      </c>
      <c r="DOL95" s="567" t="s">
        <v>608</v>
      </c>
      <c r="DOM95" s="567" t="s">
        <v>608</v>
      </c>
      <c r="DON95" s="567" t="s">
        <v>608</v>
      </c>
      <c r="DOO95" s="567" t="s">
        <v>608</v>
      </c>
      <c r="DOP95" s="567" t="s">
        <v>608</v>
      </c>
      <c r="DOQ95" s="567" t="s">
        <v>608</v>
      </c>
      <c r="DOR95" s="567" t="s">
        <v>608</v>
      </c>
      <c r="DOS95" s="567" t="s">
        <v>608</v>
      </c>
      <c r="DOT95" s="567" t="s">
        <v>608</v>
      </c>
      <c r="DOU95" s="567" t="s">
        <v>608</v>
      </c>
      <c r="DOV95" s="567" t="s">
        <v>608</v>
      </c>
      <c r="DOW95" s="567" t="s">
        <v>608</v>
      </c>
      <c r="DOX95" s="567" t="s">
        <v>608</v>
      </c>
      <c r="DOY95" s="567" t="s">
        <v>608</v>
      </c>
      <c r="DOZ95" s="567" t="s">
        <v>608</v>
      </c>
      <c r="DPA95" s="567" t="s">
        <v>608</v>
      </c>
      <c r="DPB95" s="567" t="s">
        <v>608</v>
      </c>
      <c r="DPC95" s="567" t="s">
        <v>608</v>
      </c>
      <c r="DPD95" s="567" t="s">
        <v>608</v>
      </c>
      <c r="DPE95" s="567" t="s">
        <v>608</v>
      </c>
      <c r="DPF95" s="567" t="s">
        <v>608</v>
      </c>
      <c r="DPG95" s="567" t="s">
        <v>608</v>
      </c>
      <c r="DPH95" s="567" t="s">
        <v>608</v>
      </c>
      <c r="DPI95" s="567" t="s">
        <v>608</v>
      </c>
      <c r="DPJ95" s="567" t="s">
        <v>608</v>
      </c>
      <c r="DPK95" s="567" t="s">
        <v>608</v>
      </c>
      <c r="DPL95" s="567" t="s">
        <v>608</v>
      </c>
      <c r="DPM95" s="567" t="s">
        <v>608</v>
      </c>
      <c r="DPN95" s="567" t="s">
        <v>608</v>
      </c>
      <c r="DPO95" s="567" t="s">
        <v>608</v>
      </c>
      <c r="DPP95" s="567" t="s">
        <v>608</v>
      </c>
      <c r="DPQ95" s="567" t="s">
        <v>608</v>
      </c>
      <c r="DPR95" s="567" t="s">
        <v>608</v>
      </c>
      <c r="DPS95" s="567" t="s">
        <v>608</v>
      </c>
      <c r="DPT95" s="567" t="s">
        <v>608</v>
      </c>
      <c r="DPU95" s="567" t="s">
        <v>608</v>
      </c>
      <c r="DPV95" s="567" t="s">
        <v>608</v>
      </c>
      <c r="DPW95" s="567" t="s">
        <v>608</v>
      </c>
      <c r="DPX95" s="567" t="s">
        <v>608</v>
      </c>
      <c r="DPY95" s="567" t="s">
        <v>608</v>
      </c>
      <c r="DPZ95" s="567" t="s">
        <v>608</v>
      </c>
      <c r="DQA95" s="567" t="s">
        <v>608</v>
      </c>
      <c r="DQB95" s="567" t="s">
        <v>608</v>
      </c>
      <c r="DQC95" s="567" t="s">
        <v>608</v>
      </c>
      <c r="DQD95" s="567" t="s">
        <v>608</v>
      </c>
      <c r="DQE95" s="567" t="s">
        <v>608</v>
      </c>
      <c r="DQF95" s="567" t="s">
        <v>608</v>
      </c>
      <c r="DQG95" s="567" t="s">
        <v>608</v>
      </c>
      <c r="DQH95" s="567" t="s">
        <v>608</v>
      </c>
      <c r="DQI95" s="567" t="s">
        <v>608</v>
      </c>
      <c r="DQJ95" s="567" t="s">
        <v>608</v>
      </c>
      <c r="DQK95" s="567" t="s">
        <v>608</v>
      </c>
      <c r="DQL95" s="567" t="s">
        <v>608</v>
      </c>
      <c r="DQM95" s="567" t="s">
        <v>608</v>
      </c>
      <c r="DQN95" s="567" t="s">
        <v>608</v>
      </c>
      <c r="DQO95" s="567" t="s">
        <v>608</v>
      </c>
      <c r="DQP95" s="567" t="s">
        <v>608</v>
      </c>
      <c r="DQQ95" s="567" t="s">
        <v>608</v>
      </c>
      <c r="DQR95" s="567" t="s">
        <v>608</v>
      </c>
      <c r="DQS95" s="567" t="s">
        <v>608</v>
      </c>
      <c r="DQT95" s="567" t="s">
        <v>608</v>
      </c>
      <c r="DQU95" s="567" t="s">
        <v>608</v>
      </c>
      <c r="DQV95" s="567" t="s">
        <v>608</v>
      </c>
      <c r="DQW95" s="567" t="s">
        <v>608</v>
      </c>
      <c r="DQX95" s="567" t="s">
        <v>608</v>
      </c>
      <c r="DQY95" s="567" t="s">
        <v>608</v>
      </c>
      <c r="DQZ95" s="567" t="s">
        <v>608</v>
      </c>
      <c r="DRA95" s="567" t="s">
        <v>608</v>
      </c>
      <c r="DRB95" s="567" t="s">
        <v>608</v>
      </c>
      <c r="DRC95" s="567" t="s">
        <v>608</v>
      </c>
      <c r="DRD95" s="567" t="s">
        <v>608</v>
      </c>
      <c r="DRE95" s="567" t="s">
        <v>608</v>
      </c>
      <c r="DRF95" s="567" t="s">
        <v>608</v>
      </c>
      <c r="DRG95" s="567" t="s">
        <v>608</v>
      </c>
      <c r="DRH95" s="567" t="s">
        <v>608</v>
      </c>
      <c r="DRI95" s="567" t="s">
        <v>608</v>
      </c>
      <c r="DRJ95" s="567" t="s">
        <v>608</v>
      </c>
      <c r="DRK95" s="567" t="s">
        <v>608</v>
      </c>
      <c r="DRL95" s="567" t="s">
        <v>608</v>
      </c>
      <c r="DRM95" s="567" t="s">
        <v>608</v>
      </c>
      <c r="DRN95" s="567" t="s">
        <v>608</v>
      </c>
      <c r="DRO95" s="567" t="s">
        <v>608</v>
      </c>
      <c r="DRP95" s="567" t="s">
        <v>608</v>
      </c>
      <c r="DRQ95" s="567" t="s">
        <v>608</v>
      </c>
      <c r="DRR95" s="567" t="s">
        <v>608</v>
      </c>
      <c r="DRS95" s="567" t="s">
        <v>608</v>
      </c>
      <c r="DRT95" s="567" t="s">
        <v>608</v>
      </c>
      <c r="DRU95" s="567" t="s">
        <v>608</v>
      </c>
      <c r="DRV95" s="567" t="s">
        <v>608</v>
      </c>
      <c r="DRW95" s="567" t="s">
        <v>608</v>
      </c>
      <c r="DRX95" s="567" t="s">
        <v>608</v>
      </c>
      <c r="DRY95" s="567" t="s">
        <v>608</v>
      </c>
      <c r="DRZ95" s="567" t="s">
        <v>608</v>
      </c>
      <c r="DSA95" s="567" t="s">
        <v>608</v>
      </c>
      <c r="DSB95" s="567" t="s">
        <v>608</v>
      </c>
      <c r="DSC95" s="567" t="s">
        <v>608</v>
      </c>
      <c r="DSD95" s="567" t="s">
        <v>608</v>
      </c>
      <c r="DSE95" s="567" t="s">
        <v>608</v>
      </c>
      <c r="DSF95" s="567" t="s">
        <v>608</v>
      </c>
      <c r="DSG95" s="567" t="s">
        <v>608</v>
      </c>
      <c r="DSH95" s="567" t="s">
        <v>608</v>
      </c>
      <c r="DSI95" s="567" t="s">
        <v>608</v>
      </c>
      <c r="DSJ95" s="567" t="s">
        <v>608</v>
      </c>
      <c r="DSK95" s="567" t="s">
        <v>608</v>
      </c>
      <c r="DSL95" s="567" t="s">
        <v>608</v>
      </c>
      <c r="DSM95" s="567" t="s">
        <v>608</v>
      </c>
      <c r="DSN95" s="567" t="s">
        <v>608</v>
      </c>
      <c r="DSO95" s="567" t="s">
        <v>608</v>
      </c>
      <c r="DSP95" s="567" t="s">
        <v>608</v>
      </c>
      <c r="DSQ95" s="567" t="s">
        <v>608</v>
      </c>
      <c r="DSR95" s="567" t="s">
        <v>608</v>
      </c>
      <c r="DSS95" s="567" t="s">
        <v>608</v>
      </c>
      <c r="DST95" s="567" t="s">
        <v>608</v>
      </c>
      <c r="DSU95" s="567" t="s">
        <v>608</v>
      </c>
      <c r="DSV95" s="567" t="s">
        <v>608</v>
      </c>
      <c r="DSW95" s="567" t="s">
        <v>608</v>
      </c>
      <c r="DSX95" s="567" t="s">
        <v>608</v>
      </c>
      <c r="DSY95" s="567" t="s">
        <v>608</v>
      </c>
      <c r="DSZ95" s="567" t="s">
        <v>608</v>
      </c>
      <c r="DTA95" s="567" t="s">
        <v>608</v>
      </c>
      <c r="DTB95" s="567" t="s">
        <v>608</v>
      </c>
      <c r="DTC95" s="567" t="s">
        <v>608</v>
      </c>
      <c r="DTD95" s="567" t="s">
        <v>608</v>
      </c>
      <c r="DTE95" s="567" t="s">
        <v>608</v>
      </c>
      <c r="DTF95" s="567" t="s">
        <v>608</v>
      </c>
      <c r="DTG95" s="567" t="s">
        <v>608</v>
      </c>
      <c r="DTH95" s="567" t="s">
        <v>608</v>
      </c>
      <c r="DTI95" s="567" t="s">
        <v>608</v>
      </c>
      <c r="DTJ95" s="567" t="s">
        <v>608</v>
      </c>
      <c r="DTK95" s="567" t="s">
        <v>608</v>
      </c>
      <c r="DTL95" s="567" t="s">
        <v>608</v>
      </c>
      <c r="DTM95" s="567" t="s">
        <v>608</v>
      </c>
      <c r="DTN95" s="567" t="s">
        <v>608</v>
      </c>
      <c r="DTO95" s="567" t="s">
        <v>608</v>
      </c>
      <c r="DTP95" s="567" t="s">
        <v>608</v>
      </c>
      <c r="DTQ95" s="567" t="s">
        <v>608</v>
      </c>
      <c r="DTR95" s="567" t="s">
        <v>608</v>
      </c>
      <c r="DTS95" s="567" t="s">
        <v>608</v>
      </c>
      <c r="DTT95" s="567" t="s">
        <v>608</v>
      </c>
      <c r="DTU95" s="567" t="s">
        <v>608</v>
      </c>
      <c r="DTV95" s="567" t="s">
        <v>608</v>
      </c>
      <c r="DTW95" s="567" t="s">
        <v>608</v>
      </c>
      <c r="DTX95" s="567" t="s">
        <v>608</v>
      </c>
      <c r="DTY95" s="567" t="s">
        <v>608</v>
      </c>
      <c r="DTZ95" s="567" t="s">
        <v>608</v>
      </c>
      <c r="DUA95" s="567" t="s">
        <v>608</v>
      </c>
      <c r="DUB95" s="567" t="s">
        <v>608</v>
      </c>
      <c r="DUC95" s="567" t="s">
        <v>608</v>
      </c>
      <c r="DUD95" s="567" t="s">
        <v>608</v>
      </c>
      <c r="DUE95" s="567" t="s">
        <v>608</v>
      </c>
      <c r="DUF95" s="567" t="s">
        <v>608</v>
      </c>
      <c r="DUG95" s="567" t="s">
        <v>608</v>
      </c>
      <c r="DUH95" s="567" t="s">
        <v>608</v>
      </c>
      <c r="DUI95" s="567" t="s">
        <v>608</v>
      </c>
      <c r="DUJ95" s="567" t="s">
        <v>608</v>
      </c>
      <c r="DUK95" s="567" t="s">
        <v>608</v>
      </c>
      <c r="DUL95" s="567" t="s">
        <v>608</v>
      </c>
      <c r="DUM95" s="567" t="s">
        <v>608</v>
      </c>
      <c r="DUN95" s="567" t="s">
        <v>608</v>
      </c>
      <c r="DUO95" s="567" t="s">
        <v>608</v>
      </c>
      <c r="DUP95" s="567" t="s">
        <v>608</v>
      </c>
      <c r="DUQ95" s="567" t="s">
        <v>608</v>
      </c>
      <c r="DUR95" s="567" t="s">
        <v>608</v>
      </c>
      <c r="DUS95" s="567" t="s">
        <v>608</v>
      </c>
      <c r="DUT95" s="567" t="s">
        <v>608</v>
      </c>
      <c r="DUU95" s="567" t="s">
        <v>608</v>
      </c>
      <c r="DUV95" s="567" t="s">
        <v>608</v>
      </c>
      <c r="DUW95" s="567" t="s">
        <v>608</v>
      </c>
      <c r="DUX95" s="567" t="s">
        <v>608</v>
      </c>
      <c r="DUY95" s="567" t="s">
        <v>608</v>
      </c>
      <c r="DUZ95" s="567" t="s">
        <v>608</v>
      </c>
      <c r="DVA95" s="567" t="s">
        <v>608</v>
      </c>
      <c r="DVB95" s="567" t="s">
        <v>608</v>
      </c>
      <c r="DVC95" s="567" t="s">
        <v>608</v>
      </c>
      <c r="DVD95" s="567" t="s">
        <v>608</v>
      </c>
      <c r="DVE95" s="567" t="s">
        <v>608</v>
      </c>
      <c r="DVF95" s="567" t="s">
        <v>608</v>
      </c>
      <c r="DVG95" s="567" t="s">
        <v>608</v>
      </c>
      <c r="DVH95" s="567" t="s">
        <v>608</v>
      </c>
      <c r="DVI95" s="567" t="s">
        <v>608</v>
      </c>
      <c r="DVJ95" s="567" t="s">
        <v>608</v>
      </c>
      <c r="DVK95" s="567" t="s">
        <v>608</v>
      </c>
      <c r="DVL95" s="567" t="s">
        <v>608</v>
      </c>
      <c r="DVM95" s="567" t="s">
        <v>608</v>
      </c>
      <c r="DVN95" s="567" t="s">
        <v>608</v>
      </c>
      <c r="DVO95" s="567" t="s">
        <v>608</v>
      </c>
      <c r="DVP95" s="567" t="s">
        <v>608</v>
      </c>
      <c r="DVQ95" s="567" t="s">
        <v>608</v>
      </c>
      <c r="DVR95" s="567" t="s">
        <v>608</v>
      </c>
      <c r="DVS95" s="567" t="s">
        <v>608</v>
      </c>
      <c r="DVT95" s="567" t="s">
        <v>608</v>
      </c>
      <c r="DVU95" s="567" t="s">
        <v>608</v>
      </c>
      <c r="DVV95" s="567" t="s">
        <v>608</v>
      </c>
      <c r="DVW95" s="567" t="s">
        <v>608</v>
      </c>
      <c r="DVX95" s="567" t="s">
        <v>608</v>
      </c>
      <c r="DVY95" s="567" t="s">
        <v>608</v>
      </c>
      <c r="DVZ95" s="567" t="s">
        <v>608</v>
      </c>
      <c r="DWA95" s="567" t="s">
        <v>608</v>
      </c>
      <c r="DWB95" s="567" t="s">
        <v>608</v>
      </c>
      <c r="DWC95" s="567" t="s">
        <v>608</v>
      </c>
      <c r="DWD95" s="567" t="s">
        <v>608</v>
      </c>
      <c r="DWE95" s="567" t="s">
        <v>608</v>
      </c>
      <c r="DWF95" s="567" t="s">
        <v>608</v>
      </c>
      <c r="DWG95" s="567" t="s">
        <v>608</v>
      </c>
      <c r="DWH95" s="567" t="s">
        <v>608</v>
      </c>
      <c r="DWI95" s="567" t="s">
        <v>608</v>
      </c>
      <c r="DWJ95" s="567" t="s">
        <v>608</v>
      </c>
      <c r="DWK95" s="567" t="s">
        <v>608</v>
      </c>
      <c r="DWL95" s="567" t="s">
        <v>608</v>
      </c>
      <c r="DWM95" s="567" t="s">
        <v>608</v>
      </c>
      <c r="DWN95" s="567" t="s">
        <v>608</v>
      </c>
      <c r="DWO95" s="567" t="s">
        <v>608</v>
      </c>
      <c r="DWP95" s="567" t="s">
        <v>608</v>
      </c>
      <c r="DWQ95" s="567" t="s">
        <v>608</v>
      </c>
      <c r="DWR95" s="567" t="s">
        <v>608</v>
      </c>
      <c r="DWS95" s="567" t="s">
        <v>608</v>
      </c>
      <c r="DWT95" s="567" t="s">
        <v>608</v>
      </c>
      <c r="DWU95" s="567" t="s">
        <v>608</v>
      </c>
      <c r="DWV95" s="567" t="s">
        <v>608</v>
      </c>
      <c r="DWW95" s="567" t="s">
        <v>608</v>
      </c>
      <c r="DWX95" s="567" t="s">
        <v>608</v>
      </c>
      <c r="DWY95" s="567" t="s">
        <v>608</v>
      </c>
      <c r="DWZ95" s="567" t="s">
        <v>608</v>
      </c>
      <c r="DXA95" s="567" t="s">
        <v>608</v>
      </c>
      <c r="DXB95" s="567" t="s">
        <v>608</v>
      </c>
      <c r="DXC95" s="567" t="s">
        <v>608</v>
      </c>
      <c r="DXD95" s="567" t="s">
        <v>608</v>
      </c>
      <c r="DXE95" s="567" t="s">
        <v>608</v>
      </c>
      <c r="DXF95" s="567" t="s">
        <v>608</v>
      </c>
      <c r="DXG95" s="567" t="s">
        <v>608</v>
      </c>
      <c r="DXH95" s="567" t="s">
        <v>608</v>
      </c>
      <c r="DXI95" s="567" t="s">
        <v>608</v>
      </c>
      <c r="DXJ95" s="567" t="s">
        <v>608</v>
      </c>
      <c r="DXK95" s="567" t="s">
        <v>608</v>
      </c>
      <c r="DXL95" s="567" t="s">
        <v>608</v>
      </c>
      <c r="DXM95" s="567" t="s">
        <v>608</v>
      </c>
      <c r="DXN95" s="567" t="s">
        <v>608</v>
      </c>
      <c r="DXO95" s="567" t="s">
        <v>608</v>
      </c>
      <c r="DXP95" s="567" t="s">
        <v>608</v>
      </c>
      <c r="DXQ95" s="567" t="s">
        <v>608</v>
      </c>
      <c r="DXR95" s="567" t="s">
        <v>608</v>
      </c>
      <c r="DXS95" s="567" t="s">
        <v>608</v>
      </c>
      <c r="DXT95" s="567" t="s">
        <v>608</v>
      </c>
      <c r="DXU95" s="567" t="s">
        <v>608</v>
      </c>
      <c r="DXV95" s="567" t="s">
        <v>608</v>
      </c>
      <c r="DXW95" s="567" t="s">
        <v>608</v>
      </c>
      <c r="DXX95" s="567" t="s">
        <v>608</v>
      </c>
      <c r="DXY95" s="567" t="s">
        <v>608</v>
      </c>
      <c r="DXZ95" s="567" t="s">
        <v>608</v>
      </c>
      <c r="DYA95" s="567" t="s">
        <v>608</v>
      </c>
      <c r="DYB95" s="567" t="s">
        <v>608</v>
      </c>
      <c r="DYC95" s="567" t="s">
        <v>608</v>
      </c>
      <c r="DYD95" s="567" t="s">
        <v>608</v>
      </c>
      <c r="DYE95" s="567" t="s">
        <v>608</v>
      </c>
      <c r="DYF95" s="567" t="s">
        <v>608</v>
      </c>
      <c r="DYG95" s="567" t="s">
        <v>608</v>
      </c>
      <c r="DYH95" s="567" t="s">
        <v>608</v>
      </c>
      <c r="DYI95" s="567" t="s">
        <v>608</v>
      </c>
      <c r="DYJ95" s="567" t="s">
        <v>608</v>
      </c>
      <c r="DYK95" s="567" t="s">
        <v>608</v>
      </c>
      <c r="DYL95" s="567" t="s">
        <v>608</v>
      </c>
      <c r="DYM95" s="567" t="s">
        <v>608</v>
      </c>
      <c r="DYN95" s="567" t="s">
        <v>608</v>
      </c>
      <c r="DYO95" s="567" t="s">
        <v>608</v>
      </c>
      <c r="DYP95" s="567" t="s">
        <v>608</v>
      </c>
      <c r="DYQ95" s="567" t="s">
        <v>608</v>
      </c>
      <c r="DYR95" s="567" t="s">
        <v>608</v>
      </c>
      <c r="DYS95" s="567" t="s">
        <v>608</v>
      </c>
      <c r="DYT95" s="567" t="s">
        <v>608</v>
      </c>
      <c r="DYU95" s="567" t="s">
        <v>608</v>
      </c>
      <c r="DYV95" s="567" t="s">
        <v>608</v>
      </c>
      <c r="DYW95" s="567" t="s">
        <v>608</v>
      </c>
      <c r="DYX95" s="567" t="s">
        <v>608</v>
      </c>
      <c r="DYY95" s="567" t="s">
        <v>608</v>
      </c>
      <c r="DYZ95" s="567" t="s">
        <v>608</v>
      </c>
      <c r="DZA95" s="567" t="s">
        <v>608</v>
      </c>
      <c r="DZB95" s="567" t="s">
        <v>608</v>
      </c>
      <c r="DZC95" s="567" t="s">
        <v>608</v>
      </c>
      <c r="DZD95" s="567" t="s">
        <v>608</v>
      </c>
      <c r="DZE95" s="567" t="s">
        <v>608</v>
      </c>
      <c r="DZF95" s="567" t="s">
        <v>608</v>
      </c>
      <c r="DZG95" s="567" t="s">
        <v>608</v>
      </c>
      <c r="DZH95" s="567" t="s">
        <v>608</v>
      </c>
      <c r="DZI95" s="567" t="s">
        <v>608</v>
      </c>
      <c r="DZJ95" s="567" t="s">
        <v>608</v>
      </c>
      <c r="DZK95" s="567" t="s">
        <v>608</v>
      </c>
      <c r="DZL95" s="567" t="s">
        <v>608</v>
      </c>
      <c r="DZM95" s="567" t="s">
        <v>608</v>
      </c>
      <c r="DZN95" s="567" t="s">
        <v>608</v>
      </c>
      <c r="DZO95" s="567" t="s">
        <v>608</v>
      </c>
      <c r="DZP95" s="567" t="s">
        <v>608</v>
      </c>
      <c r="DZQ95" s="567" t="s">
        <v>608</v>
      </c>
      <c r="DZR95" s="567" t="s">
        <v>608</v>
      </c>
      <c r="DZS95" s="567" t="s">
        <v>608</v>
      </c>
      <c r="DZT95" s="567" t="s">
        <v>608</v>
      </c>
      <c r="DZU95" s="567" t="s">
        <v>608</v>
      </c>
      <c r="DZV95" s="567" t="s">
        <v>608</v>
      </c>
      <c r="DZW95" s="567" t="s">
        <v>608</v>
      </c>
      <c r="DZX95" s="567" t="s">
        <v>608</v>
      </c>
      <c r="DZY95" s="567" t="s">
        <v>608</v>
      </c>
      <c r="DZZ95" s="567" t="s">
        <v>608</v>
      </c>
      <c r="EAA95" s="567" t="s">
        <v>608</v>
      </c>
      <c r="EAB95" s="567" t="s">
        <v>608</v>
      </c>
      <c r="EAC95" s="567" t="s">
        <v>608</v>
      </c>
      <c r="EAD95" s="567" t="s">
        <v>608</v>
      </c>
      <c r="EAE95" s="567" t="s">
        <v>608</v>
      </c>
      <c r="EAF95" s="567" t="s">
        <v>608</v>
      </c>
      <c r="EAG95" s="567" t="s">
        <v>608</v>
      </c>
      <c r="EAH95" s="567" t="s">
        <v>608</v>
      </c>
      <c r="EAI95" s="567" t="s">
        <v>608</v>
      </c>
      <c r="EAJ95" s="567" t="s">
        <v>608</v>
      </c>
      <c r="EAK95" s="567" t="s">
        <v>608</v>
      </c>
      <c r="EAL95" s="567" t="s">
        <v>608</v>
      </c>
      <c r="EAM95" s="567" t="s">
        <v>608</v>
      </c>
      <c r="EAN95" s="567" t="s">
        <v>608</v>
      </c>
      <c r="EAO95" s="567" t="s">
        <v>608</v>
      </c>
      <c r="EAP95" s="567" t="s">
        <v>608</v>
      </c>
      <c r="EAQ95" s="567" t="s">
        <v>608</v>
      </c>
      <c r="EAR95" s="567" t="s">
        <v>608</v>
      </c>
      <c r="EAS95" s="567" t="s">
        <v>608</v>
      </c>
      <c r="EAT95" s="567" t="s">
        <v>608</v>
      </c>
      <c r="EAU95" s="567" t="s">
        <v>608</v>
      </c>
      <c r="EAV95" s="567" t="s">
        <v>608</v>
      </c>
      <c r="EAW95" s="567" t="s">
        <v>608</v>
      </c>
      <c r="EAX95" s="567" t="s">
        <v>608</v>
      </c>
      <c r="EAY95" s="567" t="s">
        <v>608</v>
      </c>
      <c r="EAZ95" s="567" t="s">
        <v>608</v>
      </c>
      <c r="EBA95" s="567" t="s">
        <v>608</v>
      </c>
      <c r="EBB95" s="567" t="s">
        <v>608</v>
      </c>
      <c r="EBC95" s="567" t="s">
        <v>608</v>
      </c>
      <c r="EBD95" s="567" t="s">
        <v>608</v>
      </c>
      <c r="EBE95" s="567" t="s">
        <v>608</v>
      </c>
      <c r="EBF95" s="567" t="s">
        <v>608</v>
      </c>
      <c r="EBG95" s="567" t="s">
        <v>608</v>
      </c>
      <c r="EBH95" s="567" t="s">
        <v>608</v>
      </c>
      <c r="EBI95" s="567" t="s">
        <v>608</v>
      </c>
      <c r="EBJ95" s="567" t="s">
        <v>608</v>
      </c>
      <c r="EBK95" s="567" t="s">
        <v>608</v>
      </c>
      <c r="EBL95" s="567" t="s">
        <v>608</v>
      </c>
      <c r="EBM95" s="567" t="s">
        <v>608</v>
      </c>
      <c r="EBN95" s="567" t="s">
        <v>608</v>
      </c>
      <c r="EBO95" s="567" t="s">
        <v>608</v>
      </c>
      <c r="EBP95" s="567" t="s">
        <v>608</v>
      </c>
      <c r="EBQ95" s="567" t="s">
        <v>608</v>
      </c>
      <c r="EBR95" s="567" t="s">
        <v>608</v>
      </c>
      <c r="EBS95" s="567" t="s">
        <v>608</v>
      </c>
      <c r="EBT95" s="567" t="s">
        <v>608</v>
      </c>
      <c r="EBU95" s="567" t="s">
        <v>608</v>
      </c>
      <c r="EBV95" s="567" t="s">
        <v>608</v>
      </c>
      <c r="EBW95" s="567" t="s">
        <v>608</v>
      </c>
      <c r="EBX95" s="567" t="s">
        <v>608</v>
      </c>
      <c r="EBY95" s="567" t="s">
        <v>608</v>
      </c>
      <c r="EBZ95" s="567" t="s">
        <v>608</v>
      </c>
      <c r="ECA95" s="567" t="s">
        <v>608</v>
      </c>
      <c r="ECB95" s="567" t="s">
        <v>608</v>
      </c>
      <c r="ECC95" s="567" t="s">
        <v>608</v>
      </c>
      <c r="ECD95" s="567" t="s">
        <v>608</v>
      </c>
      <c r="ECE95" s="567" t="s">
        <v>608</v>
      </c>
      <c r="ECF95" s="567" t="s">
        <v>608</v>
      </c>
      <c r="ECG95" s="567" t="s">
        <v>608</v>
      </c>
      <c r="ECH95" s="567" t="s">
        <v>608</v>
      </c>
      <c r="ECI95" s="567" t="s">
        <v>608</v>
      </c>
      <c r="ECJ95" s="567" t="s">
        <v>608</v>
      </c>
      <c r="ECK95" s="567" t="s">
        <v>608</v>
      </c>
      <c r="ECL95" s="567" t="s">
        <v>608</v>
      </c>
      <c r="ECM95" s="567" t="s">
        <v>608</v>
      </c>
      <c r="ECN95" s="567" t="s">
        <v>608</v>
      </c>
      <c r="ECO95" s="567" t="s">
        <v>608</v>
      </c>
      <c r="ECP95" s="567" t="s">
        <v>608</v>
      </c>
      <c r="ECQ95" s="567" t="s">
        <v>608</v>
      </c>
      <c r="ECR95" s="567" t="s">
        <v>608</v>
      </c>
      <c r="ECS95" s="567" t="s">
        <v>608</v>
      </c>
      <c r="ECT95" s="567" t="s">
        <v>608</v>
      </c>
      <c r="ECU95" s="567" t="s">
        <v>608</v>
      </c>
      <c r="ECV95" s="567" t="s">
        <v>608</v>
      </c>
      <c r="ECW95" s="567" t="s">
        <v>608</v>
      </c>
      <c r="ECX95" s="567" t="s">
        <v>608</v>
      </c>
      <c r="ECY95" s="567" t="s">
        <v>608</v>
      </c>
      <c r="ECZ95" s="567" t="s">
        <v>608</v>
      </c>
      <c r="EDA95" s="567" t="s">
        <v>608</v>
      </c>
      <c r="EDB95" s="567" t="s">
        <v>608</v>
      </c>
      <c r="EDC95" s="567" t="s">
        <v>608</v>
      </c>
      <c r="EDD95" s="567" t="s">
        <v>608</v>
      </c>
      <c r="EDE95" s="567" t="s">
        <v>608</v>
      </c>
      <c r="EDF95" s="567" t="s">
        <v>608</v>
      </c>
      <c r="EDG95" s="567" t="s">
        <v>608</v>
      </c>
      <c r="EDH95" s="567" t="s">
        <v>608</v>
      </c>
      <c r="EDI95" s="567" t="s">
        <v>608</v>
      </c>
      <c r="EDJ95" s="567" t="s">
        <v>608</v>
      </c>
      <c r="EDK95" s="567" t="s">
        <v>608</v>
      </c>
      <c r="EDL95" s="567" t="s">
        <v>608</v>
      </c>
      <c r="EDM95" s="567" t="s">
        <v>608</v>
      </c>
      <c r="EDN95" s="567" t="s">
        <v>608</v>
      </c>
      <c r="EDO95" s="567" t="s">
        <v>608</v>
      </c>
      <c r="EDP95" s="567" t="s">
        <v>608</v>
      </c>
      <c r="EDQ95" s="567" t="s">
        <v>608</v>
      </c>
      <c r="EDR95" s="567" t="s">
        <v>608</v>
      </c>
      <c r="EDS95" s="567" t="s">
        <v>608</v>
      </c>
      <c r="EDT95" s="567" t="s">
        <v>608</v>
      </c>
      <c r="EDU95" s="567" t="s">
        <v>608</v>
      </c>
      <c r="EDV95" s="567" t="s">
        <v>608</v>
      </c>
      <c r="EDW95" s="567" t="s">
        <v>608</v>
      </c>
      <c r="EDX95" s="567" t="s">
        <v>608</v>
      </c>
      <c r="EDY95" s="567" t="s">
        <v>608</v>
      </c>
      <c r="EDZ95" s="567" t="s">
        <v>608</v>
      </c>
      <c r="EEA95" s="567" t="s">
        <v>608</v>
      </c>
      <c r="EEB95" s="567" t="s">
        <v>608</v>
      </c>
      <c r="EEC95" s="567" t="s">
        <v>608</v>
      </c>
      <c r="EED95" s="567" t="s">
        <v>608</v>
      </c>
      <c r="EEE95" s="567" t="s">
        <v>608</v>
      </c>
      <c r="EEF95" s="567" t="s">
        <v>608</v>
      </c>
      <c r="EEG95" s="567" t="s">
        <v>608</v>
      </c>
      <c r="EEH95" s="567" t="s">
        <v>608</v>
      </c>
      <c r="EEI95" s="567" t="s">
        <v>608</v>
      </c>
      <c r="EEJ95" s="567" t="s">
        <v>608</v>
      </c>
      <c r="EEK95" s="567" t="s">
        <v>608</v>
      </c>
      <c r="EEL95" s="567" t="s">
        <v>608</v>
      </c>
      <c r="EEM95" s="567" t="s">
        <v>608</v>
      </c>
      <c r="EEN95" s="567" t="s">
        <v>608</v>
      </c>
      <c r="EEO95" s="567" t="s">
        <v>608</v>
      </c>
      <c r="EEP95" s="567" t="s">
        <v>608</v>
      </c>
      <c r="EEQ95" s="567" t="s">
        <v>608</v>
      </c>
      <c r="EER95" s="567" t="s">
        <v>608</v>
      </c>
      <c r="EES95" s="567" t="s">
        <v>608</v>
      </c>
      <c r="EET95" s="567" t="s">
        <v>608</v>
      </c>
      <c r="EEU95" s="567" t="s">
        <v>608</v>
      </c>
      <c r="EEV95" s="567" t="s">
        <v>608</v>
      </c>
      <c r="EEW95" s="567" t="s">
        <v>608</v>
      </c>
      <c r="EEX95" s="567" t="s">
        <v>608</v>
      </c>
      <c r="EEY95" s="567" t="s">
        <v>608</v>
      </c>
      <c r="EEZ95" s="567" t="s">
        <v>608</v>
      </c>
      <c r="EFA95" s="567" t="s">
        <v>608</v>
      </c>
      <c r="EFB95" s="567" t="s">
        <v>608</v>
      </c>
      <c r="EFC95" s="567" t="s">
        <v>608</v>
      </c>
      <c r="EFD95" s="567" t="s">
        <v>608</v>
      </c>
      <c r="EFE95" s="567" t="s">
        <v>608</v>
      </c>
      <c r="EFF95" s="567" t="s">
        <v>608</v>
      </c>
      <c r="EFG95" s="567" t="s">
        <v>608</v>
      </c>
      <c r="EFH95" s="567" t="s">
        <v>608</v>
      </c>
      <c r="EFI95" s="567" t="s">
        <v>608</v>
      </c>
      <c r="EFJ95" s="567" t="s">
        <v>608</v>
      </c>
      <c r="EFK95" s="567" t="s">
        <v>608</v>
      </c>
      <c r="EFL95" s="567" t="s">
        <v>608</v>
      </c>
      <c r="EFM95" s="567" t="s">
        <v>608</v>
      </c>
      <c r="EFN95" s="567" t="s">
        <v>608</v>
      </c>
      <c r="EFO95" s="567" t="s">
        <v>608</v>
      </c>
      <c r="EFP95" s="567" t="s">
        <v>608</v>
      </c>
      <c r="EFQ95" s="567" t="s">
        <v>608</v>
      </c>
      <c r="EFR95" s="567" t="s">
        <v>608</v>
      </c>
      <c r="EFS95" s="567" t="s">
        <v>608</v>
      </c>
      <c r="EFT95" s="567" t="s">
        <v>608</v>
      </c>
      <c r="EFU95" s="567" t="s">
        <v>608</v>
      </c>
      <c r="EFV95" s="567" t="s">
        <v>608</v>
      </c>
      <c r="EFW95" s="567" t="s">
        <v>608</v>
      </c>
      <c r="EFX95" s="567" t="s">
        <v>608</v>
      </c>
      <c r="EFY95" s="567" t="s">
        <v>608</v>
      </c>
      <c r="EFZ95" s="567" t="s">
        <v>608</v>
      </c>
      <c r="EGA95" s="567" t="s">
        <v>608</v>
      </c>
      <c r="EGB95" s="567" t="s">
        <v>608</v>
      </c>
      <c r="EGC95" s="567" t="s">
        <v>608</v>
      </c>
      <c r="EGD95" s="567" t="s">
        <v>608</v>
      </c>
      <c r="EGE95" s="567" t="s">
        <v>608</v>
      </c>
      <c r="EGF95" s="567" t="s">
        <v>608</v>
      </c>
      <c r="EGG95" s="567" t="s">
        <v>608</v>
      </c>
      <c r="EGH95" s="567" t="s">
        <v>608</v>
      </c>
      <c r="EGI95" s="567" t="s">
        <v>608</v>
      </c>
      <c r="EGJ95" s="567" t="s">
        <v>608</v>
      </c>
      <c r="EGK95" s="567" t="s">
        <v>608</v>
      </c>
      <c r="EGL95" s="567" t="s">
        <v>608</v>
      </c>
      <c r="EGM95" s="567" t="s">
        <v>608</v>
      </c>
      <c r="EGN95" s="567" t="s">
        <v>608</v>
      </c>
      <c r="EGO95" s="567" t="s">
        <v>608</v>
      </c>
      <c r="EGP95" s="567" t="s">
        <v>608</v>
      </c>
      <c r="EGQ95" s="567" t="s">
        <v>608</v>
      </c>
      <c r="EGR95" s="567" t="s">
        <v>608</v>
      </c>
      <c r="EGS95" s="567" t="s">
        <v>608</v>
      </c>
      <c r="EGT95" s="567" t="s">
        <v>608</v>
      </c>
      <c r="EGU95" s="567" t="s">
        <v>608</v>
      </c>
      <c r="EGV95" s="567" t="s">
        <v>608</v>
      </c>
      <c r="EGW95" s="567" t="s">
        <v>608</v>
      </c>
      <c r="EGX95" s="567" t="s">
        <v>608</v>
      </c>
      <c r="EGY95" s="567" t="s">
        <v>608</v>
      </c>
      <c r="EGZ95" s="567" t="s">
        <v>608</v>
      </c>
      <c r="EHA95" s="567" t="s">
        <v>608</v>
      </c>
      <c r="EHB95" s="567" t="s">
        <v>608</v>
      </c>
      <c r="EHC95" s="567" t="s">
        <v>608</v>
      </c>
      <c r="EHD95" s="567" t="s">
        <v>608</v>
      </c>
      <c r="EHE95" s="567" t="s">
        <v>608</v>
      </c>
      <c r="EHF95" s="567" t="s">
        <v>608</v>
      </c>
      <c r="EHG95" s="567" t="s">
        <v>608</v>
      </c>
      <c r="EHH95" s="567" t="s">
        <v>608</v>
      </c>
      <c r="EHI95" s="567" t="s">
        <v>608</v>
      </c>
      <c r="EHJ95" s="567" t="s">
        <v>608</v>
      </c>
      <c r="EHK95" s="567" t="s">
        <v>608</v>
      </c>
      <c r="EHL95" s="567" t="s">
        <v>608</v>
      </c>
      <c r="EHM95" s="567" t="s">
        <v>608</v>
      </c>
      <c r="EHN95" s="567" t="s">
        <v>608</v>
      </c>
      <c r="EHO95" s="567" t="s">
        <v>608</v>
      </c>
      <c r="EHP95" s="567" t="s">
        <v>608</v>
      </c>
      <c r="EHQ95" s="567" t="s">
        <v>608</v>
      </c>
      <c r="EHR95" s="567" t="s">
        <v>608</v>
      </c>
      <c r="EHS95" s="567" t="s">
        <v>608</v>
      </c>
      <c r="EHT95" s="567" t="s">
        <v>608</v>
      </c>
      <c r="EHU95" s="567" t="s">
        <v>608</v>
      </c>
      <c r="EHV95" s="567" t="s">
        <v>608</v>
      </c>
      <c r="EHW95" s="567" t="s">
        <v>608</v>
      </c>
      <c r="EHX95" s="567" t="s">
        <v>608</v>
      </c>
      <c r="EHY95" s="567" t="s">
        <v>608</v>
      </c>
      <c r="EHZ95" s="567" t="s">
        <v>608</v>
      </c>
      <c r="EIA95" s="567" t="s">
        <v>608</v>
      </c>
      <c r="EIB95" s="567" t="s">
        <v>608</v>
      </c>
      <c r="EIC95" s="567" t="s">
        <v>608</v>
      </c>
      <c r="EID95" s="567" t="s">
        <v>608</v>
      </c>
      <c r="EIE95" s="567" t="s">
        <v>608</v>
      </c>
      <c r="EIF95" s="567" t="s">
        <v>608</v>
      </c>
      <c r="EIG95" s="567" t="s">
        <v>608</v>
      </c>
      <c r="EIH95" s="567" t="s">
        <v>608</v>
      </c>
      <c r="EII95" s="567" t="s">
        <v>608</v>
      </c>
      <c r="EIJ95" s="567" t="s">
        <v>608</v>
      </c>
      <c r="EIK95" s="567" t="s">
        <v>608</v>
      </c>
      <c r="EIL95" s="567" t="s">
        <v>608</v>
      </c>
      <c r="EIM95" s="567" t="s">
        <v>608</v>
      </c>
      <c r="EIN95" s="567" t="s">
        <v>608</v>
      </c>
      <c r="EIO95" s="567" t="s">
        <v>608</v>
      </c>
      <c r="EIP95" s="567" t="s">
        <v>608</v>
      </c>
      <c r="EIQ95" s="567" t="s">
        <v>608</v>
      </c>
      <c r="EIR95" s="567" t="s">
        <v>608</v>
      </c>
      <c r="EIS95" s="567" t="s">
        <v>608</v>
      </c>
      <c r="EIT95" s="567" t="s">
        <v>608</v>
      </c>
      <c r="EIU95" s="567" t="s">
        <v>608</v>
      </c>
      <c r="EIV95" s="567" t="s">
        <v>608</v>
      </c>
      <c r="EIW95" s="567" t="s">
        <v>608</v>
      </c>
      <c r="EIX95" s="567" t="s">
        <v>608</v>
      </c>
      <c r="EIY95" s="567" t="s">
        <v>608</v>
      </c>
      <c r="EIZ95" s="567" t="s">
        <v>608</v>
      </c>
      <c r="EJA95" s="567" t="s">
        <v>608</v>
      </c>
      <c r="EJB95" s="567" t="s">
        <v>608</v>
      </c>
      <c r="EJC95" s="567" t="s">
        <v>608</v>
      </c>
      <c r="EJD95" s="567" t="s">
        <v>608</v>
      </c>
      <c r="EJE95" s="567" t="s">
        <v>608</v>
      </c>
      <c r="EJF95" s="567" t="s">
        <v>608</v>
      </c>
      <c r="EJG95" s="567" t="s">
        <v>608</v>
      </c>
      <c r="EJH95" s="567" t="s">
        <v>608</v>
      </c>
      <c r="EJI95" s="567" t="s">
        <v>608</v>
      </c>
      <c r="EJJ95" s="567" t="s">
        <v>608</v>
      </c>
      <c r="EJK95" s="567" t="s">
        <v>608</v>
      </c>
      <c r="EJL95" s="567" t="s">
        <v>608</v>
      </c>
      <c r="EJM95" s="567" t="s">
        <v>608</v>
      </c>
      <c r="EJN95" s="567" t="s">
        <v>608</v>
      </c>
      <c r="EJO95" s="567" t="s">
        <v>608</v>
      </c>
      <c r="EJP95" s="567" t="s">
        <v>608</v>
      </c>
      <c r="EJQ95" s="567" t="s">
        <v>608</v>
      </c>
      <c r="EJR95" s="567" t="s">
        <v>608</v>
      </c>
      <c r="EJS95" s="567" t="s">
        <v>608</v>
      </c>
      <c r="EJT95" s="567" t="s">
        <v>608</v>
      </c>
      <c r="EJU95" s="567" t="s">
        <v>608</v>
      </c>
      <c r="EJV95" s="567" t="s">
        <v>608</v>
      </c>
      <c r="EJW95" s="567" t="s">
        <v>608</v>
      </c>
      <c r="EJX95" s="567" t="s">
        <v>608</v>
      </c>
      <c r="EJY95" s="567" t="s">
        <v>608</v>
      </c>
      <c r="EJZ95" s="567" t="s">
        <v>608</v>
      </c>
      <c r="EKA95" s="567" t="s">
        <v>608</v>
      </c>
      <c r="EKB95" s="567" t="s">
        <v>608</v>
      </c>
      <c r="EKC95" s="567" t="s">
        <v>608</v>
      </c>
      <c r="EKD95" s="567" t="s">
        <v>608</v>
      </c>
      <c r="EKE95" s="567" t="s">
        <v>608</v>
      </c>
      <c r="EKF95" s="567" t="s">
        <v>608</v>
      </c>
      <c r="EKG95" s="567" t="s">
        <v>608</v>
      </c>
      <c r="EKH95" s="567" t="s">
        <v>608</v>
      </c>
      <c r="EKI95" s="567" t="s">
        <v>608</v>
      </c>
      <c r="EKJ95" s="567" t="s">
        <v>608</v>
      </c>
      <c r="EKK95" s="567" t="s">
        <v>608</v>
      </c>
      <c r="EKL95" s="567" t="s">
        <v>608</v>
      </c>
      <c r="EKM95" s="567" t="s">
        <v>608</v>
      </c>
      <c r="EKN95" s="567" t="s">
        <v>608</v>
      </c>
      <c r="EKO95" s="567" t="s">
        <v>608</v>
      </c>
      <c r="EKP95" s="567" t="s">
        <v>608</v>
      </c>
      <c r="EKQ95" s="567" t="s">
        <v>608</v>
      </c>
      <c r="EKR95" s="567" t="s">
        <v>608</v>
      </c>
      <c r="EKS95" s="567" t="s">
        <v>608</v>
      </c>
      <c r="EKT95" s="567" t="s">
        <v>608</v>
      </c>
      <c r="EKU95" s="567" t="s">
        <v>608</v>
      </c>
      <c r="EKV95" s="567" t="s">
        <v>608</v>
      </c>
      <c r="EKW95" s="567" t="s">
        <v>608</v>
      </c>
      <c r="EKX95" s="567" t="s">
        <v>608</v>
      </c>
      <c r="EKY95" s="567" t="s">
        <v>608</v>
      </c>
      <c r="EKZ95" s="567" t="s">
        <v>608</v>
      </c>
      <c r="ELA95" s="567" t="s">
        <v>608</v>
      </c>
      <c r="ELB95" s="567" t="s">
        <v>608</v>
      </c>
      <c r="ELC95" s="567" t="s">
        <v>608</v>
      </c>
      <c r="ELD95" s="567" t="s">
        <v>608</v>
      </c>
      <c r="ELE95" s="567" t="s">
        <v>608</v>
      </c>
      <c r="ELF95" s="567" t="s">
        <v>608</v>
      </c>
      <c r="ELG95" s="567" t="s">
        <v>608</v>
      </c>
      <c r="ELH95" s="567" t="s">
        <v>608</v>
      </c>
      <c r="ELI95" s="567" t="s">
        <v>608</v>
      </c>
      <c r="ELJ95" s="567" t="s">
        <v>608</v>
      </c>
      <c r="ELK95" s="567" t="s">
        <v>608</v>
      </c>
      <c r="ELL95" s="567" t="s">
        <v>608</v>
      </c>
      <c r="ELM95" s="567" t="s">
        <v>608</v>
      </c>
      <c r="ELN95" s="567" t="s">
        <v>608</v>
      </c>
      <c r="ELO95" s="567" t="s">
        <v>608</v>
      </c>
      <c r="ELP95" s="567" t="s">
        <v>608</v>
      </c>
      <c r="ELQ95" s="567" t="s">
        <v>608</v>
      </c>
      <c r="ELR95" s="567" t="s">
        <v>608</v>
      </c>
      <c r="ELS95" s="567" t="s">
        <v>608</v>
      </c>
      <c r="ELT95" s="567" t="s">
        <v>608</v>
      </c>
      <c r="ELU95" s="567" t="s">
        <v>608</v>
      </c>
      <c r="ELV95" s="567" t="s">
        <v>608</v>
      </c>
      <c r="ELW95" s="567" t="s">
        <v>608</v>
      </c>
      <c r="ELX95" s="567" t="s">
        <v>608</v>
      </c>
      <c r="ELY95" s="567" t="s">
        <v>608</v>
      </c>
      <c r="ELZ95" s="567" t="s">
        <v>608</v>
      </c>
      <c r="EMA95" s="567" t="s">
        <v>608</v>
      </c>
      <c r="EMB95" s="567" t="s">
        <v>608</v>
      </c>
      <c r="EMC95" s="567" t="s">
        <v>608</v>
      </c>
      <c r="EMD95" s="567" t="s">
        <v>608</v>
      </c>
      <c r="EME95" s="567" t="s">
        <v>608</v>
      </c>
      <c r="EMF95" s="567" t="s">
        <v>608</v>
      </c>
      <c r="EMG95" s="567" t="s">
        <v>608</v>
      </c>
      <c r="EMH95" s="567" t="s">
        <v>608</v>
      </c>
      <c r="EMI95" s="567" t="s">
        <v>608</v>
      </c>
      <c r="EMJ95" s="567" t="s">
        <v>608</v>
      </c>
      <c r="EMK95" s="567" t="s">
        <v>608</v>
      </c>
      <c r="EML95" s="567" t="s">
        <v>608</v>
      </c>
      <c r="EMM95" s="567" t="s">
        <v>608</v>
      </c>
      <c r="EMN95" s="567" t="s">
        <v>608</v>
      </c>
      <c r="EMO95" s="567" t="s">
        <v>608</v>
      </c>
      <c r="EMP95" s="567" t="s">
        <v>608</v>
      </c>
      <c r="EMQ95" s="567" t="s">
        <v>608</v>
      </c>
      <c r="EMR95" s="567" t="s">
        <v>608</v>
      </c>
      <c r="EMS95" s="567" t="s">
        <v>608</v>
      </c>
      <c r="EMT95" s="567" t="s">
        <v>608</v>
      </c>
      <c r="EMU95" s="567" t="s">
        <v>608</v>
      </c>
      <c r="EMV95" s="567" t="s">
        <v>608</v>
      </c>
      <c r="EMW95" s="567" t="s">
        <v>608</v>
      </c>
      <c r="EMX95" s="567" t="s">
        <v>608</v>
      </c>
      <c r="EMY95" s="567" t="s">
        <v>608</v>
      </c>
      <c r="EMZ95" s="567" t="s">
        <v>608</v>
      </c>
      <c r="ENA95" s="567" t="s">
        <v>608</v>
      </c>
      <c r="ENB95" s="567" t="s">
        <v>608</v>
      </c>
      <c r="ENC95" s="567" t="s">
        <v>608</v>
      </c>
      <c r="END95" s="567" t="s">
        <v>608</v>
      </c>
      <c r="ENE95" s="567" t="s">
        <v>608</v>
      </c>
      <c r="ENF95" s="567" t="s">
        <v>608</v>
      </c>
      <c r="ENG95" s="567" t="s">
        <v>608</v>
      </c>
      <c r="ENH95" s="567" t="s">
        <v>608</v>
      </c>
      <c r="ENI95" s="567" t="s">
        <v>608</v>
      </c>
      <c r="ENJ95" s="567" t="s">
        <v>608</v>
      </c>
      <c r="ENK95" s="567" t="s">
        <v>608</v>
      </c>
      <c r="ENL95" s="567" t="s">
        <v>608</v>
      </c>
      <c r="ENM95" s="567" t="s">
        <v>608</v>
      </c>
      <c r="ENN95" s="567" t="s">
        <v>608</v>
      </c>
      <c r="ENO95" s="567" t="s">
        <v>608</v>
      </c>
      <c r="ENP95" s="567" t="s">
        <v>608</v>
      </c>
      <c r="ENQ95" s="567" t="s">
        <v>608</v>
      </c>
      <c r="ENR95" s="567" t="s">
        <v>608</v>
      </c>
      <c r="ENS95" s="567" t="s">
        <v>608</v>
      </c>
      <c r="ENT95" s="567" t="s">
        <v>608</v>
      </c>
      <c r="ENU95" s="567" t="s">
        <v>608</v>
      </c>
      <c r="ENV95" s="567" t="s">
        <v>608</v>
      </c>
      <c r="ENW95" s="567" t="s">
        <v>608</v>
      </c>
      <c r="ENX95" s="567" t="s">
        <v>608</v>
      </c>
      <c r="ENY95" s="567" t="s">
        <v>608</v>
      </c>
      <c r="ENZ95" s="567" t="s">
        <v>608</v>
      </c>
      <c r="EOA95" s="567" t="s">
        <v>608</v>
      </c>
      <c r="EOB95" s="567" t="s">
        <v>608</v>
      </c>
      <c r="EOC95" s="567" t="s">
        <v>608</v>
      </c>
      <c r="EOD95" s="567" t="s">
        <v>608</v>
      </c>
      <c r="EOE95" s="567" t="s">
        <v>608</v>
      </c>
      <c r="EOF95" s="567" t="s">
        <v>608</v>
      </c>
      <c r="EOG95" s="567" t="s">
        <v>608</v>
      </c>
      <c r="EOH95" s="567" t="s">
        <v>608</v>
      </c>
      <c r="EOI95" s="567" t="s">
        <v>608</v>
      </c>
      <c r="EOJ95" s="567" t="s">
        <v>608</v>
      </c>
      <c r="EOK95" s="567" t="s">
        <v>608</v>
      </c>
      <c r="EOL95" s="567" t="s">
        <v>608</v>
      </c>
      <c r="EOM95" s="567" t="s">
        <v>608</v>
      </c>
      <c r="EON95" s="567" t="s">
        <v>608</v>
      </c>
      <c r="EOO95" s="567" t="s">
        <v>608</v>
      </c>
      <c r="EOP95" s="567" t="s">
        <v>608</v>
      </c>
      <c r="EOQ95" s="567" t="s">
        <v>608</v>
      </c>
      <c r="EOR95" s="567" t="s">
        <v>608</v>
      </c>
      <c r="EOS95" s="567" t="s">
        <v>608</v>
      </c>
      <c r="EOT95" s="567" t="s">
        <v>608</v>
      </c>
      <c r="EOU95" s="567" t="s">
        <v>608</v>
      </c>
      <c r="EOV95" s="567" t="s">
        <v>608</v>
      </c>
      <c r="EOW95" s="567" t="s">
        <v>608</v>
      </c>
      <c r="EOX95" s="567" t="s">
        <v>608</v>
      </c>
      <c r="EOY95" s="567" t="s">
        <v>608</v>
      </c>
      <c r="EOZ95" s="567" t="s">
        <v>608</v>
      </c>
      <c r="EPA95" s="567" t="s">
        <v>608</v>
      </c>
      <c r="EPB95" s="567" t="s">
        <v>608</v>
      </c>
      <c r="EPC95" s="567" t="s">
        <v>608</v>
      </c>
      <c r="EPD95" s="567" t="s">
        <v>608</v>
      </c>
      <c r="EPE95" s="567" t="s">
        <v>608</v>
      </c>
      <c r="EPF95" s="567" t="s">
        <v>608</v>
      </c>
      <c r="EPG95" s="567" t="s">
        <v>608</v>
      </c>
      <c r="EPH95" s="567" t="s">
        <v>608</v>
      </c>
      <c r="EPI95" s="567" t="s">
        <v>608</v>
      </c>
      <c r="EPJ95" s="567" t="s">
        <v>608</v>
      </c>
      <c r="EPK95" s="567" t="s">
        <v>608</v>
      </c>
      <c r="EPL95" s="567" t="s">
        <v>608</v>
      </c>
      <c r="EPM95" s="567" t="s">
        <v>608</v>
      </c>
      <c r="EPN95" s="567" t="s">
        <v>608</v>
      </c>
      <c r="EPO95" s="567" t="s">
        <v>608</v>
      </c>
      <c r="EPP95" s="567" t="s">
        <v>608</v>
      </c>
      <c r="EPQ95" s="567" t="s">
        <v>608</v>
      </c>
      <c r="EPR95" s="567" t="s">
        <v>608</v>
      </c>
      <c r="EPS95" s="567" t="s">
        <v>608</v>
      </c>
      <c r="EPT95" s="567" t="s">
        <v>608</v>
      </c>
      <c r="EPU95" s="567" t="s">
        <v>608</v>
      </c>
      <c r="EPV95" s="567" t="s">
        <v>608</v>
      </c>
      <c r="EPW95" s="567" t="s">
        <v>608</v>
      </c>
      <c r="EPX95" s="567" t="s">
        <v>608</v>
      </c>
      <c r="EPY95" s="567" t="s">
        <v>608</v>
      </c>
      <c r="EPZ95" s="567" t="s">
        <v>608</v>
      </c>
      <c r="EQA95" s="567" t="s">
        <v>608</v>
      </c>
      <c r="EQB95" s="567" t="s">
        <v>608</v>
      </c>
      <c r="EQC95" s="567" t="s">
        <v>608</v>
      </c>
      <c r="EQD95" s="567" t="s">
        <v>608</v>
      </c>
      <c r="EQE95" s="567" t="s">
        <v>608</v>
      </c>
      <c r="EQF95" s="567" t="s">
        <v>608</v>
      </c>
      <c r="EQG95" s="567" t="s">
        <v>608</v>
      </c>
      <c r="EQH95" s="567" t="s">
        <v>608</v>
      </c>
      <c r="EQI95" s="567" t="s">
        <v>608</v>
      </c>
      <c r="EQJ95" s="567" t="s">
        <v>608</v>
      </c>
      <c r="EQK95" s="567" t="s">
        <v>608</v>
      </c>
      <c r="EQL95" s="567" t="s">
        <v>608</v>
      </c>
      <c r="EQM95" s="567" t="s">
        <v>608</v>
      </c>
      <c r="EQN95" s="567" t="s">
        <v>608</v>
      </c>
      <c r="EQO95" s="567" t="s">
        <v>608</v>
      </c>
      <c r="EQP95" s="567" t="s">
        <v>608</v>
      </c>
      <c r="EQQ95" s="567" t="s">
        <v>608</v>
      </c>
      <c r="EQR95" s="567" t="s">
        <v>608</v>
      </c>
      <c r="EQS95" s="567" t="s">
        <v>608</v>
      </c>
      <c r="EQT95" s="567" t="s">
        <v>608</v>
      </c>
      <c r="EQU95" s="567" t="s">
        <v>608</v>
      </c>
      <c r="EQV95" s="567" t="s">
        <v>608</v>
      </c>
      <c r="EQW95" s="567" t="s">
        <v>608</v>
      </c>
      <c r="EQX95" s="567" t="s">
        <v>608</v>
      </c>
      <c r="EQY95" s="567" t="s">
        <v>608</v>
      </c>
      <c r="EQZ95" s="567" t="s">
        <v>608</v>
      </c>
      <c r="ERA95" s="567" t="s">
        <v>608</v>
      </c>
      <c r="ERB95" s="567" t="s">
        <v>608</v>
      </c>
      <c r="ERC95" s="567" t="s">
        <v>608</v>
      </c>
      <c r="ERD95" s="567" t="s">
        <v>608</v>
      </c>
      <c r="ERE95" s="567" t="s">
        <v>608</v>
      </c>
      <c r="ERF95" s="567" t="s">
        <v>608</v>
      </c>
      <c r="ERG95" s="567" t="s">
        <v>608</v>
      </c>
      <c r="ERH95" s="567" t="s">
        <v>608</v>
      </c>
      <c r="ERI95" s="567" t="s">
        <v>608</v>
      </c>
      <c r="ERJ95" s="567" t="s">
        <v>608</v>
      </c>
      <c r="ERK95" s="567" t="s">
        <v>608</v>
      </c>
      <c r="ERL95" s="567" t="s">
        <v>608</v>
      </c>
      <c r="ERM95" s="567" t="s">
        <v>608</v>
      </c>
      <c r="ERN95" s="567" t="s">
        <v>608</v>
      </c>
      <c r="ERO95" s="567" t="s">
        <v>608</v>
      </c>
      <c r="ERP95" s="567" t="s">
        <v>608</v>
      </c>
      <c r="ERQ95" s="567" t="s">
        <v>608</v>
      </c>
      <c r="ERR95" s="567" t="s">
        <v>608</v>
      </c>
      <c r="ERS95" s="567" t="s">
        <v>608</v>
      </c>
      <c r="ERT95" s="567" t="s">
        <v>608</v>
      </c>
      <c r="ERU95" s="567" t="s">
        <v>608</v>
      </c>
      <c r="ERV95" s="567" t="s">
        <v>608</v>
      </c>
      <c r="ERW95" s="567" t="s">
        <v>608</v>
      </c>
      <c r="ERX95" s="567" t="s">
        <v>608</v>
      </c>
      <c r="ERY95" s="567" t="s">
        <v>608</v>
      </c>
      <c r="ERZ95" s="567" t="s">
        <v>608</v>
      </c>
      <c r="ESA95" s="567" t="s">
        <v>608</v>
      </c>
      <c r="ESB95" s="567" t="s">
        <v>608</v>
      </c>
      <c r="ESC95" s="567" t="s">
        <v>608</v>
      </c>
      <c r="ESD95" s="567" t="s">
        <v>608</v>
      </c>
      <c r="ESE95" s="567" t="s">
        <v>608</v>
      </c>
      <c r="ESF95" s="567" t="s">
        <v>608</v>
      </c>
      <c r="ESG95" s="567" t="s">
        <v>608</v>
      </c>
      <c r="ESH95" s="567" t="s">
        <v>608</v>
      </c>
      <c r="ESI95" s="567" t="s">
        <v>608</v>
      </c>
      <c r="ESJ95" s="567" t="s">
        <v>608</v>
      </c>
      <c r="ESK95" s="567" t="s">
        <v>608</v>
      </c>
      <c r="ESL95" s="567" t="s">
        <v>608</v>
      </c>
      <c r="ESM95" s="567" t="s">
        <v>608</v>
      </c>
      <c r="ESN95" s="567" t="s">
        <v>608</v>
      </c>
      <c r="ESO95" s="567" t="s">
        <v>608</v>
      </c>
      <c r="ESP95" s="567" t="s">
        <v>608</v>
      </c>
      <c r="ESQ95" s="567" t="s">
        <v>608</v>
      </c>
      <c r="ESR95" s="567" t="s">
        <v>608</v>
      </c>
      <c r="ESS95" s="567" t="s">
        <v>608</v>
      </c>
      <c r="EST95" s="567" t="s">
        <v>608</v>
      </c>
      <c r="ESU95" s="567" t="s">
        <v>608</v>
      </c>
      <c r="ESV95" s="567" t="s">
        <v>608</v>
      </c>
      <c r="ESW95" s="567" t="s">
        <v>608</v>
      </c>
      <c r="ESX95" s="567" t="s">
        <v>608</v>
      </c>
      <c r="ESY95" s="567" t="s">
        <v>608</v>
      </c>
      <c r="ESZ95" s="567" t="s">
        <v>608</v>
      </c>
      <c r="ETA95" s="567" t="s">
        <v>608</v>
      </c>
      <c r="ETB95" s="567" t="s">
        <v>608</v>
      </c>
      <c r="ETC95" s="567" t="s">
        <v>608</v>
      </c>
      <c r="ETD95" s="567" t="s">
        <v>608</v>
      </c>
      <c r="ETE95" s="567" t="s">
        <v>608</v>
      </c>
      <c r="ETF95" s="567" t="s">
        <v>608</v>
      </c>
      <c r="ETG95" s="567" t="s">
        <v>608</v>
      </c>
      <c r="ETH95" s="567" t="s">
        <v>608</v>
      </c>
      <c r="ETI95" s="567" t="s">
        <v>608</v>
      </c>
      <c r="ETJ95" s="567" t="s">
        <v>608</v>
      </c>
      <c r="ETK95" s="567" t="s">
        <v>608</v>
      </c>
      <c r="ETL95" s="567" t="s">
        <v>608</v>
      </c>
      <c r="ETM95" s="567" t="s">
        <v>608</v>
      </c>
      <c r="ETN95" s="567" t="s">
        <v>608</v>
      </c>
      <c r="ETO95" s="567" t="s">
        <v>608</v>
      </c>
      <c r="ETP95" s="567" t="s">
        <v>608</v>
      </c>
      <c r="ETQ95" s="567" t="s">
        <v>608</v>
      </c>
      <c r="ETR95" s="567" t="s">
        <v>608</v>
      </c>
      <c r="ETS95" s="567" t="s">
        <v>608</v>
      </c>
      <c r="ETT95" s="567" t="s">
        <v>608</v>
      </c>
      <c r="ETU95" s="567" t="s">
        <v>608</v>
      </c>
      <c r="ETV95" s="567" t="s">
        <v>608</v>
      </c>
      <c r="ETW95" s="567" t="s">
        <v>608</v>
      </c>
      <c r="ETX95" s="567" t="s">
        <v>608</v>
      </c>
      <c r="ETY95" s="567" t="s">
        <v>608</v>
      </c>
      <c r="ETZ95" s="567" t="s">
        <v>608</v>
      </c>
      <c r="EUA95" s="567" t="s">
        <v>608</v>
      </c>
      <c r="EUB95" s="567" t="s">
        <v>608</v>
      </c>
      <c r="EUC95" s="567" t="s">
        <v>608</v>
      </c>
      <c r="EUD95" s="567" t="s">
        <v>608</v>
      </c>
      <c r="EUE95" s="567" t="s">
        <v>608</v>
      </c>
      <c r="EUF95" s="567" t="s">
        <v>608</v>
      </c>
      <c r="EUG95" s="567" t="s">
        <v>608</v>
      </c>
      <c r="EUH95" s="567" t="s">
        <v>608</v>
      </c>
      <c r="EUI95" s="567" t="s">
        <v>608</v>
      </c>
      <c r="EUJ95" s="567" t="s">
        <v>608</v>
      </c>
      <c r="EUK95" s="567" t="s">
        <v>608</v>
      </c>
      <c r="EUL95" s="567" t="s">
        <v>608</v>
      </c>
      <c r="EUM95" s="567" t="s">
        <v>608</v>
      </c>
      <c r="EUN95" s="567" t="s">
        <v>608</v>
      </c>
      <c r="EUO95" s="567" t="s">
        <v>608</v>
      </c>
      <c r="EUP95" s="567" t="s">
        <v>608</v>
      </c>
      <c r="EUQ95" s="567" t="s">
        <v>608</v>
      </c>
      <c r="EUR95" s="567" t="s">
        <v>608</v>
      </c>
      <c r="EUS95" s="567" t="s">
        <v>608</v>
      </c>
      <c r="EUT95" s="567" t="s">
        <v>608</v>
      </c>
      <c r="EUU95" s="567" t="s">
        <v>608</v>
      </c>
      <c r="EUV95" s="567" t="s">
        <v>608</v>
      </c>
      <c r="EUW95" s="567" t="s">
        <v>608</v>
      </c>
      <c r="EUX95" s="567" t="s">
        <v>608</v>
      </c>
      <c r="EUY95" s="567" t="s">
        <v>608</v>
      </c>
      <c r="EUZ95" s="567" t="s">
        <v>608</v>
      </c>
      <c r="EVA95" s="567" t="s">
        <v>608</v>
      </c>
      <c r="EVB95" s="567" t="s">
        <v>608</v>
      </c>
      <c r="EVC95" s="567" t="s">
        <v>608</v>
      </c>
      <c r="EVD95" s="567" t="s">
        <v>608</v>
      </c>
      <c r="EVE95" s="567" t="s">
        <v>608</v>
      </c>
      <c r="EVF95" s="567" t="s">
        <v>608</v>
      </c>
      <c r="EVG95" s="567" t="s">
        <v>608</v>
      </c>
      <c r="EVH95" s="567" t="s">
        <v>608</v>
      </c>
      <c r="EVI95" s="567" t="s">
        <v>608</v>
      </c>
      <c r="EVJ95" s="567" t="s">
        <v>608</v>
      </c>
      <c r="EVK95" s="567" t="s">
        <v>608</v>
      </c>
      <c r="EVL95" s="567" t="s">
        <v>608</v>
      </c>
      <c r="EVM95" s="567" t="s">
        <v>608</v>
      </c>
      <c r="EVN95" s="567" t="s">
        <v>608</v>
      </c>
      <c r="EVO95" s="567" t="s">
        <v>608</v>
      </c>
      <c r="EVP95" s="567" t="s">
        <v>608</v>
      </c>
      <c r="EVQ95" s="567" t="s">
        <v>608</v>
      </c>
      <c r="EVR95" s="567" t="s">
        <v>608</v>
      </c>
      <c r="EVS95" s="567" t="s">
        <v>608</v>
      </c>
      <c r="EVT95" s="567" t="s">
        <v>608</v>
      </c>
      <c r="EVU95" s="567" t="s">
        <v>608</v>
      </c>
      <c r="EVV95" s="567" t="s">
        <v>608</v>
      </c>
      <c r="EVW95" s="567" t="s">
        <v>608</v>
      </c>
      <c r="EVX95" s="567" t="s">
        <v>608</v>
      </c>
      <c r="EVY95" s="567" t="s">
        <v>608</v>
      </c>
      <c r="EVZ95" s="567" t="s">
        <v>608</v>
      </c>
      <c r="EWA95" s="567" t="s">
        <v>608</v>
      </c>
      <c r="EWB95" s="567" t="s">
        <v>608</v>
      </c>
      <c r="EWC95" s="567" t="s">
        <v>608</v>
      </c>
      <c r="EWD95" s="567" t="s">
        <v>608</v>
      </c>
      <c r="EWE95" s="567" t="s">
        <v>608</v>
      </c>
      <c r="EWF95" s="567" t="s">
        <v>608</v>
      </c>
      <c r="EWG95" s="567" t="s">
        <v>608</v>
      </c>
      <c r="EWH95" s="567" t="s">
        <v>608</v>
      </c>
      <c r="EWI95" s="567" t="s">
        <v>608</v>
      </c>
      <c r="EWJ95" s="567" t="s">
        <v>608</v>
      </c>
      <c r="EWK95" s="567" t="s">
        <v>608</v>
      </c>
      <c r="EWL95" s="567" t="s">
        <v>608</v>
      </c>
      <c r="EWM95" s="567" t="s">
        <v>608</v>
      </c>
      <c r="EWN95" s="567" t="s">
        <v>608</v>
      </c>
      <c r="EWO95" s="567" t="s">
        <v>608</v>
      </c>
      <c r="EWP95" s="567" t="s">
        <v>608</v>
      </c>
      <c r="EWQ95" s="567" t="s">
        <v>608</v>
      </c>
      <c r="EWR95" s="567" t="s">
        <v>608</v>
      </c>
      <c r="EWS95" s="567" t="s">
        <v>608</v>
      </c>
      <c r="EWT95" s="567" t="s">
        <v>608</v>
      </c>
      <c r="EWU95" s="567" t="s">
        <v>608</v>
      </c>
      <c r="EWV95" s="567" t="s">
        <v>608</v>
      </c>
      <c r="EWW95" s="567" t="s">
        <v>608</v>
      </c>
      <c r="EWX95" s="567" t="s">
        <v>608</v>
      </c>
      <c r="EWY95" s="567" t="s">
        <v>608</v>
      </c>
      <c r="EWZ95" s="567" t="s">
        <v>608</v>
      </c>
      <c r="EXA95" s="567" t="s">
        <v>608</v>
      </c>
      <c r="EXB95" s="567" t="s">
        <v>608</v>
      </c>
      <c r="EXC95" s="567" t="s">
        <v>608</v>
      </c>
      <c r="EXD95" s="567" t="s">
        <v>608</v>
      </c>
      <c r="EXE95" s="567" t="s">
        <v>608</v>
      </c>
      <c r="EXF95" s="567" t="s">
        <v>608</v>
      </c>
      <c r="EXG95" s="567" t="s">
        <v>608</v>
      </c>
      <c r="EXH95" s="567" t="s">
        <v>608</v>
      </c>
      <c r="EXI95" s="567" t="s">
        <v>608</v>
      </c>
      <c r="EXJ95" s="567" t="s">
        <v>608</v>
      </c>
      <c r="EXK95" s="567" t="s">
        <v>608</v>
      </c>
      <c r="EXL95" s="567" t="s">
        <v>608</v>
      </c>
      <c r="EXM95" s="567" t="s">
        <v>608</v>
      </c>
      <c r="EXN95" s="567" t="s">
        <v>608</v>
      </c>
      <c r="EXO95" s="567" t="s">
        <v>608</v>
      </c>
      <c r="EXP95" s="567" t="s">
        <v>608</v>
      </c>
      <c r="EXQ95" s="567" t="s">
        <v>608</v>
      </c>
      <c r="EXR95" s="567" t="s">
        <v>608</v>
      </c>
      <c r="EXS95" s="567" t="s">
        <v>608</v>
      </c>
      <c r="EXT95" s="567" t="s">
        <v>608</v>
      </c>
      <c r="EXU95" s="567" t="s">
        <v>608</v>
      </c>
      <c r="EXV95" s="567" t="s">
        <v>608</v>
      </c>
      <c r="EXW95" s="567" t="s">
        <v>608</v>
      </c>
      <c r="EXX95" s="567" t="s">
        <v>608</v>
      </c>
      <c r="EXY95" s="567" t="s">
        <v>608</v>
      </c>
      <c r="EXZ95" s="567" t="s">
        <v>608</v>
      </c>
      <c r="EYA95" s="567" t="s">
        <v>608</v>
      </c>
      <c r="EYB95" s="567" t="s">
        <v>608</v>
      </c>
      <c r="EYC95" s="567" t="s">
        <v>608</v>
      </c>
      <c r="EYD95" s="567" t="s">
        <v>608</v>
      </c>
      <c r="EYE95" s="567" t="s">
        <v>608</v>
      </c>
      <c r="EYF95" s="567" t="s">
        <v>608</v>
      </c>
      <c r="EYG95" s="567" t="s">
        <v>608</v>
      </c>
      <c r="EYH95" s="567" t="s">
        <v>608</v>
      </c>
      <c r="EYI95" s="567" t="s">
        <v>608</v>
      </c>
      <c r="EYJ95" s="567" t="s">
        <v>608</v>
      </c>
      <c r="EYK95" s="567" t="s">
        <v>608</v>
      </c>
      <c r="EYL95" s="567" t="s">
        <v>608</v>
      </c>
      <c r="EYM95" s="567" t="s">
        <v>608</v>
      </c>
      <c r="EYN95" s="567" t="s">
        <v>608</v>
      </c>
      <c r="EYO95" s="567" t="s">
        <v>608</v>
      </c>
      <c r="EYP95" s="567" t="s">
        <v>608</v>
      </c>
      <c r="EYQ95" s="567" t="s">
        <v>608</v>
      </c>
      <c r="EYR95" s="567" t="s">
        <v>608</v>
      </c>
      <c r="EYS95" s="567" t="s">
        <v>608</v>
      </c>
      <c r="EYT95" s="567" t="s">
        <v>608</v>
      </c>
      <c r="EYU95" s="567" t="s">
        <v>608</v>
      </c>
      <c r="EYV95" s="567" t="s">
        <v>608</v>
      </c>
      <c r="EYW95" s="567" t="s">
        <v>608</v>
      </c>
      <c r="EYX95" s="567" t="s">
        <v>608</v>
      </c>
      <c r="EYY95" s="567" t="s">
        <v>608</v>
      </c>
      <c r="EYZ95" s="567" t="s">
        <v>608</v>
      </c>
      <c r="EZA95" s="567" t="s">
        <v>608</v>
      </c>
      <c r="EZB95" s="567" t="s">
        <v>608</v>
      </c>
      <c r="EZC95" s="567" t="s">
        <v>608</v>
      </c>
      <c r="EZD95" s="567" t="s">
        <v>608</v>
      </c>
      <c r="EZE95" s="567" t="s">
        <v>608</v>
      </c>
      <c r="EZF95" s="567" t="s">
        <v>608</v>
      </c>
      <c r="EZG95" s="567" t="s">
        <v>608</v>
      </c>
      <c r="EZH95" s="567" t="s">
        <v>608</v>
      </c>
      <c r="EZI95" s="567" t="s">
        <v>608</v>
      </c>
      <c r="EZJ95" s="567" t="s">
        <v>608</v>
      </c>
      <c r="EZK95" s="567" t="s">
        <v>608</v>
      </c>
      <c r="EZL95" s="567" t="s">
        <v>608</v>
      </c>
      <c r="EZM95" s="567" t="s">
        <v>608</v>
      </c>
      <c r="EZN95" s="567" t="s">
        <v>608</v>
      </c>
      <c r="EZO95" s="567" t="s">
        <v>608</v>
      </c>
      <c r="EZP95" s="567" t="s">
        <v>608</v>
      </c>
      <c r="EZQ95" s="567" t="s">
        <v>608</v>
      </c>
      <c r="EZR95" s="567" t="s">
        <v>608</v>
      </c>
      <c r="EZS95" s="567" t="s">
        <v>608</v>
      </c>
      <c r="EZT95" s="567" t="s">
        <v>608</v>
      </c>
      <c r="EZU95" s="567" t="s">
        <v>608</v>
      </c>
      <c r="EZV95" s="567" t="s">
        <v>608</v>
      </c>
      <c r="EZW95" s="567" t="s">
        <v>608</v>
      </c>
      <c r="EZX95" s="567" t="s">
        <v>608</v>
      </c>
      <c r="EZY95" s="567" t="s">
        <v>608</v>
      </c>
      <c r="EZZ95" s="567" t="s">
        <v>608</v>
      </c>
      <c r="FAA95" s="567" t="s">
        <v>608</v>
      </c>
      <c r="FAB95" s="567" t="s">
        <v>608</v>
      </c>
      <c r="FAC95" s="567" t="s">
        <v>608</v>
      </c>
      <c r="FAD95" s="567" t="s">
        <v>608</v>
      </c>
      <c r="FAE95" s="567" t="s">
        <v>608</v>
      </c>
      <c r="FAF95" s="567" t="s">
        <v>608</v>
      </c>
      <c r="FAG95" s="567" t="s">
        <v>608</v>
      </c>
      <c r="FAH95" s="567" t="s">
        <v>608</v>
      </c>
      <c r="FAI95" s="567" t="s">
        <v>608</v>
      </c>
      <c r="FAJ95" s="567" t="s">
        <v>608</v>
      </c>
      <c r="FAK95" s="567" t="s">
        <v>608</v>
      </c>
      <c r="FAL95" s="567" t="s">
        <v>608</v>
      </c>
      <c r="FAM95" s="567" t="s">
        <v>608</v>
      </c>
      <c r="FAN95" s="567" t="s">
        <v>608</v>
      </c>
      <c r="FAO95" s="567" t="s">
        <v>608</v>
      </c>
      <c r="FAP95" s="567" t="s">
        <v>608</v>
      </c>
      <c r="FAQ95" s="567" t="s">
        <v>608</v>
      </c>
      <c r="FAR95" s="567" t="s">
        <v>608</v>
      </c>
      <c r="FAS95" s="567" t="s">
        <v>608</v>
      </c>
      <c r="FAT95" s="567" t="s">
        <v>608</v>
      </c>
      <c r="FAU95" s="567" t="s">
        <v>608</v>
      </c>
      <c r="FAV95" s="567" t="s">
        <v>608</v>
      </c>
      <c r="FAW95" s="567" t="s">
        <v>608</v>
      </c>
      <c r="FAX95" s="567" t="s">
        <v>608</v>
      </c>
      <c r="FAY95" s="567" t="s">
        <v>608</v>
      </c>
      <c r="FAZ95" s="567" t="s">
        <v>608</v>
      </c>
      <c r="FBA95" s="567" t="s">
        <v>608</v>
      </c>
      <c r="FBB95" s="567" t="s">
        <v>608</v>
      </c>
      <c r="FBC95" s="567" t="s">
        <v>608</v>
      </c>
      <c r="FBD95" s="567" t="s">
        <v>608</v>
      </c>
      <c r="FBE95" s="567" t="s">
        <v>608</v>
      </c>
      <c r="FBF95" s="567" t="s">
        <v>608</v>
      </c>
      <c r="FBG95" s="567" t="s">
        <v>608</v>
      </c>
      <c r="FBH95" s="567" t="s">
        <v>608</v>
      </c>
      <c r="FBI95" s="567" t="s">
        <v>608</v>
      </c>
      <c r="FBJ95" s="567" t="s">
        <v>608</v>
      </c>
      <c r="FBK95" s="567" t="s">
        <v>608</v>
      </c>
      <c r="FBL95" s="567" t="s">
        <v>608</v>
      </c>
      <c r="FBM95" s="567" t="s">
        <v>608</v>
      </c>
      <c r="FBN95" s="567" t="s">
        <v>608</v>
      </c>
      <c r="FBO95" s="567" t="s">
        <v>608</v>
      </c>
      <c r="FBP95" s="567" t="s">
        <v>608</v>
      </c>
      <c r="FBQ95" s="567" t="s">
        <v>608</v>
      </c>
      <c r="FBR95" s="567" t="s">
        <v>608</v>
      </c>
      <c r="FBS95" s="567" t="s">
        <v>608</v>
      </c>
      <c r="FBT95" s="567" t="s">
        <v>608</v>
      </c>
      <c r="FBU95" s="567" t="s">
        <v>608</v>
      </c>
      <c r="FBV95" s="567" t="s">
        <v>608</v>
      </c>
      <c r="FBW95" s="567" t="s">
        <v>608</v>
      </c>
      <c r="FBX95" s="567" t="s">
        <v>608</v>
      </c>
      <c r="FBY95" s="567" t="s">
        <v>608</v>
      </c>
      <c r="FBZ95" s="567" t="s">
        <v>608</v>
      </c>
      <c r="FCA95" s="567" t="s">
        <v>608</v>
      </c>
      <c r="FCB95" s="567" t="s">
        <v>608</v>
      </c>
      <c r="FCC95" s="567" t="s">
        <v>608</v>
      </c>
      <c r="FCD95" s="567" t="s">
        <v>608</v>
      </c>
      <c r="FCE95" s="567" t="s">
        <v>608</v>
      </c>
      <c r="FCF95" s="567" t="s">
        <v>608</v>
      </c>
      <c r="FCG95" s="567" t="s">
        <v>608</v>
      </c>
      <c r="FCH95" s="567" t="s">
        <v>608</v>
      </c>
      <c r="FCI95" s="567" t="s">
        <v>608</v>
      </c>
      <c r="FCJ95" s="567" t="s">
        <v>608</v>
      </c>
      <c r="FCK95" s="567" t="s">
        <v>608</v>
      </c>
      <c r="FCL95" s="567" t="s">
        <v>608</v>
      </c>
      <c r="FCM95" s="567" t="s">
        <v>608</v>
      </c>
      <c r="FCN95" s="567" t="s">
        <v>608</v>
      </c>
      <c r="FCO95" s="567" t="s">
        <v>608</v>
      </c>
      <c r="FCP95" s="567" t="s">
        <v>608</v>
      </c>
      <c r="FCQ95" s="567" t="s">
        <v>608</v>
      </c>
      <c r="FCR95" s="567" t="s">
        <v>608</v>
      </c>
      <c r="FCS95" s="567" t="s">
        <v>608</v>
      </c>
      <c r="FCT95" s="567" t="s">
        <v>608</v>
      </c>
      <c r="FCU95" s="567" t="s">
        <v>608</v>
      </c>
      <c r="FCV95" s="567" t="s">
        <v>608</v>
      </c>
      <c r="FCW95" s="567" t="s">
        <v>608</v>
      </c>
      <c r="FCX95" s="567" t="s">
        <v>608</v>
      </c>
      <c r="FCY95" s="567" t="s">
        <v>608</v>
      </c>
      <c r="FCZ95" s="567" t="s">
        <v>608</v>
      </c>
      <c r="FDA95" s="567" t="s">
        <v>608</v>
      </c>
      <c r="FDB95" s="567" t="s">
        <v>608</v>
      </c>
      <c r="FDC95" s="567" t="s">
        <v>608</v>
      </c>
      <c r="FDD95" s="567" t="s">
        <v>608</v>
      </c>
      <c r="FDE95" s="567" t="s">
        <v>608</v>
      </c>
      <c r="FDF95" s="567" t="s">
        <v>608</v>
      </c>
      <c r="FDG95" s="567" t="s">
        <v>608</v>
      </c>
      <c r="FDH95" s="567" t="s">
        <v>608</v>
      </c>
      <c r="FDI95" s="567" t="s">
        <v>608</v>
      </c>
      <c r="FDJ95" s="567" t="s">
        <v>608</v>
      </c>
      <c r="FDK95" s="567" t="s">
        <v>608</v>
      </c>
      <c r="FDL95" s="567" t="s">
        <v>608</v>
      </c>
      <c r="FDM95" s="567" t="s">
        <v>608</v>
      </c>
      <c r="FDN95" s="567" t="s">
        <v>608</v>
      </c>
      <c r="FDO95" s="567" t="s">
        <v>608</v>
      </c>
      <c r="FDP95" s="567" t="s">
        <v>608</v>
      </c>
      <c r="FDQ95" s="567" t="s">
        <v>608</v>
      </c>
      <c r="FDR95" s="567" t="s">
        <v>608</v>
      </c>
      <c r="FDS95" s="567" t="s">
        <v>608</v>
      </c>
      <c r="FDT95" s="567" t="s">
        <v>608</v>
      </c>
      <c r="FDU95" s="567" t="s">
        <v>608</v>
      </c>
      <c r="FDV95" s="567" t="s">
        <v>608</v>
      </c>
      <c r="FDW95" s="567" t="s">
        <v>608</v>
      </c>
      <c r="FDX95" s="567" t="s">
        <v>608</v>
      </c>
      <c r="FDY95" s="567" t="s">
        <v>608</v>
      </c>
      <c r="FDZ95" s="567" t="s">
        <v>608</v>
      </c>
      <c r="FEA95" s="567" t="s">
        <v>608</v>
      </c>
      <c r="FEB95" s="567" t="s">
        <v>608</v>
      </c>
      <c r="FEC95" s="567" t="s">
        <v>608</v>
      </c>
      <c r="FED95" s="567" t="s">
        <v>608</v>
      </c>
      <c r="FEE95" s="567" t="s">
        <v>608</v>
      </c>
      <c r="FEF95" s="567" t="s">
        <v>608</v>
      </c>
      <c r="FEG95" s="567" t="s">
        <v>608</v>
      </c>
      <c r="FEH95" s="567" t="s">
        <v>608</v>
      </c>
      <c r="FEI95" s="567" t="s">
        <v>608</v>
      </c>
      <c r="FEJ95" s="567" t="s">
        <v>608</v>
      </c>
      <c r="FEK95" s="567" t="s">
        <v>608</v>
      </c>
      <c r="FEL95" s="567" t="s">
        <v>608</v>
      </c>
      <c r="FEM95" s="567" t="s">
        <v>608</v>
      </c>
      <c r="FEN95" s="567" t="s">
        <v>608</v>
      </c>
      <c r="FEO95" s="567" t="s">
        <v>608</v>
      </c>
      <c r="FEP95" s="567" t="s">
        <v>608</v>
      </c>
      <c r="FEQ95" s="567" t="s">
        <v>608</v>
      </c>
      <c r="FER95" s="567" t="s">
        <v>608</v>
      </c>
      <c r="FES95" s="567" t="s">
        <v>608</v>
      </c>
      <c r="FET95" s="567" t="s">
        <v>608</v>
      </c>
      <c r="FEU95" s="567" t="s">
        <v>608</v>
      </c>
      <c r="FEV95" s="567" t="s">
        <v>608</v>
      </c>
      <c r="FEW95" s="567" t="s">
        <v>608</v>
      </c>
      <c r="FEX95" s="567" t="s">
        <v>608</v>
      </c>
      <c r="FEY95" s="567" t="s">
        <v>608</v>
      </c>
      <c r="FEZ95" s="567" t="s">
        <v>608</v>
      </c>
      <c r="FFA95" s="567" t="s">
        <v>608</v>
      </c>
      <c r="FFB95" s="567" t="s">
        <v>608</v>
      </c>
      <c r="FFC95" s="567" t="s">
        <v>608</v>
      </c>
      <c r="FFD95" s="567" t="s">
        <v>608</v>
      </c>
      <c r="FFE95" s="567" t="s">
        <v>608</v>
      </c>
      <c r="FFF95" s="567" t="s">
        <v>608</v>
      </c>
      <c r="FFG95" s="567" t="s">
        <v>608</v>
      </c>
      <c r="FFH95" s="567" t="s">
        <v>608</v>
      </c>
      <c r="FFI95" s="567" t="s">
        <v>608</v>
      </c>
      <c r="FFJ95" s="567" t="s">
        <v>608</v>
      </c>
      <c r="FFK95" s="567" t="s">
        <v>608</v>
      </c>
      <c r="FFL95" s="567" t="s">
        <v>608</v>
      </c>
      <c r="FFM95" s="567" t="s">
        <v>608</v>
      </c>
      <c r="FFN95" s="567" t="s">
        <v>608</v>
      </c>
      <c r="FFO95" s="567" t="s">
        <v>608</v>
      </c>
      <c r="FFP95" s="567" t="s">
        <v>608</v>
      </c>
      <c r="FFQ95" s="567" t="s">
        <v>608</v>
      </c>
      <c r="FFR95" s="567" t="s">
        <v>608</v>
      </c>
      <c r="FFS95" s="567" t="s">
        <v>608</v>
      </c>
      <c r="FFT95" s="567" t="s">
        <v>608</v>
      </c>
      <c r="FFU95" s="567" t="s">
        <v>608</v>
      </c>
      <c r="FFV95" s="567" t="s">
        <v>608</v>
      </c>
      <c r="FFW95" s="567" t="s">
        <v>608</v>
      </c>
      <c r="FFX95" s="567" t="s">
        <v>608</v>
      </c>
      <c r="FFY95" s="567" t="s">
        <v>608</v>
      </c>
      <c r="FFZ95" s="567" t="s">
        <v>608</v>
      </c>
      <c r="FGA95" s="567" t="s">
        <v>608</v>
      </c>
      <c r="FGB95" s="567" t="s">
        <v>608</v>
      </c>
      <c r="FGC95" s="567" t="s">
        <v>608</v>
      </c>
      <c r="FGD95" s="567" t="s">
        <v>608</v>
      </c>
      <c r="FGE95" s="567" t="s">
        <v>608</v>
      </c>
      <c r="FGF95" s="567" t="s">
        <v>608</v>
      </c>
      <c r="FGG95" s="567" t="s">
        <v>608</v>
      </c>
      <c r="FGH95" s="567" t="s">
        <v>608</v>
      </c>
      <c r="FGI95" s="567" t="s">
        <v>608</v>
      </c>
      <c r="FGJ95" s="567" t="s">
        <v>608</v>
      </c>
      <c r="FGK95" s="567" t="s">
        <v>608</v>
      </c>
      <c r="FGL95" s="567" t="s">
        <v>608</v>
      </c>
      <c r="FGM95" s="567" t="s">
        <v>608</v>
      </c>
      <c r="FGN95" s="567" t="s">
        <v>608</v>
      </c>
      <c r="FGO95" s="567" t="s">
        <v>608</v>
      </c>
      <c r="FGP95" s="567" t="s">
        <v>608</v>
      </c>
      <c r="FGQ95" s="567" t="s">
        <v>608</v>
      </c>
      <c r="FGR95" s="567" t="s">
        <v>608</v>
      </c>
      <c r="FGS95" s="567" t="s">
        <v>608</v>
      </c>
      <c r="FGT95" s="567" t="s">
        <v>608</v>
      </c>
      <c r="FGU95" s="567" t="s">
        <v>608</v>
      </c>
      <c r="FGV95" s="567" t="s">
        <v>608</v>
      </c>
      <c r="FGW95" s="567" t="s">
        <v>608</v>
      </c>
      <c r="FGX95" s="567" t="s">
        <v>608</v>
      </c>
      <c r="FGY95" s="567" t="s">
        <v>608</v>
      </c>
      <c r="FGZ95" s="567" t="s">
        <v>608</v>
      </c>
      <c r="FHA95" s="567" t="s">
        <v>608</v>
      </c>
      <c r="FHB95" s="567" t="s">
        <v>608</v>
      </c>
      <c r="FHC95" s="567" t="s">
        <v>608</v>
      </c>
      <c r="FHD95" s="567" t="s">
        <v>608</v>
      </c>
      <c r="FHE95" s="567" t="s">
        <v>608</v>
      </c>
      <c r="FHF95" s="567" t="s">
        <v>608</v>
      </c>
      <c r="FHG95" s="567" t="s">
        <v>608</v>
      </c>
      <c r="FHH95" s="567" t="s">
        <v>608</v>
      </c>
      <c r="FHI95" s="567" t="s">
        <v>608</v>
      </c>
      <c r="FHJ95" s="567" t="s">
        <v>608</v>
      </c>
      <c r="FHK95" s="567" t="s">
        <v>608</v>
      </c>
      <c r="FHL95" s="567" t="s">
        <v>608</v>
      </c>
      <c r="FHM95" s="567" t="s">
        <v>608</v>
      </c>
      <c r="FHN95" s="567" t="s">
        <v>608</v>
      </c>
      <c r="FHO95" s="567" t="s">
        <v>608</v>
      </c>
      <c r="FHP95" s="567" t="s">
        <v>608</v>
      </c>
      <c r="FHQ95" s="567" t="s">
        <v>608</v>
      </c>
      <c r="FHR95" s="567" t="s">
        <v>608</v>
      </c>
      <c r="FHS95" s="567" t="s">
        <v>608</v>
      </c>
      <c r="FHT95" s="567" t="s">
        <v>608</v>
      </c>
      <c r="FHU95" s="567" t="s">
        <v>608</v>
      </c>
      <c r="FHV95" s="567" t="s">
        <v>608</v>
      </c>
      <c r="FHW95" s="567" t="s">
        <v>608</v>
      </c>
      <c r="FHX95" s="567" t="s">
        <v>608</v>
      </c>
      <c r="FHY95" s="567" t="s">
        <v>608</v>
      </c>
      <c r="FHZ95" s="567" t="s">
        <v>608</v>
      </c>
      <c r="FIA95" s="567" t="s">
        <v>608</v>
      </c>
      <c r="FIB95" s="567" t="s">
        <v>608</v>
      </c>
      <c r="FIC95" s="567" t="s">
        <v>608</v>
      </c>
      <c r="FID95" s="567" t="s">
        <v>608</v>
      </c>
      <c r="FIE95" s="567" t="s">
        <v>608</v>
      </c>
      <c r="FIF95" s="567" t="s">
        <v>608</v>
      </c>
      <c r="FIG95" s="567" t="s">
        <v>608</v>
      </c>
      <c r="FIH95" s="567" t="s">
        <v>608</v>
      </c>
      <c r="FII95" s="567" t="s">
        <v>608</v>
      </c>
      <c r="FIJ95" s="567" t="s">
        <v>608</v>
      </c>
      <c r="FIK95" s="567" t="s">
        <v>608</v>
      </c>
      <c r="FIL95" s="567" t="s">
        <v>608</v>
      </c>
      <c r="FIM95" s="567" t="s">
        <v>608</v>
      </c>
      <c r="FIN95" s="567" t="s">
        <v>608</v>
      </c>
      <c r="FIO95" s="567" t="s">
        <v>608</v>
      </c>
      <c r="FIP95" s="567" t="s">
        <v>608</v>
      </c>
      <c r="FIQ95" s="567" t="s">
        <v>608</v>
      </c>
      <c r="FIR95" s="567" t="s">
        <v>608</v>
      </c>
      <c r="FIS95" s="567" t="s">
        <v>608</v>
      </c>
      <c r="FIT95" s="567" t="s">
        <v>608</v>
      </c>
      <c r="FIU95" s="567" t="s">
        <v>608</v>
      </c>
      <c r="FIV95" s="567" t="s">
        <v>608</v>
      </c>
      <c r="FIW95" s="567" t="s">
        <v>608</v>
      </c>
      <c r="FIX95" s="567" t="s">
        <v>608</v>
      </c>
      <c r="FIY95" s="567" t="s">
        <v>608</v>
      </c>
      <c r="FIZ95" s="567" t="s">
        <v>608</v>
      </c>
      <c r="FJA95" s="567" t="s">
        <v>608</v>
      </c>
      <c r="FJB95" s="567" t="s">
        <v>608</v>
      </c>
      <c r="FJC95" s="567" t="s">
        <v>608</v>
      </c>
      <c r="FJD95" s="567" t="s">
        <v>608</v>
      </c>
      <c r="FJE95" s="567" t="s">
        <v>608</v>
      </c>
      <c r="FJF95" s="567" t="s">
        <v>608</v>
      </c>
      <c r="FJG95" s="567" t="s">
        <v>608</v>
      </c>
      <c r="FJH95" s="567" t="s">
        <v>608</v>
      </c>
      <c r="FJI95" s="567" t="s">
        <v>608</v>
      </c>
      <c r="FJJ95" s="567" t="s">
        <v>608</v>
      </c>
      <c r="FJK95" s="567" t="s">
        <v>608</v>
      </c>
      <c r="FJL95" s="567" t="s">
        <v>608</v>
      </c>
      <c r="FJM95" s="567" t="s">
        <v>608</v>
      </c>
      <c r="FJN95" s="567" t="s">
        <v>608</v>
      </c>
      <c r="FJO95" s="567" t="s">
        <v>608</v>
      </c>
      <c r="FJP95" s="567" t="s">
        <v>608</v>
      </c>
      <c r="FJQ95" s="567" t="s">
        <v>608</v>
      </c>
      <c r="FJR95" s="567" t="s">
        <v>608</v>
      </c>
      <c r="FJS95" s="567" t="s">
        <v>608</v>
      </c>
      <c r="FJT95" s="567" t="s">
        <v>608</v>
      </c>
      <c r="FJU95" s="567" t="s">
        <v>608</v>
      </c>
      <c r="FJV95" s="567" t="s">
        <v>608</v>
      </c>
      <c r="FJW95" s="567" t="s">
        <v>608</v>
      </c>
      <c r="FJX95" s="567" t="s">
        <v>608</v>
      </c>
      <c r="FJY95" s="567" t="s">
        <v>608</v>
      </c>
      <c r="FJZ95" s="567" t="s">
        <v>608</v>
      </c>
      <c r="FKA95" s="567" t="s">
        <v>608</v>
      </c>
      <c r="FKB95" s="567" t="s">
        <v>608</v>
      </c>
      <c r="FKC95" s="567" t="s">
        <v>608</v>
      </c>
      <c r="FKD95" s="567" t="s">
        <v>608</v>
      </c>
      <c r="FKE95" s="567" t="s">
        <v>608</v>
      </c>
      <c r="FKF95" s="567" t="s">
        <v>608</v>
      </c>
      <c r="FKG95" s="567" t="s">
        <v>608</v>
      </c>
      <c r="FKH95" s="567" t="s">
        <v>608</v>
      </c>
      <c r="FKI95" s="567" t="s">
        <v>608</v>
      </c>
      <c r="FKJ95" s="567" t="s">
        <v>608</v>
      </c>
      <c r="FKK95" s="567" t="s">
        <v>608</v>
      </c>
      <c r="FKL95" s="567" t="s">
        <v>608</v>
      </c>
      <c r="FKM95" s="567" t="s">
        <v>608</v>
      </c>
      <c r="FKN95" s="567" t="s">
        <v>608</v>
      </c>
      <c r="FKO95" s="567" t="s">
        <v>608</v>
      </c>
      <c r="FKP95" s="567" t="s">
        <v>608</v>
      </c>
      <c r="FKQ95" s="567" t="s">
        <v>608</v>
      </c>
      <c r="FKR95" s="567" t="s">
        <v>608</v>
      </c>
      <c r="FKS95" s="567" t="s">
        <v>608</v>
      </c>
      <c r="FKT95" s="567" t="s">
        <v>608</v>
      </c>
      <c r="FKU95" s="567" t="s">
        <v>608</v>
      </c>
      <c r="FKV95" s="567" t="s">
        <v>608</v>
      </c>
      <c r="FKW95" s="567" t="s">
        <v>608</v>
      </c>
      <c r="FKX95" s="567" t="s">
        <v>608</v>
      </c>
      <c r="FKY95" s="567" t="s">
        <v>608</v>
      </c>
      <c r="FKZ95" s="567" t="s">
        <v>608</v>
      </c>
      <c r="FLA95" s="567" t="s">
        <v>608</v>
      </c>
      <c r="FLB95" s="567" t="s">
        <v>608</v>
      </c>
      <c r="FLC95" s="567" t="s">
        <v>608</v>
      </c>
      <c r="FLD95" s="567" t="s">
        <v>608</v>
      </c>
      <c r="FLE95" s="567" t="s">
        <v>608</v>
      </c>
      <c r="FLF95" s="567" t="s">
        <v>608</v>
      </c>
      <c r="FLG95" s="567" t="s">
        <v>608</v>
      </c>
      <c r="FLH95" s="567" t="s">
        <v>608</v>
      </c>
      <c r="FLI95" s="567" t="s">
        <v>608</v>
      </c>
      <c r="FLJ95" s="567" t="s">
        <v>608</v>
      </c>
      <c r="FLK95" s="567" t="s">
        <v>608</v>
      </c>
      <c r="FLL95" s="567" t="s">
        <v>608</v>
      </c>
      <c r="FLM95" s="567" t="s">
        <v>608</v>
      </c>
      <c r="FLN95" s="567" t="s">
        <v>608</v>
      </c>
      <c r="FLO95" s="567" t="s">
        <v>608</v>
      </c>
      <c r="FLP95" s="567" t="s">
        <v>608</v>
      </c>
      <c r="FLQ95" s="567" t="s">
        <v>608</v>
      </c>
      <c r="FLR95" s="567" t="s">
        <v>608</v>
      </c>
      <c r="FLS95" s="567" t="s">
        <v>608</v>
      </c>
      <c r="FLT95" s="567" t="s">
        <v>608</v>
      </c>
      <c r="FLU95" s="567" t="s">
        <v>608</v>
      </c>
      <c r="FLV95" s="567" t="s">
        <v>608</v>
      </c>
      <c r="FLW95" s="567" t="s">
        <v>608</v>
      </c>
      <c r="FLX95" s="567" t="s">
        <v>608</v>
      </c>
      <c r="FLY95" s="567" t="s">
        <v>608</v>
      </c>
      <c r="FLZ95" s="567" t="s">
        <v>608</v>
      </c>
      <c r="FMA95" s="567" t="s">
        <v>608</v>
      </c>
      <c r="FMB95" s="567" t="s">
        <v>608</v>
      </c>
      <c r="FMC95" s="567" t="s">
        <v>608</v>
      </c>
      <c r="FMD95" s="567" t="s">
        <v>608</v>
      </c>
      <c r="FME95" s="567" t="s">
        <v>608</v>
      </c>
      <c r="FMF95" s="567" t="s">
        <v>608</v>
      </c>
      <c r="FMG95" s="567" t="s">
        <v>608</v>
      </c>
      <c r="FMH95" s="567" t="s">
        <v>608</v>
      </c>
      <c r="FMI95" s="567" t="s">
        <v>608</v>
      </c>
      <c r="FMJ95" s="567" t="s">
        <v>608</v>
      </c>
      <c r="FMK95" s="567" t="s">
        <v>608</v>
      </c>
      <c r="FML95" s="567" t="s">
        <v>608</v>
      </c>
      <c r="FMM95" s="567" t="s">
        <v>608</v>
      </c>
      <c r="FMN95" s="567" t="s">
        <v>608</v>
      </c>
      <c r="FMO95" s="567" t="s">
        <v>608</v>
      </c>
      <c r="FMP95" s="567" t="s">
        <v>608</v>
      </c>
      <c r="FMQ95" s="567" t="s">
        <v>608</v>
      </c>
      <c r="FMR95" s="567" t="s">
        <v>608</v>
      </c>
      <c r="FMS95" s="567" t="s">
        <v>608</v>
      </c>
      <c r="FMT95" s="567" t="s">
        <v>608</v>
      </c>
      <c r="FMU95" s="567" t="s">
        <v>608</v>
      </c>
      <c r="FMV95" s="567" t="s">
        <v>608</v>
      </c>
      <c r="FMW95" s="567" t="s">
        <v>608</v>
      </c>
      <c r="FMX95" s="567" t="s">
        <v>608</v>
      </c>
      <c r="FMY95" s="567" t="s">
        <v>608</v>
      </c>
      <c r="FMZ95" s="567" t="s">
        <v>608</v>
      </c>
      <c r="FNA95" s="567" t="s">
        <v>608</v>
      </c>
      <c r="FNB95" s="567" t="s">
        <v>608</v>
      </c>
      <c r="FNC95" s="567" t="s">
        <v>608</v>
      </c>
      <c r="FND95" s="567" t="s">
        <v>608</v>
      </c>
      <c r="FNE95" s="567" t="s">
        <v>608</v>
      </c>
      <c r="FNF95" s="567" t="s">
        <v>608</v>
      </c>
      <c r="FNG95" s="567" t="s">
        <v>608</v>
      </c>
      <c r="FNH95" s="567" t="s">
        <v>608</v>
      </c>
      <c r="FNI95" s="567" t="s">
        <v>608</v>
      </c>
      <c r="FNJ95" s="567" t="s">
        <v>608</v>
      </c>
      <c r="FNK95" s="567" t="s">
        <v>608</v>
      </c>
      <c r="FNL95" s="567" t="s">
        <v>608</v>
      </c>
      <c r="FNM95" s="567" t="s">
        <v>608</v>
      </c>
      <c r="FNN95" s="567" t="s">
        <v>608</v>
      </c>
      <c r="FNO95" s="567" t="s">
        <v>608</v>
      </c>
      <c r="FNP95" s="567" t="s">
        <v>608</v>
      </c>
      <c r="FNQ95" s="567" t="s">
        <v>608</v>
      </c>
      <c r="FNR95" s="567" t="s">
        <v>608</v>
      </c>
      <c r="FNS95" s="567" t="s">
        <v>608</v>
      </c>
      <c r="FNT95" s="567" t="s">
        <v>608</v>
      </c>
      <c r="FNU95" s="567" t="s">
        <v>608</v>
      </c>
      <c r="FNV95" s="567" t="s">
        <v>608</v>
      </c>
      <c r="FNW95" s="567" t="s">
        <v>608</v>
      </c>
      <c r="FNX95" s="567" t="s">
        <v>608</v>
      </c>
      <c r="FNY95" s="567" t="s">
        <v>608</v>
      </c>
      <c r="FNZ95" s="567" t="s">
        <v>608</v>
      </c>
      <c r="FOA95" s="567" t="s">
        <v>608</v>
      </c>
      <c r="FOB95" s="567" t="s">
        <v>608</v>
      </c>
      <c r="FOC95" s="567" t="s">
        <v>608</v>
      </c>
      <c r="FOD95" s="567" t="s">
        <v>608</v>
      </c>
      <c r="FOE95" s="567" t="s">
        <v>608</v>
      </c>
      <c r="FOF95" s="567" t="s">
        <v>608</v>
      </c>
      <c r="FOG95" s="567" t="s">
        <v>608</v>
      </c>
      <c r="FOH95" s="567" t="s">
        <v>608</v>
      </c>
      <c r="FOI95" s="567" t="s">
        <v>608</v>
      </c>
      <c r="FOJ95" s="567" t="s">
        <v>608</v>
      </c>
      <c r="FOK95" s="567" t="s">
        <v>608</v>
      </c>
      <c r="FOL95" s="567" t="s">
        <v>608</v>
      </c>
      <c r="FOM95" s="567" t="s">
        <v>608</v>
      </c>
      <c r="FON95" s="567" t="s">
        <v>608</v>
      </c>
      <c r="FOO95" s="567" t="s">
        <v>608</v>
      </c>
      <c r="FOP95" s="567" t="s">
        <v>608</v>
      </c>
      <c r="FOQ95" s="567" t="s">
        <v>608</v>
      </c>
      <c r="FOR95" s="567" t="s">
        <v>608</v>
      </c>
      <c r="FOS95" s="567" t="s">
        <v>608</v>
      </c>
      <c r="FOT95" s="567" t="s">
        <v>608</v>
      </c>
      <c r="FOU95" s="567" t="s">
        <v>608</v>
      </c>
      <c r="FOV95" s="567" t="s">
        <v>608</v>
      </c>
      <c r="FOW95" s="567" t="s">
        <v>608</v>
      </c>
      <c r="FOX95" s="567" t="s">
        <v>608</v>
      </c>
      <c r="FOY95" s="567" t="s">
        <v>608</v>
      </c>
      <c r="FOZ95" s="567" t="s">
        <v>608</v>
      </c>
      <c r="FPA95" s="567" t="s">
        <v>608</v>
      </c>
      <c r="FPB95" s="567" t="s">
        <v>608</v>
      </c>
      <c r="FPC95" s="567" t="s">
        <v>608</v>
      </c>
      <c r="FPD95" s="567" t="s">
        <v>608</v>
      </c>
      <c r="FPE95" s="567" t="s">
        <v>608</v>
      </c>
      <c r="FPF95" s="567" t="s">
        <v>608</v>
      </c>
      <c r="FPG95" s="567" t="s">
        <v>608</v>
      </c>
      <c r="FPH95" s="567" t="s">
        <v>608</v>
      </c>
      <c r="FPI95" s="567" t="s">
        <v>608</v>
      </c>
      <c r="FPJ95" s="567" t="s">
        <v>608</v>
      </c>
      <c r="FPK95" s="567" t="s">
        <v>608</v>
      </c>
      <c r="FPL95" s="567" t="s">
        <v>608</v>
      </c>
      <c r="FPM95" s="567" t="s">
        <v>608</v>
      </c>
      <c r="FPN95" s="567" t="s">
        <v>608</v>
      </c>
      <c r="FPO95" s="567" t="s">
        <v>608</v>
      </c>
      <c r="FPP95" s="567" t="s">
        <v>608</v>
      </c>
      <c r="FPQ95" s="567" t="s">
        <v>608</v>
      </c>
      <c r="FPR95" s="567" t="s">
        <v>608</v>
      </c>
      <c r="FPS95" s="567" t="s">
        <v>608</v>
      </c>
      <c r="FPT95" s="567" t="s">
        <v>608</v>
      </c>
      <c r="FPU95" s="567" t="s">
        <v>608</v>
      </c>
      <c r="FPV95" s="567" t="s">
        <v>608</v>
      </c>
      <c r="FPW95" s="567" t="s">
        <v>608</v>
      </c>
      <c r="FPX95" s="567" t="s">
        <v>608</v>
      </c>
      <c r="FPY95" s="567" t="s">
        <v>608</v>
      </c>
      <c r="FPZ95" s="567" t="s">
        <v>608</v>
      </c>
      <c r="FQA95" s="567" t="s">
        <v>608</v>
      </c>
      <c r="FQB95" s="567" t="s">
        <v>608</v>
      </c>
      <c r="FQC95" s="567" t="s">
        <v>608</v>
      </c>
      <c r="FQD95" s="567" t="s">
        <v>608</v>
      </c>
      <c r="FQE95" s="567" t="s">
        <v>608</v>
      </c>
      <c r="FQF95" s="567" t="s">
        <v>608</v>
      </c>
      <c r="FQG95" s="567" t="s">
        <v>608</v>
      </c>
      <c r="FQH95" s="567" t="s">
        <v>608</v>
      </c>
      <c r="FQI95" s="567" t="s">
        <v>608</v>
      </c>
      <c r="FQJ95" s="567" t="s">
        <v>608</v>
      </c>
      <c r="FQK95" s="567" t="s">
        <v>608</v>
      </c>
      <c r="FQL95" s="567" t="s">
        <v>608</v>
      </c>
      <c r="FQM95" s="567" t="s">
        <v>608</v>
      </c>
      <c r="FQN95" s="567" t="s">
        <v>608</v>
      </c>
      <c r="FQO95" s="567" t="s">
        <v>608</v>
      </c>
      <c r="FQP95" s="567" t="s">
        <v>608</v>
      </c>
      <c r="FQQ95" s="567" t="s">
        <v>608</v>
      </c>
      <c r="FQR95" s="567" t="s">
        <v>608</v>
      </c>
      <c r="FQS95" s="567" t="s">
        <v>608</v>
      </c>
      <c r="FQT95" s="567" t="s">
        <v>608</v>
      </c>
      <c r="FQU95" s="567" t="s">
        <v>608</v>
      </c>
      <c r="FQV95" s="567" t="s">
        <v>608</v>
      </c>
      <c r="FQW95" s="567" t="s">
        <v>608</v>
      </c>
      <c r="FQX95" s="567" t="s">
        <v>608</v>
      </c>
      <c r="FQY95" s="567" t="s">
        <v>608</v>
      </c>
      <c r="FQZ95" s="567" t="s">
        <v>608</v>
      </c>
      <c r="FRA95" s="567" t="s">
        <v>608</v>
      </c>
      <c r="FRB95" s="567" t="s">
        <v>608</v>
      </c>
      <c r="FRC95" s="567" t="s">
        <v>608</v>
      </c>
      <c r="FRD95" s="567" t="s">
        <v>608</v>
      </c>
      <c r="FRE95" s="567" t="s">
        <v>608</v>
      </c>
      <c r="FRF95" s="567" t="s">
        <v>608</v>
      </c>
      <c r="FRG95" s="567" t="s">
        <v>608</v>
      </c>
      <c r="FRH95" s="567" t="s">
        <v>608</v>
      </c>
      <c r="FRI95" s="567" t="s">
        <v>608</v>
      </c>
      <c r="FRJ95" s="567" t="s">
        <v>608</v>
      </c>
      <c r="FRK95" s="567" t="s">
        <v>608</v>
      </c>
      <c r="FRL95" s="567" t="s">
        <v>608</v>
      </c>
      <c r="FRM95" s="567" t="s">
        <v>608</v>
      </c>
      <c r="FRN95" s="567" t="s">
        <v>608</v>
      </c>
      <c r="FRO95" s="567" t="s">
        <v>608</v>
      </c>
      <c r="FRP95" s="567" t="s">
        <v>608</v>
      </c>
      <c r="FRQ95" s="567" t="s">
        <v>608</v>
      </c>
      <c r="FRR95" s="567" t="s">
        <v>608</v>
      </c>
      <c r="FRS95" s="567" t="s">
        <v>608</v>
      </c>
      <c r="FRT95" s="567" t="s">
        <v>608</v>
      </c>
      <c r="FRU95" s="567" t="s">
        <v>608</v>
      </c>
      <c r="FRV95" s="567" t="s">
        <v>608</v>
      </c>
      <c r="FRW95" s="567" t="s">
        <v>608</v>
      </c>
      <c r="FRX95" s="567" t="s">
        <v>608</v>
      </c>
      <c r="FRY95" s="567" t="s">
        <v>608</v>
      </c>
      <c r="FRZ95" s="567" t="s">
        <v>608</v>
      </c>
      <c r="FSA95" s="567" t="s">
        <v>608</v>
      </c>
      <c r="FSB95" s="567" t="s">
        <v>608</v>
      </c>
      <c r="FSC95" s="567" t="s">
        <v>608</v>
      </c>
      <c r="FSD95" s="567" t="s">
        <v>608</v>
      </c>
      <c r="FSE95" s="567" t="s">
        <v>608</v>
      </c>
      <c r="FSF95" s="567" t="s">
        <v>608</v>
      </c>
      <c r="FSG95" s="567" t="s">
        <v>608</v>
      </c>
      <c r="FSH95" s="567" t="s">
        <v>608</v>
      </c>
      <c r="FSI95" s="567" t="s">
        <v>608</v>
      </c>
      <c r="FSJ95" s="567" t="s">
        <v>608</v>
      </c>
      <c r="FSK95" s="567" t="s">
        <v>608</v>
      </c>
      <c r="FSL95" s="567" t="s">
        <v>608</v>
      </c>
      <c r="FSM95" s="567" t="s">
        <v>608</v>
      </c>
      <c r="FSN95" s="567" t="s">
        <v>608</v>
      </c>
      <c r="FSO95" s="567" t="s">
        <v>608</v>
      </c>
      <c r="FSP95" s="567" t="s">
        <v>608</v>
      </c>
      <c r="FSQ95" s="567" t="s">
        <v>608</v>
      </c>
      <c r="FSR95" s="567" t="s">
        <v>608</v>
      </c>
      <c r="FSS95" s="567" t="s">
        <v>608</v>
      </c>
      <c r="FST95" s="567" t="s">
        <v>608</v>
      </c>
      <c r="FSU95" s="567" t="s">
        <v>608</v>
      </c>
      <c r="FSV95" s="567" t="s">
        <v>608</v>
      </c>
      <c r="FSW95" s="567" t="s">
        <v>608</v>
      </c>
      <c r="FSX95" s="567" t="s">
        <v>608</v>
      </c>
      <c r="FSY95" s="567" t="s">
        <v>608</v>
      </c>
      <c r="FSZ95" s="567" t="s">
        <v>608</v>
      </c>
      <c r="FTA95" s="567" t="s">
        <v>608</v>
      </c>
      <c r="FTB95" s="567" t="s">
        <v>608</v>
      </c>
      <c r="FTC95" s="567" t="s">
        <v>608</v>
      </c>
      <c r="FTD95" s="567" t="s">
        <v>608</v>
      </c>
      <c r="FTE95" s="567" t="s">
        <v>608</v>
      </c>
      <c r="FTF95" s="567" t="s">
        <v>608</v>
      </c>
      <c r="FTG95" s="567" t="s">
        <v>608</v>
      </c>
      <c r="FTH95" s="567" t="s">
        <v>608</v>
      </c>
      <c r="FTI95" s="567" t="s">
        <v>608</v>
      </c>
      <c r="FTJ95" s="567" t="s">
        <v>608</v>
      </c>
      <c r="FTK95" s="567" t="s">
        <v>608</v>
      </c>
      <c r="FTL95" s="567" t="s">
        <v>608</v>
      </c>
      <c r="FTM95" s="567" t="s">
        <v>608</v>
      </c>
      <c r="FTN95" s="567" t="s">
        <v>608</v>
      </c>
      <c r="FTO95" s="567" t="s">
        <v>608</v>
      </c>
      <c r="FTP95" s="567" t="s">
        <v>608</v>
      </c>
      <c r="FTQ95" s="567" t="s">
        <v>608</v>
      </c>
      <c r="FTR95" s="567" t="s">
        <v>608</v>
      </c>
      <c r="FTS95" s="567" t="s">
        <v>608</v>
      </c>
      <c r="FTT95" s="567" t="s">
        <v>608</v>
      </c>
      <c r="FTU95" s="567" t="s">
        <v>608</v>
      </c>
      <c r="FTV95" s="567" t="s">
        <v>608</v>
      </c>
      <c r="FTW95" s="567" t="s">
        <v>608</v>
      </c>
      <c r="FTX95" s="567" t="s">
        <v>608</v>
      </c>
      <c r="FTY95" s="567" t="s">
        <v>608</v>
      </c>
      <c r="FTZ95" s="567" t="s">
        <v>608</v>
      </c>
      <c r="FUA95" s="567" t="s">
        <v>608</v>
      </c>
      <c r="FUB95" s="567" t="s">
        <v>608</v>
      </c>
      <c r="FUC95" s="567" t="s">
        <v>608</v>
      </c>
      <c r="FUD95" s="567" t="s">
        <v>608</v>
      </c>
      <c r="FUE95" s="567" t="s">
        <v>608</v>
      </c>
      <c r="FUF95" s="567" t="s">
        <v>608</v>
      </c>
      <c r="FUG95" s="567" t="s">
        <v>608</v>
      </c>
      <c r="FUH95" s="567" t="s">
        <v>608</v>
      </c>
      <c r="FUI95" s="567" t="s">
        <v>608</v>
      </c>
      <c r="FUJ95" s="567" t="s">
        <v>608</v>
      </c>
      <c r="FUK95" s="567" t="s">
        <v>608</v>
      </c>
      <c r="FUL95" s="567" t="s">
        <v>608</v>
      </c>
      <c r="FUM95" s="567" t="s">
        <v>608</v>
      </c>
      <c r="FUN95" s="567" t="s">
        <v>608</v>
      </c>
      <c r="FUO95" s="567" t="s">
        <v>608</v>
      </c>
      <c r="FUP95" s="567" t="s">
        <v>608</v>
      </c>
      <c r="FUQ95" s="567" t="s">
        <v>608</v>
      </c>
      <c r="FUR95" s="567" t="s">
        <v>608</v>
      </c>
      <c r="FUS95" s="567" t="s">
        <v>608</v>
      </c>
      <c r="FUT95" s="567" t="s">
        <v>608</v>
      </c>
      <c r="FUU95" s="567" t="s">
        <v>608</v>
      </c>
      <c r="FUV95" s="567" t="s">
        <v>608</v>
      </c>
      <c r="FUW95" s="567" t="s">
        <v>608</v>
      </c>
      <c r="FUX95" s="567" t="s">
        <v>608</v>
      </c>
      <c r="FUY95" s="567" t="s">
        <v>608</v>
      </c>
      <c r="FUZ95" s="567" t="s">
        <v>608</v>
      </c>
      <c r="FVA95" s="567" t="s">
        <v>608</v>
      </c>
      <c r="FVB95" s="567" t="s">
        <v>608</v>
      </c>
      <c r="FVC95" s="567" t="s">
        <v>608</v>
      </c>
      <c r="FVD95" s="567" t="s">
        <v>608</v>
      </c>
      <c r="FVE95" s="567" t="s">
        <v>608</v>
      </c>
      <c r="FVF95" s="567" t="s">
        <v>608</v>
      </c>
      <c r="FVG95" s="567" t="s">
        <v>608</v>
      </c>
      <c r="FVH95" s="567" t="s">
        <v>608</v>
      </c>
      <c r="FVI95" s="567" t="s">
        <v>608</v>
      </c>
      <c r="FVJ95" s="567" t="s">
        <v>608</v>
      </c>
      <c r="FVK95" s="567" t="s">
        <v>608</v>
      </c>
      <c r="FVL95" s="567" t="s">
        <v>608</v>
      </c>
      <c r="FVM95" s="567" t="s">
        <v>608</v>
      </c>
      <c r="FVN95" s="567" t="s">
        <v>608</v>
      </c>
      <c r="FVO95" s="567" t="s">
        <v>608</v>
      </c>
      <c r="FVP95" s="567" t="s">
        <v>608</v>
      </c>
      <c r="FVQ95" s="567" t="s">
        <v>608</v>
      </c>
      <c r="FVR95" s="567" t="s">
        <v>608</v>
      </c>
      <c r="FVS95" s="567" t="s">
        <v>608</v>
      </c>
      <c r="FVT95" s="567" t="s">
        <v>608</v>
      </c>
      <c r="FVU95" s="567" t="s">
        <v>608</v>
      </c>
      <c r="FVV95" s="567" t="s">
        <v>608</v>
      </c>
      <c r="FVW95" s="567" t="s">
        <v>608</v>
      </c>
      <c r="FVX95" s="567" t="s">
        <v>608</v>
      </c>
      <c r="FVY95" s="567" t="s">
        <v>608</v>
      </c>
      <c r="FVZ95" s="567" t="s">
        <v>608</v>
      </c>
      <c r="FWA95" s="567" t="s">
        <v>608</v>
      </c>
      <c r="FWB95" s="567" t="s">
        <v>608</v>
      </c>
      <c r="FWC95" s="567" t="s">
        <v>608</v>
      </c>
      <c r="FWD95" s="567" t="s">
        <v>608</v>
      </c>
      <c r="FWE95" s="567" t="s">
        <v>608</v>
      </c>
      <c r="FWF95" s="567" t="s">
        <v>608</v>
      </c>
      <c r="FWG95" s="567" t="s">
        <v>608</v>
      </c>
      <c r="FWH95" s="567" t="s">
        <v>608</v>
      </c>
      <c r="FWI95" s="567" t="s">
        <v>608</v>
      </c>
      <c r="FWJ95" s="567" t="s">
        <v>608</v>
      </c>
      <c r="FWK95" s="567" t="s">
        <v>608</v>
      </c>
      <c r="FWL95" s="567" t="s">
        <v>608</v>
      </c>
      <c r="FWM95" s="567" t="s">
        <v>608</v>
      </c>
      <c r="FWN95" s="567" t="s">
        <v>608</v>
      </c>
      <c r="FWO95" s="567" t="s">
        <v>608</v>
      </c>
      <c r="FWP95" s="567" t="s">
        <v>608</v>
      </c>
      <c r="FWQ95" s="567" t="s">
        <v>608</v>
      </c>
      <c r="FWR95" s="567" t="s">
        <v>608</v>
      </c>
      <c r="FWS95" s="567" t="s">
        <v>608</v>
      </c>
      <c r="FWT95" s="567" t="s">
        <v>608</v>
      </c>
      <c r="FWU95" s="567" t="s">
        <v>608</v>
      </c>
      <c r="FWV95" s="567" t="s">
        <v>608</v>
      </c>
      <c r="FWW95" s="567" t="s">
        <v>608</v>
      </c>
      <c r="FWX95" s="567" t="s">
        <v>608</v>
      </c>
      <c r="FWY95" s="567" t="s">
        <v>608</v>
      </c>
      <c r="FWZ95" s="567" t="s">
        <v>608</v>
      </c>
      <c r="FXA95" s="567" t="s">
        <v>608</v>
      </c>
      <c r="FXB95" s="567" t="s">
        <v>608</v>
      </c>
      <c r="FXC95" s="567" t="s">
        <v>608</v>
      </c>
      <c r="FXD95" s="567" t="s">
        <v>608</v>
      </c>
      <c r="FXE95" s="567" t="s">
        <v>608</v>
      </c>
      <c r="FXF95" s="567" t="s">
        <v>608</v>
      </c>
      <c r="FXG95" s="567" t="s">
        <v>608</v>
      </c>
      <c r="FXH95" s="567" t="s">
        <v>608</v>
      </c>
      <c r="FXI95" s="567" t="s">
        <v>608</v>
      </c>
      <c r="FXJ95" s="567" t="s">
        <v>608</v>
      </c>
      <c r="FXK95" s="567" t="s">
        <v>608</v>
      </c>
      <c r="FXL95" s="567" t="s">
        <v>608</v>
      </c>
      <c r="FXM95" s="567" t="s">
        <v>608</v>
      </c>
      <c r="FXN95" s="567" t="s">
        <v>608</v>
      </c>
      <c r="FXO95" s="567" t="s">
        <v>608</v>
      </c>
      <c r="FXP95" s="567" t="s">
        <v>608</v>
      </c>
      <c r="FXQ95" s="567" t="s">
        <v>608</v>
      </c>
      <c r="FXR95" s="567" t="s">
        <v>608</v>
      </c>
      <c r="FXS95" s="567" t="s">
        <v>608</v>
      </c>
      <c r="FXT95" s="567" t="s">
        <v>608</v>
      </c>
      <c r="FXU95" s="567" t="s">
        <v>608</v>
      </c>
      <c r="FXV95" s="567" t="s">
        <v>608</v>
      </c>
      <c r="FXW95" s="567" t="s">
        <v>608</v>
      </c>
      <c r="FXX95" s="567" t="s">
        <v>608</v>
      </c>
      <c r="FXY95" s="567" t="s">
        <v>608</v>
      </c>
      <c r="FXZ95" s="567" t="s">
        <v>608</v>
      </c>
      <c r="FYA95" s="567" t="s">
        <v>608</v>
      </c>
      <c r="FYB95" s="567" t="s">
        <v>608</v>
      </c>
      <c r="FYC95" s="567" t="s">
        <v>608</v>
      </c>
      <c r="FYD95" s="567" t="s">
        <v>608</v>
      </c>
      <c r="FYE95" s="567" t="s">
        <v>608</v>
      </c>
      <c r="FYF95" s="567" t="s">
        <v>608</v>
      </c>
      <c r="FYG95" s="567" t="s">
        <v>608</v>
      </c>
      <c r="FYH95" s="567" t="s">
        <v>608</v>
      </c>
      <c r="FYI95" s="567" t="s">
        <v>608</v>
      </c>
      <c r="FYJ95" s="567" t="s">
        <v>608</v>
      </c>
      <c r="FYK95" s="567" t="s">
        <v>608</v>
      </c>
      <c r="FYL95" s="567" t="s">
        <v>608</v>
      </c>
      <c r="FYM95" s="567" t="s">
        <v>608</v>
      </c>
      <c r="FYN95" s="567" t="s">
        <v>608</v>
      </c>
      <c r="FYO95" s="567" t="s">
        <v>608</v>
      </c>
      <c r="FYP95" s="567" t="s">
        <v>608</v>
      </c>
      <c r="FYQ95" s="567" t="s">
        <v>608</v>
      </c>
      <c r="FYR95" s="567" t="s">
        <v>608</v>
      </c>
      <c r="FYS95" s="567" t="s">
        <v>608</v>
      </c>
      <c r="FYT95" s="567" t="s">
        <v>608</v>
      </c>
      <c r="FYU95" s="567" t="s">
        <v>608</v>
      </c>
      <c r="FYV95" s="567" t="s">
        <v>608</v>
      </c>
      <c r="FYW95" s="567" t="s">
        <v>608</v>
      </c>
      <c r="FYX95" s="567" t="s">
        <v>608</v>
      </c>
      <c r="FYY95" s="567" t="s">
        <v>608</v>
      </c>
      <c r="FYZ95" s="567" t="s">
        <v>608</v>
      </c>
      <c r="FZA95" s="567" t="s">
        <v>608</v>
      </c>
      <c r="FZB95" s="567" t="s">
        <v>608</v>
      </c>
      <c r="FZC95" s="567" t="s">
        <v>608</v>
      </c>
      <c r="FZD95" s="567" t="s">
        <v>608</v>
      </c>
      <c r="FZE95" s="567" t="s">
        <v>608</v>
      </c>
      <c r="FZF95" s="567" t="s">
        <v>608</v>
      </c>
      <c r="FZG95" s="567" t="s">
        <v>608</v>
      </c>
      <c r="FZH95" s="567" t="s">
        <v>608</v>
      </c>
      <c r="FZI95" s="567" t="s">
        <v>608</v>
      </c>
      <c r="FZJ95" s="567" t="s">
        <v>608</v>
      </c>
      <c r="FZK95" s="567" t="s">
        <v>608</v>
      </c>
      <c r="FZL95" s="567" t="s">
        <v>608</v>
      </c>
      <c r="FZM95" s="567" t="s">
        <v>608</v>
      </c>
      <c r="FZN95" s="567" t="s">
        <v>608</v>
      </c>
      <c r="FZO95" s="567" t="s">
        <v>608</v>
      </c>
      <c r="FZP95" s="567" t="s">
        <v>608</v>
      </c>
      <c r="FZQ95" s="567" t="s">
        <v>608</v>
      </c>
      <c r="FZR95" s="567" t="s">
        <v>608</v>
      </c>
      <c r="FZS95" s="567" t="s">
        <v>608</v>
      </c>
      <c r="FZT95" s="567" t="s">
        <v>608</v>
      </c>
      <c r="FZU95" s="567" t="s">
        <v>608</v>
      </c>
      <c r="FZV95" s="567" t="s">
        <v>608</v>
      </c>
      <c r="FZW95" s="567" t="s">
        <v>608</v>
      </c>
      <c r="FZX95" s="567" t="s">
        <v>608</v>
      </c>
      <c r="FZY95" s="567" t="s">
        <v>608</v>
      </c>
      <c r="FZZ95" s="567" t="s">
        <v>608</v>
      </c>
      <c r="GAA95" s="567" t="s">
        <v>608</v>
      </c>
      <c r="GAB95" s="567" t="s">
        <v>608</v>
      </c>
      <c r="GAC95" s="567" t="s">
        <v>608</v>
      </c>
      <c r="GAD95" s="567" t="s">
        <v>608</v>
      </c>
      <c r="GAE95" s="567" t="s">
        <v>608</v>
      </c>
      <c r="GAF95" s="567" t="s">
        <v>608</v>
      </c>
      <c r="GAG95" s="567" t="s">
        <v>608</v>
      </c>
      <c r="GAH95" s="567" t="s">
        <v>608</v>
      </c>
      <c r="GAI95" s="567" t="s">
        <v>608</v>
      </c>
      <c r="GAJ95" s="567" t="s">
        <v>608</v>
      </c>
      <c r="GAK95" s="567" t="s">
        <v>608</v>
      </c>
      <c r="GAL95" s="567" t="s">
        <v>608</v>
      </c>
      <c r="GAM95" s="567" t="s">
        <v>608</v>
      </c>
      <c r="GAN95" s="567" t="s">
        <v>608</v>
      </c>
      <c r="GAO95" s="567" t="s">
        <v>608</v>
      </c>
      <c r="GAP95" s="567" t="s">
        <v>608</v>
      </c>
      <c r="GAQ95" s="567" t="s">
        <v>608</v>
      </c>
      <c r="GAR95" s="567" t="s">
        <v>608</v>
      </c>
      <c r="GAS95" s="567" t="s">
        <v>608</v>
      </c>
      <c r="GAT95" s="567" t="s">
        <v>608</v>
      </c>
      <c r="GAU95" s="567" t="s">
        <v>608</v>
      </c>
      <c r="GAV95" s="567" t="s">
        <v>608</v>
      </c>
      <c r="GAW95" s="567" t="s">
        <v>608</v>
      </c>
      <c r="GAX95" s="567" t="s">
        <v>608</v>
      </c>
      <c r="GAY95" s="567" t="s">
        <v>608</v>
      </c>
      <c r="GAZ95" s="567" t="s">
        <v>608</v>
      </c>
      <c r="GBA95" s="567" t="s">
        <v>608</v>
      </c>
      <c r="GBB95" s="567" t="s">
        <v>608</v>
      </c>
      <c r="GBC95" s="567" t="s">
        <v>608</v>
      </c>
      <c r="GBD95" s="567" t="s">
        <v>608</v>
      </c>
      <c r="GBE95" s="567" t="s">
        <v>608</v>
      </c>
      <c r="GBF95" s="567" t="s">
        <v>608</v>
      </c>
      <c r="GBG95" s="567" t="s">
        <v>608</v>
      </c>
      <c r="GBH95" s="567" t="s">
        <v>608</v>
      </c>
      <c r="GBI95" s="567" t="s">
        <v>608</v>
      </c>
      <c r="GBJ95" s="567" t="s">
        <v>608</v>
      </c>
      <c r="GBK95" s="567" t="s">
        <v>608</v>
      </c>
      <c r="GBL95" s="567" t="s">
        <v>608</v>
      </c>
      <c r="GBM95" s="567" t="s">
        <v>608</v>
      </c>
      <c r="GBN95" s="567" t="s">
        <v>608</v>
      </c>
      <c r="GBO95" s="567" t="s">
        <v>608</v>
      </c>
      <c r="GBP95" s="567" t="s">
        <v>608</v>
      </c>
      <c r="GBQ95" s="567" t="s">
        <v>608</v>
      </c>
      <c r="GBR95" s="567" t="s">
        <v>608</v>
      </c>
      <c r="GBS95" s="567" t="s">
        <v>608</v>
      </c>
      <c r="GBT95" s="567" t="s">
        <v>608</v>
      </c>
      <c r="GBU95" s="567" t="s">
        <v>608</v>
      </c>
      <c r="GBV95" s="567" t="s">
        <v>608</v>
      </c>
      <c r="GBW95" s="567" t="s">
        <v>608</v>
      </c>
      <c r="GBX95" s="567" t="s">
        <v>608</v>
      </c>
      <c r="GBY95" s="567" t="s">
        <v>608</v>
      </c>
      <c r="GBZ95" s="567" t="s">
        <v>608</v>
      </c>
      <c r="GCA95" s="567" t="s">
        <v>608</v>
      </c>
      <c r="GCB95" s="567" t="s">
        <v>608</v>
      </c>
      <c r="GCC95" s="567" t="s">
        <v>608</v>
      </c>
      <c r="GCD95" s="567" t="s">
        <v>608</v>
      </c>
      <c r="GCE95" s="567" t="s">
        <v>608</v>
      </c>
      <c r="GCF95" s="567" t="s">
        <v>608</v>
      </c>
      <c r="GCG95" s="567" t="s">
        <v>608</v>
      </c>
      <c r="GCH95" s="567" t="s">
        <v>608</v>
      </c>
      <c r="GCI95" s="567" t="s">
        <v>608</v>
      </c>
      <c r="GCJ95" s="567" t="s">
        <v>608</v>
      </c>
      <c r="GCK95" s="567" t="s">
        <v>608</v>
      </c>
      <c r="GCL95" s="567" t="s">
        <v>608</v>
      </c>
      <c r="GCM95" s="567" t="s">
        <v>608</v>
      </c>
      <c r="GCN95" s="567" t="s">
        <v>608</v>
      </c>
      <c r="GCO95" s="567" t="s">
        <v>608</v>
      </c>
      <c r="GCP95" s="567" t="s">
        <v>608</v>
      </c>
      <c r="GCQ95" s="567" t="s">
        <v>608</v>
      </c>
      <c r="GCR95" s="567" t="s">
        <v>608</v>
      </c>
      <c r="GCS95" s="567" t="s">
        <v>608</v>
      </c>
      <c r="GCT95" s="567" t="s">
        <v>608</v>
      </c>
      <c r="GCU95" s="567" t="s">
        <v>608</v>
      </c>
      <c r="GCV95" s="567" t="s">
        <v>608</v>
      </c>
      <c r="GCW95" s="567" t="s">
        <v>608</v>
      </c>
      <c r="GCX95" s="567" t="s">
        <v>608</v>
      </c>
      <c r="GCY95" s="567" t="s">
        <v>608</v>
      </c>
      <c r="GCZ95" s="567" t="s">
        <v>608</v>
      </c>
      <c r="GDA95" s="567" t="s">
        <v>608</v>
      </c>
      <c r="GDB95" s="567" t="s">
        <v>608</v>
      </c>
      <c r="GDC95" s="567" t="s">
        <v>608</v>
      </c>
      <c r="GDD95" s="567" t="s">
        <v>608</v>
      </c>
      <c r="GDE95" s="567" t="s">
        <v>608</v>
      </c>
      <c r="GDF95" s="567" t="s">
        <v>608</v>
      </c>
      <c r="GDG95" s="567" t="s">
        <v>608</v>
      </c>
      <c r="GDH95" s="567" t="s">
        <v>608</v>
      </c>
      <c r="GDI95" s="567" t="s">
        <v>608</v>
      </c>
      <c r="GDJ95" s="567" t="s">
        <v>608</v>
      </c>
      <c r="GDK95" s="567" t="s">
        <v>608</v>
      </c>
      <c r="GDL95" s="567" t="s">
        <v>608</v>
      </c>
      <c r="GDM95" s="567" t="s">
        <v>608</v>
      </c>
      <c r="GDN95" s="567" t="s">
        <v>608</v>
      </c>
      <c r="GDO95" s="567" t="s">
        <v>608</v>
      </c>
      <c r="GDP95" s="567" t="s">
        <v>608</v>
      </c>
      <c r="GDQ95" s="567" t="s">
        <v>608</v>
      </c>
      <c r="GDR95" s="567" t="s">
        <v>608</v>
      </c>
      <c r="GDS95" s="567" t="s">
        <v>608</v>
      </c>
      <c r="GDT95" s="567" t="s">
        <v>608</v>
      </c>
      <c r="GDU95" s="567" t="s">
        <v>608</v>
      </c>
      <c r="GDV95" s="567" t="s">
        <v>608</v>
      </c>
      <c r="GDW95" s="567" t="s">
        <v>608</v>
      </c>
      <c r="GDX95" s="567" t="s">
        <v>608</v>
      </c>
      <c r="GDY95" s="567" t="s">
        <v>608</v>
      </c>
      <c r="GDZ95" s="567" t="s">
        <v>608</v>
      </c>
      <c r="GEA95" s="567" t="s">
        <v>608</v>
      </c>
      <c r="GEB95" s="567" t="s">
        <v>608</v>
      </c>
      <c r="GEC95" s="567" t="s">
        <v>608</v>
      </c>
      <c r="GED95" s="567" t="s">
        <v>608</v>
      </c>
      <c r="GEE95" s="567" t="s">
        <v>608</v>
      </c>
      <c r="GEF95" s="567" t="s">
        <v>608</v>
      </c>
      <c r="GEG95" s="567" t="s">
        <v>608</v>
      </c>
      <c r="GEH95" s="567" t="s">
        <v>608</v>
      </c>
      <c r="GEI95" s="567" t="s">
        <v>608</v>
      </c>
      <c r="GEJ95" s="567" t="s">
        <v>608</v>
      </c>
      <c r="GEK95" s="567" t="s">
        <v>608</v>
      </c>
      <c r="GEL95" s="567" t="s">
        <v>608</v>
      </c>
      <c r="GEM95" s="567" t="s">
        <v>608</v>
      </c>
      <c r="GEN95" s="567" t="s">
        <v>608</v>
      </c>
      <c r="GEO95" s="567" t="s">
        <v>608</v>
      </c>
      <c r="GEP95" s="567" t="s">
        <v>608</v>
      </c>
      <c r="GEQ95" s="567" t="s">
        <v>608</v>
      </c>
      <c r="GER95" s="567" t="s">
        <v>608</v>
      </c>
      <c r="GES95" s="567" t="s">
        <v>608</v>
      </c>
      <c r="GET95" s="567" t="s">
        <v>608</v>
      </c>
      <c r="GEU95" s="567" t="s">
        <v>608</v>
      </c>
      <c r="GEV95" s="567" t="s">
        <v>608</v>
      </c>
      <c r="GEW95" s="567" t="s">
        <v>608</v>
      </c>
      <c r="GEX95" s="567" t="s">
        <v>608</v>
      </c>
      <c r="GEY95" s="567" t="s">
        <v>608</v>
      </c>
      <c r="GEZ95" s="567" t="s">
        <v>608</v>
      </c>
      <c r="GFA95" s="567" t="s">
        <v>608</v>
      </c>
      <c r="GFB95" s="567" t="s">
        <v>608</v>
      </c>
      <c r="GFC95" s="567" t="s">
        <v>608</v>
      </c>
      <c r="GFD95" s="567" t="s">
        <v>608</v>
      </c>
      <c r="GFE95" s="567" t="s">
        <v>608</v>
      </c>
      <c r="GFF95" s="567" t="s">
        <v>608</v>
      </c>
      <c r="GFG95" s="567" t="s">
        <v>608</v>
      </c>
      <c r="GFH95" s="567" t="s">
        <v>608</v>
      </c>
      <c r="GFI95" s="567" t="s">
        <v>608</v>
      </c>
      <c r="GFJ95" s="567" t="s">
        <v>608</v>
      </c>
      <c r="GFK95" s="567" t="s">
        <v>608</v>
      </c>
      <c r="GFL95" s="567" t="s">
        <v>608</v>
      </c>
      <c r="GFM95" s="567" t="s">
        <v>608</v>
      </c>
      <c r="GFN95" s="567" t="s">
        <v>608</v>
      </c>
      <c r="GFO95" s="567" t="s">
        <v>608</v>
      </c>
      <c r="GFP95" s="567" t="s">
        <v>608</v>
      </c>
      <c r="GFQ95" s="567" t="s">
        <v>608</v>
      </c>
      <c r="GFR95" s="567" t="s">
        <v>608</v>
      </c>
      <c r="GFS95" s="567" t="s">
        <v>608</v>
      </c>
      <c r="GFT95" s="567" t="s">
        <v>608</v>
      </c>
      <c r="GFU95" s="567" t="s">
        <v>608</v>
      </c>
      <c r="GFV95" s="567" t="s">
        <v>608</v>
      </c>
      <c r="GFW95" s="567" t="s">
        <v>608</v>
      </c>
      <c r="GFX95" s="567" t="s">
        <v>608</v>
      </c>
      <c r="GFY95" s="567" t="s">
        <v>608</v>
      </c>
      <c r="GFZ95" s="567" t="s">
        <v>608</v>
      </c>
      <c r="GGA95" s="567" t="s">
        <v>608</v>
      </c>
      <c r="GGB95" s="567" t="s">
        <v>608</v>
      </c>
      <c r="GGC95" s="567" t="s">
        <v>608</v>
      </c>
      <c r="GGD95" s="567" t="s">
        <v>608</v>
      </c>
      <c r="GGE95" s="567" t="s">
        <v>608</v>
      </c>
      <c r="GGF95" s="567" t="s">
        <v>608</v>
      </c>
      <c r="GGG95" s="567" t="s">
        <v>608</v>
      </c>
      <c r="GGH95" s="567" t="s">
        <v>608</v>
      </c>
      <c r="GGI95" s="567" t="s">
        <v>608</v>
      </c>
      <c r="GGJ95" s="567" t="s">
        <v>608</v>
      </c>
      <c r="GGK95" s="567" t="s">
        <v>608</v>
      </c>
      <c r="GGL95" s="567" t="s">
        <v>608</v>
      </c>
      <c r="GGM95" s="567" t="s">
        <v>608</v>
      </c>
      <c r="GGN95" s="567" t="s">
        <v>608</v>
      </c>
      <c r="GGO95" s="567" t="s">
        <v>608</v>
      </c>
      <c r="GGP95" s="567" t="s">
        <v>608</v>
      </c>
      <c r="GGQ95" s="567" t="s">
        <v>608</v>
      </c>
      <c r="GGR95" s="567" t="s">
        <v>608</v>
      </c>
      <c r="GGS95" s="567" t="s">
        <v>608</v>
      </c>
      <c r="GGT95" s="567" t="s">
        <v>608</v>
      </c>
      <c r="GGU95" s="567" t="s">
        <v>608</v>
      </c>
      <c r="GGV95" s="567" t="s">
        <v>608</v>
      </c>
      <c r="GGW95" s="567" t="s">
        <v>608</v>
      </c>
      <c r="GGX95" s="567" t="s">
        <v>608</v>
      </c>
      <c r="GGY95" s="567" t="s">
        <v>608</v>
      </c>
      <c r="GGZ95" s="567" t="s">
        <v>608</v>
      </c>
      <c r="GHA95" s="567" t="s">
        <v>608</v>
      </c>
      <c r="GHB95" s="567" t="s">
        <v>608</v>
      </c>
      <c r="GHC95" s="567" t="s">
        <v>608</v>
      </c>
      <c r="GHD95" s="567" t="s">
        <v>608</v>
      </c>
      <c r="GHE95" s="567" t="s">
        <v>608</v>
      </c>
      <c r="GHF95" s="567" t="s">
        <v>608</v>
      </c>
      <c r="GHG95" s="567" t="s">
        <v>608</v>
      </c>
      <c r="GHH95" s="567" t="s">
        <v>608</v>
      </c>
      <c r="GHI95" s="567" t="s">
        <v>608</v>
      </c>
      <c r="GHJ95" s="567" t="s">
        <v>608</v>
      </c>
      <c r="GHK95" s="567" t="s">
        <v>608</v>
      </c>
      <c r="GHL95" s="567" t="s">
        <v>608</v>
      </c>
      <c r="GHM95" s="567" t="s">
        <v>608</v>
      </c>
      <c r="GHN95" s="567" t="s">
        <v>608</v>
      </c>
      <c r="GHO95" s="567" t="s">
        <v>608</v>
      </c>
      <c r="GHP95" s="567" t="s">
        <v>608</v>
      </c>
      <c r="GHQ95" s="567" t="s">
        <v>608</v>
      </c>
      <c r="GHR95" s="567" t="s">
        <v>608</v>
      </c>
      <c r="GHS95" s="567" t="s">
        <v>608</v>
      </c>
      <c r="GHT95" s="567" t="s">
        <v>608</v>
      </c>
      <c r="GHU95" s="567" t="s">
        <v>608</v>
      </c>
      <c r="GHV95" s="567" t="s">
        <v>608</v>
      </c>
      <c r="GHW95" s="567" t="s">
        <v>608</v>
      </c>
      <c r="GHX95" s="567" t="s">
        <v>608</v>
      </c>
      <c r="GHY95" s="567" t="s">
        <v>608</v>
      </c>
      <c r="GHZ95" s="567" t="s">
        <v>608</v>
      </c>
      <c r="GIA95" s="567" t="s">
        <v>608</v>
      </c>
      <c r="GIB95" s="567" t="s">
        <v>608</v>
      </c>
      <c r="GIC95" s="567" t="s">
        <v>608</v>
      </c>
      <c r="GID95" s="567" t="s">
        <v>608</v>
      </c>
      <c r="GIE95" s="567" t="s">
        <v>608</v>
      </c>
      <c r="GIF95" s="567" t="s">
        <v>608</v>
      </c>
      <c r="GIG95" s="567" t="s">
        <v>608</v>
      </c>
      <c r="GIH95" s="567" t="s">
        <v>608</v>
      </c>
      <c r="GII95" s="567" t="s">
        <v>608</v>
      </c>
      <c r="GIJ95" s="567" t="s">
        <v>608</v>
      </c>
      <c r="GIK95" s="567" t="s">
        <v>608</v>
      </c>
      <c r="GIL95" s="567" t="s">
        <v>608</v>
      </c>
      <c r="GIM95" s="567" t="s">
        <v>608</v>
      </c>
      <c r="GIN95" s="567" t="s">
        <v>608</v>
      </c>
      <c r="GIO95" s="567" t="s">
        <v>608</v>
      </c>
      <c r="GIP95" s="567" t="s">
        <v>608</v>
      </c>
      <c r="GIQ95" s="567" t="s">
        <v>608</v>
      </c>
      <c r="GIR95" s="567" t="s">
        <v>608</v>
      </c>
      <c r="GIS95" s="567" t="s">
        <v>608</v>
      </c>
      <c r="GIT95" s="567" t="s">
        <v>608</v>
      </c>
      <c r="GIU95" s="567" t="s">
        <v>608</v>
      </c>
      <c r="GIV95" s="567" t="s">
        <v>608</v>
      </c>
      <c r="GIW95" s="567" t="s">
        <v>608</v>
      </c>
      <c r="GIX95" s="567" t="s">
        <v>608</v>
      </c>
      <c r="GIY95" s="567" t="s">
        <v>608</v>
      </c>
      <c r="GIZ95" s="567" t="s">
        <v>608</v>
      </c>
      <c r="GJA95" s="567" t="s">
        <v>608</v>
      </c>
      <c r="GJB95" s="567" t="s">
        <v>608</v>
      </c>
      <c r="GJC95" s="567" t="s">
        <v>608</v>
      </c>
      <c r="GJD95" s="567" t="s">
        <v>608</v>
      </c>
      <c r="GJE95" s="567" t="s">
        <v>608</v>
      </c>
      <c r="GJF95" s="567" t="s">
        <v>608</v>
      </c>
      <c r="GJG95" s="567" t="s">
        <v>608</v>
      </c>
      <c r="GJH95" s="567" t="s">
        <v>608</v>
      </c>
      <c r="GJI95" s="567" t="s">
        <v>608</v>
      </c>
      <c r="GJJ95" s="567" t="s">
        <v>608</v>
      </c>
      <c r="GJK95" s="567" t="s">
        <v>608</v>
      </c>
      <c r="GJL95" s="567" t="s">
        <v>608</v>
      </c>
      <c r="GJM95" s="567" t="s">
        <v>608</v>
      </c>
      <c r="GJN95" s="567" t="s">
        <v>608</v>
      </c>
      <c r="GJO95" s="567" t="s">
        <v>608</v>
      </c>
      <c r="GJP95" s="567" t="s">
        <v>608</v>
      </c>
      <c r="GJQ95" s="567" t="s">
        <v>608</v>
      </c>
      <c r="GJR95" s="567" t="s">
        <v>608</v>
      </c>
      <c r="GJS95" s="567" t="s">
        <v>608</v>
      </c>
      <c r="GJT95" s="567" t="s">
        <v>608</v>
      </c>
      <c r="GJU95" s="567" t="s">
        <v>608</v>
      </c>
      <c r="GJV95" s="567" t="s">
        <v>608</v>
      </c>
      <c r="GJW95" s="567" t="s">
        <v>608</v>
      </c>
      <c r="GJX95" s="567" t="s">
        <v>608</v>
      </c>
      <c r="GJY95" s="567" t="s">
        <v>608</v>
      </c>
      <c r="GJZ95" s="567" t="s">
        <v>608</v>
      </c>
      <c r="GKA95" s="567" t="s">
        <v>608</v>
      </c>
      <c r="GKB95" s="567" t="s">
        <v>608</v>
      </c>
      <c r="GKC95" s="567" t="s">
        <v>608</v>
      </c>
      <c r="GKD95" s="567" t="s">
        <v>608</v>
      </c>
      <c r="GKE95" s="567" t="s">
        <v>608</v>
      </c>
      <c r="GKF95" s="567" t="s">
        <v>608</v>
      </c>
      <c r="GKG95" s="567" t="s">
        <v>608</v>
      </c>
      <c r="GKH95" s="567" t="s">
        <v>608</v>
      </c>
      <c r="GKI95" s="567" t="s">
        <v>608</v>
      </c>
      <c r="GKJ95" s="567" t="s">
        <v>608</v>
      </c>
      <c r="GKK95" s="567" t="s">
        <v>608</v>
      </c>
      <c r="GKL95" s="567" t="s">
        <v>608</v>
      </c>
      <c r="GKM95" s="567" t="s">
        <v>608</v>
      </c>
      <c r="GKN95" s="567" t="s">
        <v>608</v>
      </c>
      <c r="GKO95" s="567" t="s">
        <v>608</v>
      </c>
      <c r="GKP95" s="567" t="s">
        <v>608</v>
      </c>
      <c r="GKQ95" s="567" t="s">
        <v>608</v>
      </c>
      <c r="GKR95" s="567" t="s">
        <v>608</v>
      </c>
      <c r="GKS95" s="567" t="s">
        <v>608</v>
      </c>
      <c r="GKT95" s="567" t="s">
        <v>608</v>
      </c>
      <c r="GKU95" s="567" t="s">
        <v>608</v>
      </c>
      <c r="GKV95" s="567" t="s">
        <v>608</v>
      </c>
      <c r="GKW95" s="567" t="s">
        <v>608</v>
      </c>
      <c r="GKX95" s="567" t="s">
        <v>608</v>
      </c>
      <c r="GKY95" s="567" t="s">
        <v>608</v>
      </c>
      <c r="GKZ95" s="567" t="s">
        <v>608</v>
      </c>
      <c r="GLA95" s="567" t="s">
        <v>608</v>
      </c>
      <c r="GLB95" s="567" t="s">
        <v>608</v>
      </c>
      <c r="GLC95" s="567" t="s">
        <v>608</v>
      </c>
      <c r="GLD95" s="567" t="s">
        <v>608</v>
      </c>
      <c r="GLE95" s="567" t="s">
        <v>608</v>
      </c>
      <c r="GLF95" s="567" t="s">
        <v>608</v>
      </c>
      <c r="GLG95" s="567" t="s">
        <v>608</v>
      </c>
      <c r="GLH95" s="567" t="s">
        <v>608</v>
      </c>
      <c r="GLI95" s="567" t="s">
        <v>608</v>
      </c>
      <c r="GLJ95" s="567" t="s">
        <v>608</v>
      </c>
      <c r="GLK95" s="567" t="s">
        <v>608</v>
      </c>
      <c r="GLL95" s="567" t="s">
        <v>608</v>
      </c>
      <c r="GLM95" s="567" t="s">
        <v>608</v>
      </c>
      <c r="GLN95" s="567" t="s">
        <v>608</v>
      </c>
      <c r="GLO95" s="567" t="s">
        <v>608</v>
      </c>
      <c r="GLP95" s="567" t="s">
        <v>608</v>
      </c>
      <c r="GLQ95" s="567" t="s">
        <v>608</v>
      </c>
      <c r="GLR95" s="567" t="s">
        <v>608</v>
      </c>
      <c r="GLS95" s="567" t="s">
        <v>608</v>
      </c>
      <c r="GLT95" s="567" t="s">
        <v>608</v>
      </c>
      <c r="GLU95" s="567" t="s">
        <v>608</v>
      </c>
      <c r="GLV95" s="567" t="s">
        <v>608</v>
      </c>
      <c r="GLW95" s="567" t="s">
        <v>608</v>
      </c>
      <c r="GLX95" s="567" t="s">
        <v>608</v>
      </c>
      <c r="GLY95" s="567" t="s">
        <v>608</v>
      </c>
      <c r="GLZ95" s="567" t="s">
        <v>608</v>
      </c>
      <c r="GMA95" s="567" t="s">
        <v>608</v>
      </c>
      <c r="GMB95" s="567" t="s">
        <v>608</v>
      </c>
      <c r="GMC95" s="567" t="s">
        <v>608</v>
      </c>
      <c r="GMD95" s="567" t="s">
        <v>608</v>
      </c>
      <c r="GME95" s="567" t="s">
        <v>608</v>
      </c>
      <c r="GMF95" s="567" t="s">
        <v>608</v>
      </c>
      <c r="GMG95" s="567" t="s">
        <v>608</v>
      </c>
      <c r="GMH95" s="567" t="s">
        <v>608</v>
      </c>
      <c r="GMI95" s="567" t="s">
        <v>608</v>
      </c>
      <c r="GMJ95" s="567" t="s">
        <v>608</v>
      </c>
      <c r="GMK95" s="567" t="s">
        <v>608</v>
      </c>
      <c r="GML95" s="567" t="s">
        <v>608</v>
      </c>
      <c r="GMM95" s="567" t="s">
        <v>608</v>
      </c>
      <c r="GMN95" s="567" t="s">
        <v>608</v>
      </c>
      <c r="GMO95" s="567" t="s">
        <v>608</v>
      </c>
      <c r="GMP95" s="567" t="s">
        <v>608</v>
      </c>
      <c r="GMQ95" s="567" t="s">
        <v>608</v>
      </c>
      <c r="GMR95" s="567" t="s">
        <v>608</v>
      </c>
      <c r="GMS95" s="567" t="s">
        <v>608</v>
      </c>
      <c r="GMT95" s="567" t="s">
        <v>608</v>
      </c>
      <c r="GMU95" s="567" t="s">
        <v>608</v>
      </c>
      <c r="GMV95" s="567" t="s">
        <v>608</v>
      </c>
      <c r="GMW95" s="567" t="s">
        <v>608</v>
      </c>
      <c r="GMX95" s="567" t="s">
        <v>608</v>
      </c>
      <c r="GMY95" s="567" t="s">
        <v>608</v>
      </c>
      <c r="GMZ95" s="567" t="s">
        <v>608</v>
      </c>
      <c r="GNA95" s="567" t="s">
        <v>608</v>
      </c>
      <c r="GNB95" s="567" t="s">
        <v>608</v>
      </c>
      <c r="GNC95" s="567" t="s">
        <v>608</v>
      </c>
      <c r="GND95" s="567" t="s">
        <v>608</v>
      </c>
      <c r="GNE95" s="567" t="s">
        <v>608</v>
      </c>
      <c r="GNF95" s="567" t="s">
        <v>608</v>
      </c>
      <c r="GNG95" s="567" t="s">
        <v>608</v>
      </c>
      <c r="GNH95" s="567" t="s">
        <v>608</v>
      </c>
      <c r="GNI95" s="567" t="s">
        <v>608</v>
      </c>
      <c r="GNJ95" s="567" t="s">
        <v>608</v>
      </c>
      <c r="GNK95" s="567" t="s">
        <v>608</v>
      </c>
      <c r="GNL95" s="567" t="s">
        <v>608</v>
      </c>
      <c r="GNM95" s="567" t="s">
        <v>608</v>
      </c>
      <c r="GNN95" s="567" t="s">
        <v>608</v>
      </c>
      <c r="GNO95" s="567" t="s">
        <v>608</v>
      </c>
      <c r="GNP95" s="567" t="s">
        <v>608</v>
      </c>
      <c r="GNQ95" s="567" t="s">
        <v>608</v>
      </c>
      <c r="GNR95" s="567" t="s">
        <v>608</v>
      </c>
      <c r="GNS95" s="567" t="s">
        <v>608</v>
      </c>
      <c r="GNT95" s="567" t="s">
        <v>608</v>
      </c>
      <c r="GNU95" s="567" t="s">
        <v>608</v>
      </c>
      <c r="GNV95" s="567" t="s">
        <v>608</v>
      </c>
      <c r="GNW95" s="567" t="s">
        <v>608</v>
      </c>
      <c r="GNX95" s="567" t="s">
        <v>608</v>
      </c>
      <c r="GNY95" s="567" t="s">
        <v>608</v>
      </c>
      <c r="GNZ95" s="567" t="s">
        <v>608</v>
      </c>
      <c r="GOA95" s="567" t="s">
        <v>608</v>
      </c>
      <c r="GOB95" s="567" t="s">
        <v>608</v>
      </c>
      <c r="GOC95" s="567" t="s">
        <v>608</v>
      </c>
      <c r="GOD95" s="567" t="s">
        <v>608</v>
      </c>
      <c r="GOE95" s="567" t="s">
        <v>608</v>
      </c>
      <c r="GOF95" s="567" t="s">
        <v>608</v>
      </c>
      <c r="GOG95" s="567" t="s">
        <v>608</v>
      </c>
      <c r="GOH95" s="567" t="s">
        <v>608</v>
      </c>
      <c r="GOI95" s="567" t="s">
        <v>608</v>
      </c>
      <c r="GOJ95" s="567" t="s">
        <v>608</v>
      </c>
      <c r="GOK95" s="567" t="s">
        <v>608</v>
      </c>
      <c r="GOL95" s="567" t="s">
        <v>608</v>
      </c>
      <c r="GOM95" s="567" t="s">
        <v>608</v>
      </c>
      <c r="GON95" s="567" t="s">
        <v>608</v>
      </c>
      <c r="GOO95" s="567" t="s">
        <v>608</v>
      </c>
      <c r="GOP95" s="567" t="s">
        <v>608</v>
      </c>
      <c r="GOQ95" s="567" t="s">
        <v>608</v>
      </c>
      <c r="GOR95" s="567" t="s">
        <v>608</v>
      </c>
      <c r="GOS95" s="567" t="s">
        <v>608</v>
      </c>
      <c r="GOT95" s="567" t="s">
        <v>608</v>
      </c>
      <c r="GOU95" s="567" t="s">
        <v>608</v>
      </c>
      <c r="GOV95" s="567" t="s">
        <v>608</v>
      </c>
      <c r="GOW95" s="567" t="s">
        <v>608</v>
      </c>
      <c r="GOX95" s="567" t="s">
        <v>608</v>
      </c>
      <c r="GOY95" s="567" t="s">
        <v>608</v>
      </c>
      <c r="GOZ95" s="567" t="s">
        <v>608</v>
      </c>
      <c r="GPA95" s="567" t="s">
        <v>608</v>
      </c>
      <c r="GPB95" s="567" t="s">
        <v>608</v>
      </c>
      <c r="GPC95" s="567" t="s">
        <v>608</v>
      </c>
      <c r="GPD95" s="567" t="s">
        <v>608</v>
      </c>
      <c r="GPE95" s="567" t="s">
        <v>608</v>
      </c>
      <c r="GPF95" s="567" t="s">
        <v>608</v>
      </c>
      <c r="GPG95" s="567" t="s">
        <v>608</v>
      </c>
      <c r="GPH95" s="567" t="s">
        <v>608</v>
      </c>
      <c r="GPI95" s="567" t="s">
        <v>608</v>
      </c>
      <c r="GPJ95" s="567" t="s">
        <v>608</v>
      </c>
      <c r="GPK95" s="567" t="s">
        <v>608</v>
      </c>
      <c r="GPL95" s="567" t="s">
        <v>608</v>
      </c>
      <c r="GPM95" s="567" t="s">
        <v>608</v>
      </c>
      <c r="GPN95" s="567" t="s">
        <v>608</v>
      </c>
      <c r="GPO95" s="567" t="s">
        <v>608</v>
      </c>
      <c r="GPP95" s="567" t="s">
        <v>608</v>
      </c>
      <c r="GPQ95" s="567" t="s">
        <v>608</v>
      </c>
      <c r="GPR95" s="567" t="s">
        <v>608</v>
      </c>
      <c r="GPS95" s="567" t="s">
        <v>608</v>
      </c>
      <c r="GPT95" s="567" t="s">
        <v>608</v>
      </c>
      <c r="GPU95" s="567" t="s">
        <v>608</v>
      </c>
      <c r="GPV95" s="567" t="s">
        <v>608</v>
      </c>
      <c r="GPW95" s="567" t="s">
        <v>608</v>
      </c>
      <c r="GPX95" s="567" t="s">
        <v>608</v>
      </c>
      <c r="GPY95" s="567" t="s">
        <v>608</v>
      </c>
      <c r="GPZ95" s="567" t="s">
        <v>608</v>
      </c>
      <c r="GQA95" s="567" t="s">
        <v>608</v>
      </c>
      <c r="GQB95" s="567" t="s">
        <v>608</v>
      </c>
      <c r="GQC95" s="567" t="s">
        <v>608</v>
      </c>
      <c r="GQD95" s="567" t="s">
        <v>608</v>
      </c>
      <c r="GQE95" s="567" t="s">
        <v>608</v>
      </c>
      <c r="GQF95" s="567" t="s">
        <v>608</v>
      </c>
      <c r="GQG95" s="567" t="s">
        <v>608</v>
      </c>
      <c r="GQH95" s="567" t="s">
        <v>608</v>
      </c>
      <c r="GQI95" s="567" t="s">
        <v>608</v>
      </c>
      <c r="GQJ95" s="567" t="s">
        <v>608</v>
      </c>
      <c r="GQK95" s="567" t="s">
        <v>608</v>
      </c>
      <c r="GQL95" s="567" t="s">
        <v>608</v>
      </c>
      <c r="GQM95" s="567" t="s">
        <v>608</v>
      </c>
      <c r="GQN95" s="567" t="s">
        <v>608</v>
      </c>
      <c r="GQO95" s="567" t="s">
        <v>608</v>
      </c>
      <c r="GQP95" s="567" t="s">
        <v>608</v>
      </c>
      <c r="GQQ95" s="567" t="s">
        <v>608</v>
      </c>
      <c r="GQR95" s="567" t="s">
        <v>608</v>
      </c>
      <c r="GQS95" s="567" t="s">
        <v>608</v>
      </c>
      <c r="GQT95" s="567" t="s">
        <v>608</v>
      </c>
      <c r="GQU95" s="567" t="s">
        <v>608</v>
      </c>
      <c r="GQV95" s="567" t="s">
        <v>608</v>
      </c>
      <c r="GQW95" s="567" t="s">
        <v>608</v>
      </c>
      <c r="GQX95" s="567" t="s">
        <v>608</v>
      </c>
      <c r="GQY95" s="567" t="s">
        <v>608</v>
      </c>
      <c r="GQZ95" s="567" t="s">
        <v>608</v>
      </c>
      <c r="GRA95" s="567" t="s">
        <v>608</v>
      </c>
      <c r="GRB95" s="567" t="s">
        <v>608</v>
      </c>
      <c r="GRC95" s="567" t="s">
        <v>608</v>
      </c>
      <c r="GRD95" s="567" t="s">
        <v>608</v>
      </c>
      <c r="GRE95" s="567" t="s">
        <v>608</v>
      </c>
      <c r="GRF95" s="567" t="s">
        <v>608</v>
      </c>
      <c r="GRG95" s="567" t="s">
        <v>608</v>
      </c>
      <c r="GRH95" s="567" t="s">
        <v>608</v>
      </c>
      <c r="GRI95" s="567" t="s">
        <v>608</v>
      </c>
      <c r="GRJ95" s="567" t="s">
        <v>608</v>
      </c>
      <c r="GRK95" s="567" t="s">
        <v>608</v>
      </c>
      <c r="GRL95" s="567" t="s">
        <v>608</v>
      </c>
      <c r="GRM95" s="567" t="s">
        <v>608</v>
      </c>
      <c r="GRN95" s="567" t="s">
        <v>608</v>
      </c>
      <c r="GRO95" s="567" t="s">
        <v>608</v>
      </c>
      <c r="GRP95" s="567" t="s">
        <v>608</v>
      </c>
      <c r="GRQ95" s="567" t="s">
        <v>608</v>
      </c>
      <c r="GRR95" s="567" t="s">
        <v>608</v>
      </c>
      <c r="GRS95" s="567" t="s">
        <v>608</v>
      </c>
      <c r="GRT95" s="567" t="s">
        <v>608</v>
      </c>
      <c r="GRU95" s="567" t="s">
        <v>608</v>
      </c>
      <c r="GRV95" s="567" t="s">
        <v>608</v>
      </c>
      <c r="GRW95" s="567" t="s">
        <v>608</v>
      </c>
      <c r="GRX95" s="567" t="s">
        <v>608</v>
      </c>
      <c r="GRY95" s="567" t="s">
        <v>608</v>
      </c>
      <c r="GRZ95" s="567" t="s">
        <v>608</v>
      </c>
      <c r="GSA95" s="567" t="s">
        <v>608</v>
      </c>
      <c r="GSB95" s="567" t="s">
        <v>608</v>
      </c>
      <c r="GSC95" s="567" t="s">
        <v>608</v>
      </c>
      <c r="GSD95" s="567" t="s">
        <v>608</v>
      </c>
      <c r="GSE95" s="567" t="s">
        <v>608</v>
      </c>
      <c r="GSF95" s="567" t="s">
        <v>608</v>
      </c>
      <c r="GSG95" s="567" t="s">
        <v>608</v>
      </c>
      <c r="GSH95" s="567" t="s">
        <v>608</v>
      </c>
      <c r="GSI95" s="567" t="s">
        <v>608</v>
      </c>
      <c r="GSJ95" s="567" t="s">
        <v>608</v>
      </c>
      <c r="GSK95" s="567" t="s">
        <v>608</v>
      </c>
      <c r="GSL95" s="567" t="s">
        <v>608</v>
      </c>
      <c r="GSM95" s="567" t="s">
        <v>608</v>
      </c>
      <c r="GSN95" s="567" t="s">
        <v>608</v>
      </c>
      <c r="GSO95" s="567" t="s">
        <v>608</v>
      </c>
      <c r="GSP95" s="567" t="s">
        <v>608</v>
      </c>
      <c r="GSQ95" s="567" t="s">
        <v>608</v>
      </c>
      <c r="GSR95" s="567" t="s">
        <v>608</v>
      </c>
      <c r="GSS95" s="567" t="s">
        <v>608</v>
      </c>
      <c r="GST95" s="567" t="s">
        <v>608</v>
      </c>
      <c r="GSU95" s="567" t="s">
        <v>608</v>
      </c>
      <c r="GSV95" s="567" t="s">
        <v>608</v>
      </c>
      <c r="GSW95" s="567" t="s">
        <v>608</v>
      </c>
      <c r="GSX95" s="567" t="s">
        <v>608</v>
      </c>
      <c r="GSY95" s="567" t="s">
        <v>608</v>
      </c>
      <c r="GSZ95" s="567" t="s">
        <v>608</v>
      </c>
      <c r="GTA95" s="567" t="s">
        <v>608</v>
      </c>
      <c r="GTB95" s="567" t="s">
        <v>608</v>
      </c>
      <c r="GTC95" s="567" t="s">
        <v>608</v>
      </c>
      <c r="GTD95" s="567" t="s">
        <v>608</v>
      </c>
      <c r="GTE95" s="567" t="s">
        <v>608</v>
      </c>
      <c r="GTF95" s="567" t="s">
        <v>608</v>
      </c>
      <c r="GTG95" s="567" t="s">
        <v>608</v>
      </c>
      <c r="GTH95" s="567" t="s">
        <v>608</v>
      </c>
      <c r="GTI95" s="567" t="s">
        <v>608</v>
      </c>
      <c r="GTJ95" s="567" t="s">
        <v>608</v>
      </c>
      <c r="GTK95" s="567" t="s">
        <v>608</v>
      </c>
      <c r="GTL95" s="567" t="s">
        <v>608</v>
      </c>
      <c r="GTM95" s="567" t="s">
        <v>608</v>
      </c>
      <c r="GTN95" s="567" t="s">
        <v>608</v>
      </c>
      <c r="GTO95" s="567" t="s">
        <v>608</v>
      </c>
      <c r="GTP95" s="567" t="s">
        <v>608</v>
      </c>
      <c r="GTQ95" s="567" t="s">
        <v>608</v>
      </c>
      <c r="GTR95" s="567" t="s">
        <v>608</v>
      </c>
      <c r="GTS95" s="567" t="s">
        <v>608</v>
      </c>
      <c r="GTT95" s="567" t="s">
        <v>608</v>
      </c>
      <c r="GTU95" s="567" t="s">
        <v>608</v>
      </c>
      <c r="GTV95" s="567" t="s">
        <v>608</v>
      </c>
      <c r="GTW95" s="567" t="s">
        <v>608</v>
      </c>
      <c r="GTX95" s="567" t="s">
        <v>608</v>
      </c>
      <c r="GTY95" s="567" t="s">
        <v>608</v>
      </c>
      <c r="GTZ95" s="567" t="s">
        <v>608</v>
      </c>
      <c r="GUA95" s="567" t="s">
        <v>608</v>
      </c>
      <c r="GUB95" s="567" t="s">
        <v>608</v>
      </c>
      <c r="GUC95" s="567" t="s">
        <v>608</v>
      </c>
      <c r="GUD95" s="567" t="s">
        <v>608</v>
      </c>
      <c r="GUE95" s="567" t="s">
        <v>608</v>
      </c>
      <c r="GUF95" s="567" t="s">
        <v>608</v>
      </c>
      <c r="GUG95" s="567" t="s">
        <v>608</v>
      </c>
      <c r="GUH95" s="567" t="s">
        <v>608</v>
      </c>
      <c r="GUI95" s="567" t="s">
        <v>608</v>
      </c>
      <c r="GUJ95" s="567" t="s">
        <v>608</v>
      </c>
      <c r="GUK95" s="567" t="s">
        <v>608</v>
      </c>
      <c r="GUL95" s="567" t="s">
        <v>608</v>
      </c>
      <c r="GUM95" s="567" t="s">
        <v>608</v>
      </c>
      <c r="GUN95" s="567" t="s">
        <v>608</v>
      </c>
      <c r="GUO95" s="567" t="s">
        <v>608</v>
      </c>
      <c r="GUP95" s="567" t="s">
        <v>608</v>
      </c>
      <c r="GUQ95" s="567" t="s">
        <v>608</v>
      </c>
      <c r="GUR95" s="567" t="s">
        <v>608</v>
      </c>
      <c r="GUS95" s="567" t="s">
        <v>608</v>
      </c>
      <c r="GUT95" s="567" t="s">
        <v>608</v>
      </c>
      <c r="GUU95" s="567" t="s">
        <v>608</v>
      </c>
      <c r="GUV95" s="567" t="s">
        <v>608</v>
      </c>
      <c r="GUW95" s="567" t="s">
        <v>608</v>
      </c>
      <c r="GUX95" s="567" t="s">
        <v>608</v>
      </c>
      <c r="GUY95" s="567" t="s">
        <v>608</v>
      </c>
      <c r="GUZ95" s="567" t="s">
        <v>608</v>
      </c>
      <c r="GVA95" s="567" t="s">
        <v>608</v>
      </c>
      <c r="GVB95" s="567" t="s">
        <v>608</v>
      </c>
      <c r="GVC95" s="567" t="s">
        <v>608</v>
      </c>
      <c r="GVD95" s="567" t="s">
        <v>608</v>
      </c>
      <c r="GVE95" s="567" t="s">
        <v>608</v>
      </c>
      <c r="GVF95" s="567" t="s">
        <v>608</v>
      </c>
      <c r="GVG95" s="567" t="s">
        <v>608</v>
      </c>
      <c r="GVH95" s="567" t="s">
        <v>608</v>
      </c>
      <c r="GVI95" s="567" t="s">
        <v>608</v>
      </c>
      <c r="GVJ95" s="567" t="s">
        <v>608</v>
      </c>
      <c r="GVK95" s="567" t="s">
        <v>608</v>
      </c>
      <c r="GVL95" s="567" t="s">
        <v>608</v>
      </c>
      <c r="GVM95" s="567" t="s">
        <v>608</v>
      </c>
      <c r="GVN95" s="567" t="s">
        <v>608</v>
      </c>
      <c r="GVO95" s="567" t="s">
        <v>608</v>
      </c>
      <c r="GVP95" s="567" t="s">
        <v>608</v>
      </c>
      <c r="GVQ95" s="567" t="s">
        <v>608</v>
      </c>
      <c r="GVR95" s="567" t="s">
        <v>608</v>
      </c>
      <c r="GVS95" s="567" t="s">
        <v>608</v>
      </c>
      <c r="GVT95" s="567" t="s">
        <v>608</v>
      </c>
      <c r="GVU95" s="567" t="s">
        <v>608</v>
      </c>
      <c r="GVV95" s="567" t="s">
        <v>608</v>
      </c>
      <c r="GVW95" s="567" t="s">
        <v>608</v>
      </c>
      <c r="GVX95" s="567" t="s">
        <v>608</v>
      </c>
      <c r="GVY95" s="567" t="s">
        <v>608</v>
      </c>
      <c r="GVZ95" s="567" t="s">
        <v>608</v>
      </c>
      <c r="GWA95" s="567" t="s">
        <v>608</v>
      </c>
      <c r="GWB95" s="567" t="s">
        <v>608</v>
      </c>
      <c r="GWC95" s="567" t="s">
        <v>608</v>
      </c>
      <c r="GWD95" s="567" t="s">
        <v>608</v>
      </c>
      <c r="GWE95" s="567" t="s">
        <v>608</v>
      </c>
      <c r="GWF95" s="567" t="s">
        <v>608</v>
      </c>
      <c r="GWG95" s="567" t="s">
        <v>608</v>
      </c>
      <c r="GWH95" s="567" t="s">
        <v>608</v>
      </c>
      <c r="GWI95" s="567" t="s">
        <v>608</v>
      </c>
      <c r="GWJ95" s="567" t="s">
        <v>608</v>
      </c>
      <c r="GWK95" s="567" t="s">
        <v>608</v>
      </c>
      <c r="GWL95" s="567" t="s">
        <v>608</v>
      </c>
      <c r="GWM95" s="567" t="s">
        <v>608</v>
      </c>
      <c r="GWN95" s="567" t="s">
        <v>608</v>
      </c>
      <c r="GWO95" s="567" t="s">
        <v>608</v>
      </c>
      <c r="GWP95" s="567" t="s">
        <v>608</v>
      </c>
      <c r="GWQ95" s="567" t="s">
        <v>608</v>
      </c>
      <c r="GWR95" s="567" t="s">
        <v>608</v>
      </c>
      <c r="GWS95" s="567" t="s">
        <v>608</v>
      </c>
      <c r="GWT95" s="567" t="s">
        <v>608</v>
      </c>
      <c r="GWU95" s="567" t="s">
        <v>608</v>
      </c>
      <c r="GWV95" s="567" t="s">
        <v>608</v>
      </c>
      <c r="GWW95" s="567" t="s">
        <v>608</v>
      </c>
      <c r="GWX95" s="567" t="s">
        <v>608</v>
      </c>
      <c r="GWY95" s="567" t="s">
        <v>608</v>
      </c>
      <c r="GWZ95" s="567" t="s">
        <v>608</v>
      </c>
      <c r="GXA95" s="567" t="s">
        <v>608</v>
      </c>
      <c r="GXB95" s="567" t="s">
        <v>608</v>
      </c>
      <c r="GXC95" s="567" t="s">
        <v>608</v>
      </c>
      <c r="GXD95" s="567" t="s">
        <v>608</v>
      </c>
      <c r="GXE95" s="567" t="s">
        <v>608</v>
      </c>
      <c r="GXF95" s="567" t="s">
        <v>608</v>
      </c>
      <c r="GXG95" s="567" t="s">
        <v>608</v>
      </c>
      <c r="GXH95" s="567" t="s">
        <v>608</v>
      </c>
      <c r="GXI95" s="567" t="s">
        <v>608</v>
      </c>
      <c r="GXJ95" s="567" t="s">
        <v>608</v>
      </c>
      <c r="GXK95" s="567" t="s">
        <v>608</v>
      </c>
      <c r="GXL95" s="567" t="s">
        <v>608</v>
      </c>
      <c r="GXM95" s="567" t="s">
        <v>608</v>
      </c>
      <c r="GXN95" s="567" t="s">
        <v>608</v>
      </c>
      <c r="GXO95" s="567" t="s">
        <v>608</v>
      </c>
      <c r="GXP95" s="567" t="s">
        <v>608</v>
      </c>
      <c r="GXQ95" s="567" t="s">
        <v>608</v>
      </c>
      <c r="GXR95" s="567" t="s">
        <v>608</v>
      </c>
      <c r="GXS95" s="567" t="s">
        <v>608</v>
      </c>
      <c r="GXT95" s="567" t="s">
        <v>608</v>
      </c>
      <c r="GXU95" s="567" t="s">
        <v>608</v>
      </c>
      <c r="GXV95" s="567" t="s">
        <v>608</v>
      </c>
      <c r="GXW95" s="567" t="s">
        <v>608</v>
      </c>
      <c r="GXX95" s="567" t="s">
        <v>608</v>
      </c>
      <c r="GXY95" s="567" t="s">
        <v>608</v>
      </c>
      <c r="GXZ95" s="567" t="s">
        <v>608</v>
      </c>
      <c r="GYA95" s="567" t="s">
        <v>608</v>
      </c>
      <c r="GYB95" s="567" t="s">
        <v>608</v>
      </c>
      <c r="GYC95" s="567" t="s">
        <v>608</v>
      </c>
      <c r="GYD95" s="567" t="s">
        <v>608</v>
      </c>
      <c r="GYE95" s="567" t="s">
        <v>608</v>
      </c>
      <c r="GYF95" s="567" t="s">
        <v>608</v>
      </c>
      <c r="GYG95" s="567" t="s">
        <v>608</v>
      </c>
      <c r="GYH95" s="567" t="s">
        <v>608</v>
      </c>
      <c r="GYI95" s="567" t="s">
        <v>608</v>
      </c>
      <c r="GYJ95" s="567" t="s">
        <v>608</v>
      </c>
      <c r="GYK95" s="567" t="s">
        <v>608</v>
      </c>
      <c r="GYL95" s="567" t="s">
        <v>608</v>
      </c>
      <c r="GYM95" s="567" t="s">
        <v>608</v>
      </c>
      <c r="GYN95" s="567" t="s">
        <v>608</v>
      </c>
      <c r="GYO95" s="567" t="s">
        <v>608</v>
      </c>
      <c r="GYP95" s="567" t="s">
        <v>608</v>
      </c>
      <c r="GYQ95" s="567" t="s">
        <v>608</v>
      </c>
      <c r="GYR95" s="567" t="s">
        <v>608</v>
      </c>
      <c r="GYS95" s="567" t="s">
        <v>608</v>
      </c>
      <c r="GYT95" s="567" t="s">
        <v>608</v>
      </c>
      <c r="GYU95" s="567" t="s">
        <v>608</v>
      </c>
      <c r="GYV95" s="567" t="s">
        <v>608</v>
      </c>
      <c r="GYW95" s="567" t="s">
        <v>608</v>
      </c>
      <c r="GYX95" s="567" t="s">
        <v>608</v>
      </c>
      <c r="GYY95" s="567" t="s">
        <v>608</v>
      </c>
      <c r="GYZ95" s="567" t="s">
        <v>608</v>
      </c>
      <c r="GZA95" s="567" t="s">
        <v>608</v>
      </c>
      <c r="GZB95" s="567" t="s">
        <v>608</v>
      </c>
      <c r="GZC95" s="567" t="s">
        <v>608</v>
      </c>
      <c r="GZD95" s="567" t="s">
        <v>608</v>
      </c>
      <c r="GZE95" s="567" t="s">
        <v>608</v>
      </c>
      <c r="GZF95" s="567" t="s">
        <v>608</v>
      </c>
      <c r="GZG95" s="567" t="s">
        <v>608</v>
      </c>
      <c r="GZH95" s="567" t="s">
        <v>608</v>
      </c>
      <c r="GZI95" s="567" t="s">
        <v>608</v>
      </c>
      <c r="GZJ95" s="567" t="s">
        <v>608</v>
      </c>
      <c r="GZK95" s="567" t="s">
        <v>608</v>
      </c>
      <c r="GZL95" s="567" t="s">
        <v>608</v>
      </c>
      <c r="GZM95" s="567" t="s">
        <v>608</v>
      </c>
      <c r="GZN95" s="567" t="s">
        <v>608</v>
      </c>
      <c r="GZO95" s="567" t="s">
        <v>608</v>
      </c>
      <c r="GZP95" s="567" t="s">
        <v>608</v>
      </c>
      <c r="GZQ95" s="567" t="s">
        <v>608</v>
      </c>
      <c r="GZR95" s="567" t="s">
        <v>608</v>
      </c>
      <c r="GZS95" s="567" t="s">
        <v>608</v>
      </c>
      <c r="GZT95" s="567" t="s">
        <v>608</v>
      </c>
      <c r="GZU95" s="567" t="s">
        <v>608</v>
      </c>
      <c r="GZV95" s="567" t="s">
        <v>608</v>
      </c>
      <c r="GZW95" s="567" t="s">
        <v>608</v>
      </c>
      <c r="GZX95" s="567" t="s">
        <v>608</v>
      </c>
      <c r="GZY95" s="567" t="s">
        <v>608</v>
      </c>
      <c r="GZZ95" s="567" t="s">
        <v>608</v>
      </c>
      <c r="HAA95" s="567" t="s">
        <v>608</v>
      </c>
      <c r="HAB95" s="567" t="s">
        <v>608</v>
      </c>
      <c r="HAC95" s="567" t="s">
        <v>608</v>
      </c>
      <c r="HAD95" s="567" t="s">
        <v>608</v>
      </c>
      <c r="HAE95" s="567" t="s">
        <v>608</v>
      </c>
      <c r="HAF95" s="567" t="s">
        <v>608</v>
      </c>
      <c r="HAG95" s="567" t="s">
        <v>608</v>
      </c>
      <c r="HAH95" s="567" t="s">
        <v>608</v>
      </c>
      <c r="HAI95" s="567" t="s">
        <v>608</v>
      </c>
      <c r="HAJ95" s="567" t="s">
        <v>608</v>
      </c>
      <c r="HAK95" s="567" t="s">
        <v>608</v>
      </c>
      <c r="HAL95" s="567" t="s">
        <v>608</v>
      </c>
      <c r="HAM95" s="567" t="s">
        <v>608</v>
      </c>
      <c r="HAN95" s="567" t="s">
        <v>608</v>
      </c>
      <c r="HAO95" s="567" t="s">
        <v>608</v>
      </c>
      <c r="HAP95" s="567" t="s">
        <v>608</v>
      </c>
      <c r="HAQ95" s="567" t="s">
        <v>608</v>
      </c>
      <c r="HAR95" s="567" t="s">
        <v>608</v>
      </c>
      <c r="HAS95" s="567" t="s">
        <v>608</v>
      </c>
      <c r="HAT95" s="567" t="s">
        <v>608</v>
      </c>
      <c r="HAU95" s="567" t="s">
        <v>608</v>
      </c>
      <c r="HAV95" s="567" t="s">
        <v>608</v>
      </c>
      <c r="HAW95" s="567" t="s">
        <v>608</v>
      </c>
      <c r="HAX95" s="567" t="s">
        <v>608</v>
      </c>
      <c r="HAY95" s="567" t="s">
        <v>608</v>
      </c>
      <c r="HAZ95" s="567" t="s">
        <v>608</v>
      </c>
      <c r="HBA95" s="567" t="s">
        <v>608</v>
      </c>
      <c r="HBB95" s="567" t="s">
        <v>608</v>
      </c>
      <c r="HBC95" s="567" t="s">
        <v>608</v>
      </c>
      <c r="HBD95" s="567" t="s">
        <v>608</v>
      </c>
      <c r="HBE95" s="567" t="s">
        <v>608</v>
      </c>
      <c r="HBF95" s="567" t="s">
        <v>608</v>
      </c>
      <c r="HBG95" s="567" t="s">
        <v>608</v>
      </c>
      <c r="HBH95" s="567" t="s">
        <v>608</v>
      </c>
      <c r="HBI95" s="567" t="s">
        <v>608</v>
      </c>
      <c r="HBJ95" s="567" t="s">
        <v>608</v>
      </c>
      <c r="HBK95" s="567" t="s">
        <v>608</v>
      </c>
      <c r="HBL95" s="567" t="s">
        <v>608</v>
      </c>
      <c r="HBM95" s="567" t="s">
        <v>608</v>
      </c>
      <c r="HBN95" s="567" t="s">
        <v>608</v>
      </c>
      <c r="HBO95" s="567" t="s">
        <v>608</v>
      </c>
      <c r="HBP95" s="567" t="s">
        <v>608</v>
      </c>
      <c r="HBQ95" s="567" t="s">
        <v>608</v>
      </c>
      <c r="HBR95" s="567" t="s">
        <v>608</v>
      </c>
      <c r="HBS95" s="567" t="s">
        <v>608</v>
      </c>
      <c r="HBT95" s="567" t="s">
        <v>608</v>
      </c>
      <c r="HBU95" s="567" t="s">
        <v>608</v>
      </c>
      <c r="HBV95" s="567" t="s">
        <v>608</v>
      </c>
      <c r="HBW95" s="567" t="s">
        <v>608</v>
      </c>
      <c r="HBX95" s="567" t="s">
        <v>608</v>
      </c>
      <c r="HBY95" s="567" t="s">
        <v>608</v>
      </c>
      <c r="HBZ95" s="567" t="s">
        <v>608</v>
      </c>
      <c r="HCA95" s="567" t="s">
        <v>608</v>
      </c>
      <c r="HCB95" s="567" t="s">
        <v>608</v>
      </c>
      <c r="HCC95" s="567" t="s">
        <v>608</v>
      </c>
      <c r="HCD95" s="567" t="s">
        <v>608</v>
      </c>
      <c r="HCE95" s="567" t="s">
        <v>608</v>
      </c>
      <c r="HCF95" s="567" t="s">
        <v>608</v>
      </c>
      <c r="HCG95" s="567" t="s">
        <v>608</v>
      </c>
      <c r="HCH95" s="567" t="s">
        <v>608</v>
      </c>
      <c r="HCI95" s="567" t="s">
        <v>608</v>
      </c>
      <c r="HCJ95" s="567" t="s">
        <v>608</v>
      </c>
      <c r="HCK95" s="567" t="s">
        <v>608</v>
      </c>
      <c r="HCL95" s="567" t="s">
        <v>608</v>
      </c>
      <c r="HCM95" s="567" t="s">
        <v>608</v>
      </c>
      <c r="HCN95" s="567" t="s">
        <v>608</v>
      </c>
      <c r="HCO95" s="567" t="s">
        <v>608</v>
      </c>
      <c r="HCP95" s="567" t="s">
        <v>608</v>
      </c>
      <c r="HCQ95" s="567" t="s">
        <v>608</v>
      </c>
      <c r="HCR95" s="567" t="s">
        <v>608</v>
      </c>
      <c r="HCS95" s="567" t="s">
        <v>608</v>
      </c>
      <c r="HCT95" s="567" t="s">
        <v>608</v>
      </c>
      <c r="HCU95" s="567" t="s">
        <v>608</v>
      </c>
      <c r="HCV95" s="567" t="s">
        <v>608</v>
      </c>
      <c r="HCW95" s="567" t="s">
        <v>608</v>
      </c>
      <c r="HCX95" s="567" t="s">
        <v>608</v>
      </c>
      <c r="HCY95" s="567" t="s">
        <v>608</v>
      </c>
      <c r="HCZ95" s="567" t="s">
        <v>608</v>
      </c>
      <c r="HDA95" s="567" t="s">
        <v>608</v>
      </c>
      <c r="HDB95" s="567" t="s">
        <v>608</v>
      </c>
      <c r="HDC95" s="567" t="s">
        <v>608</v>
      </c>
      <c r="HDD95" s="567" t="s">
        <v>608</v>
      </c>
      <c r="HDE95" s="567" t="s">
        <v>608</v>
      </c>
      <c r="HDF95" s="567" t="s">
        <v>608</v>
      </c>
      <c r="HDG95" s="567" t="s">
        <v>608</v>
      </c>
      <c r="HDH95" s="567" t="s">
        <v>608</v>
      </c>
      <c r="HDI95" s="567" t="s">
        <v>608</v>
      </c>
      <c r="HDJ95" s="567" t="s">
        <v>608</v>
      </c>
      <c r="HDK95" s="567" t="s">
        <v>608</v>
      </c>
      <c r="HDL95" s="567" t="s">
        <v>608</v>
      </c>
      <c r="HDM95" s="567" t="s">
        <v>608</v>
      </c>
      <c r="HDN95" s="567" t="s">
        <v>608</v>
      </c>
      <c r="HDO95" s="567" t="s">
        <v>608</v>
      </c>
      <c r="HDP95" s="567" t="s">
        <v>608</v>
      </c>
      <c r="HDQ95" s="567" t="s">
        <v>608</v>
      </c>
      <c r="HDR95" s="567" t="s">
        <v>608</v>
      </c>
      <c r="HDS95" s="567" t="s">
        <v>608</v>
      </c>
      <c r="HDT95" s="567" t="s">
        <v>608</v>
      </c>
      <c r="HDU95" s="567" t="s">
        <v>608</v>
      </c>
      <c r="HDV95" s="567" t="s">
        <v>608</v>
      </c>
      <c r="HDW95" s="567" t="s">
        <v>608</v>
      </c>
      <c r="HDX95" s="567" t="s">
        <v>608</v>
      </c>
      <c r="HDY95" s="567" t="s">
        <v>608</v>
      </c>
      <c r="HDZ95" s="567" t="s">
        <v>608</v>
      </c>
      <c r="HEA95" s="567" t="s">
        <v>608</v>
      </c>
      <c r="HEB95" s="567" t="s">
        <v>608</v>
      </c>
      <c r="HEC95" s="567" t="s">
        <v>608</v>
      </c>
      <c r="HED95" s="567" t="s">
        <v>608</v>
      </c>
      <c r="HEE95" s="567" t="s">
        <v>608</v>
      </c>
      <c r="HEF95" s="567" t="s">
        <v>608</v>
      </c>
      <c r="HEG95" s="567" t="s">
        <v>608</v>
      </c>
      <c r="HEH95" s="567" t="s">
        <v>608</v>
      </c>
      <c r="HEI95" s="567" t="s">
        <v>608</v>
      </c>
      <c r="HEJ95" s="567" t="s">
        <v>608</v>
      </c>
      <c r="HEK95" s="567" t="s">
        <v>608</v>
      </c>
      <c r="HEL95" s="567" t="s">
        <v>608</v>
      </c>
      <c r="HEM95" s="567" t="s">
        <v>608</v>
      </c>
      <c r="HEN95" s="567" t="s">
        <v>608</v>
      </c>
      <c r="HEO95" s="567" t="s">
        <v>608</v>
      </c>
      <c r="HEP95" s="567" t="s">
        <v>608</v>
      </c>
      <c r="HEQ95" s="567" t="s">
        <v>608</v>
      </c>
      <c r="HER95" s="567" t="s">
        <v>608</v>
      </c>
      <c r="HES95" s="567" t="s">
        <v>608</v>
      </c>
      <c r="HET95" s="567" t="s">
        <v>608</v>
      </c>
      <c r="HEU95" s="567" t="s">
        <v>608</v>
      </c>
      <c r="HEV95" s="567" t="s">
        <v>608</v>
      </c>
      <c r="HEW95" s="567" t="s">
        <v>608</v>
      </c>
      <c r="HEX95" s="567" t="s">
        <v>608</v>
      </c>
      <c r="HEY95" s="567" t="s">
        <v>608</v>
      </c>
      <c r="HEZ95" s="567" t="s">
        <v>608</v>
      </c>
      <c r="HFA95" s="567" t="s">
        <v>608</v>
      </c>
      <c r="HFB95" s="567" t="s">
        <v>608</v>
      </c>
      <c r="HFC95" s="567" t="s">
        <v>608</v>
      </c>
      <c r="HFD95" s="567" t="s">
        <v>608</v>
      </c>
      <c r="HFE95" s="567" t="s">
        <v>608</v>
      </c>
      <c r="HFF95" s="567" t="s">
        <v>608</v>
      </c>
      <c r="HFG95" s="567" t="s">
        <v>608</v>
      </c>
      <c r="HFH95" s="567" t="s">
        <v>608</v>
      </c>
      <c r="HFI95" s="567" t="s">
        <v>608</v>
      </c>
      <c r="HFJ95" s="567" t="s">
        <v>608</v>
      </c>
      <c r="HFK95" s="567" t="s">
        <v>608</v>
      </c>
      <c r="HFL95" s="567" t="s">
        <v>608</v>
      </c>
      <c r="HFM95" s="567" t="s">
        <v>608</v>
      </c>
      <c r="HFN95" s="567" t="s">
        <v>608</v>
      </c>
      <c r="HFO95" s="567" t="s">
        <v>608</v>
      </c>
      <c r="HFP95" s="567" t="s">
        <v>608</v>
      </c>
      <c r="HFQ95" s="567" t="s">
        <v>608</v>
      </c>
      <c r="HFR95" s="567" t="s">
        <v>608</v>
      </c>
      <c r="HFS95" s="567" t="s">
        <v>608</v>
      </c>
      <c r="HFT95" s="567" t="s">
        <v>608</v>
      </c>
      <c r="HFU95" s="567" t="s">
        <v>608</v>
      </c>
      <c r="HFV95" s="567" t="s">
        <v>608</v>
      </c>
      <c r="HFW95" s="567" t="s">
        <v>608</v>
      </c>
      <c r="HFX95" s="567" t="s">
        <v>608</v>
      </c>
      <c r="HFY95" s="567" t="s">
        <v>608</v>
      </c>
      <c r="HFZ95" s="567" t="s">
        <v>608</v>
      </c>
      <c r="HGA95" s="567" t="s">
        <v>608</v>
      </c>
      <c r="HGB95" s="567" t="s">
        <v>608</v>
      </c>
      <c r="HGC95" s="567" t="s">
        <v>608</v>
      </c>
      <c r="HGD95" s="567" t="s">
        <v>608</v>
      </c>
      <c r="HGE95" s="567" t="s">
        <v>608</v>
      </c>
      <c r="HGF95" s="567" t="s">
        <v>608</v>
      </c>
      <c r="HGG95" s="567" t="s">
        <v>608</v>
      </c>
      <c r="HGH95" s="567" t="s">
        <v>608</v>
      </c>
      <c r="HGI95" s="567" t="s">
        <v>608</v>
      </c>
      <c r="HGJ95" s="567" t="s">
        <v>608</v>
      </c>
      <c r="HGK95" s="567" t="s">
        <v>608</v>
      </c>
      <c r="HGL95" s="567" t="s">
        <v>608</v>
      </c>
      <c r="HGM95" s="567" t="s">
        <v>608</v>
      </c>
      <c r="HGN95" s="567" t="s">
        <v>608</v>
      </c>
      <c r="HGO95" s="567" t="s">
        <v>608</v>
      </c>
      <c r="HGP95" s="567" t="s">
        <v>608</v>
      </c>
      <c r="HGQ95" s="567" t="s">
        <v>608</v>
      </c>
      <c r="HGR95" s="567" t="s">
        <v>608</v>
      </c>
      <c r="HGS95" s="567" t="s">
        <v>608</v>
      </c>
      <c r="HGT95" s="567" t="s">
        <v>608</v>
      </c>
      <c r="HGU95" s="567" t="s">
        <v>608</v>
      </c>
      <c r="HGV95" s="567" t="s">
        <v>608</v>
      </c>
      <c r="HGW95" s="567" t="s">
        <v>608</v>
      </c>
      <c r="HGX95" s="567" t="s">
        <v>608</v>
      </c>
      <c r="HGY95" s="567" t="s">
        <v>608</v>
      </c>
      <c r="HGZ95" s="567" t="s">
        <v>608</v>
      </c>
      <c r="HHA95" s="567" t="s">
        <v>608</v>
      </c>
      <c r="HHB95" s="567" t="s">
        <v>608</v>
      </c>
      <c r="HHC95" s="567" t="s">
        <v>608</v>
      </c>
      <c r="HHD95" s="567" t="s">
        <v>608</v>
      </c>
      <c r="HHE95" s="567" t="s">
        <v>608</v>
      </c>
      <c r="HHF95" s="567" t="s">
        <v>608</v>
      </c>
      <c r="HHG95" s="567" t="s">
        <v>608</v>
      </c>
      <c r="HHH95" s="567" t="s">
        <v>608</v>
      </c>
      <c r="HHI95" s="567" t="s">
        <v>608</v>
      </c>
      <c r="HHJ95" s="567" t="s">
        <v>608</v>
      </c>
      <c r="HHK95" s="567" t="s">
        <v>608</v>
      </c>
      <c r="HHL95" s="567" t="s">
        <v>608</v>
      </c>
      <c r="HHM95" s="567" t="s">
        <v>608</v>
      </c>
      <c r="HHN95" s="567" t="s">
        <v>608</v>
      </c>
      <c r="HHO95" s="567" t="s">
        <v>608</v>
      </c>
      <c r="HHP95" s="567" t="s">
        <v>608</v>
      </c>
      <c r="HHQ95" s="567" t="s">
        <v>608</v>
      </c>
      <c r="HHR95" s="567" t="s">
        <v>608</v>
      </c>
      <c r="HHS95" s="567" t="s">
        <v>608</v>
      </c>
      <c r="HHT95" s="567" t="s">
        <v>608</v>
      </c>
      <c r="HHU95" s="567" t="s">
        <v>608</v>
      </c>
      <c r="HHV95" s="567" t="s">
        <v>608</v>
      </c>
      <c r="HHW95" s="567" t="s">
        <v>608</v>
      </c>
      <c r="HHX95" s="567" t="s">
        <v>608</v>
      </c>
      <c r="HHY95" s="567" t="s">
        <v>608</v>
      </c>
      <c r="HHZ95" s="567" t="s">
        <v>608</v>
      </c>
      <c r="HIA95" s="567" t="s">
        <v>608</v>
      </c>
      <c r="HIB95" s="567" t="s">
        <v>608</v>
      </c>
      <c r="HIC95" s="567" t="s">
        <v>608</v>
      </c>
      <c r="HID95" s="567" t="s">
        <v>608</v>
      </c>
      <c r="HIE95" s="567" t="s">
        <v>608</v>
      </c>
      <c r="HIF95" s="567" t="s">
        <v>608</v>
      </c>
      <c r="HIG95" s="567" t="s">
        <v>608</v>
      </c>
      <c r="HIH95" s="567" t="s">
        <v>608</v>
      </c>
      <c r="HII95" s="567" t="s">
        <v>608</v>
      </c>
      <c r="HIJ95" s="567" t="s">
        <v>608</v>
      </c>
      <c r="HIK95" s="567" t="s">
        <v>608</v>
      </c>
      <c r="HIL95" s="567" t="s">
        <v>608</v>
      </c>
      <c r="HIM95" s="567" t="s">
        <v>608</v>
      </c>
      <c r="HIN95" s="567" t="s">
        <v>608</v>
      </c>
      <c r="HIO95" s="567" t="s">
        <v>608</v>
      </c>
      <c r="HIP95" s="567" t="s">
        <v>608</v>
      </c>
      <c r="HIQ95" s="567" t="s">
        <v>608</v>
      </c>
      <c r="HIR95" s="567" t="s">
        <v>608</v>
      </c>
      <c r="HIS95" s="567" t="s">
        <v>608</v>
      </c>
      <c r="HIT95" s="567" t="s">
        <v>608</v>
      </c>
      <c r="HIU95" s="567" t="s">
        <v>608</v>
      </c>
      <c r="HIV95" s="567" t="s">
        <v>608</v>
      </c>
      <c r="HIW95" s="567" t="s">
        <v>608</v>
      </c>
      <c r="HIX95" s="567" t="s">
        <v>608</v>
      </c>
      <c r="HIY95" s="567" t="s">
        <v>608</v>
      </c>
      <c r="HIZ95" s="567" t="s">
        <v>608</v>
      </c>
      <c r="HJA95" s="567" t="s">
        <v>608</v>
      </c>
      <c r="HJB95" s="567" t="s">
        <v>608</v>
      </c>
      <c r="HJC95" s="567" t="s">
        <v>608</v>
      </c>
      <c r="HJD95" s="567" t="s">
        <v>608</v>
      </c>
      <c r="HJE95" s="567" t="s">
        <v>608</v>
      </c>
      <c r="HJF95" s="567" t="s">
        <v>608</v>
      </c>
      <c r="HJG95" s="567" t="s">
        <v>608</v>
      </c>
      <c r="HJH95" s="567" t="s">
        <v>608</v>
      </c>
      <c r="HJI95" s="567" t="s">
        <v>608</v>
      </c>
      <c r="HJJ95" s="567" t="s">
        <v>608</v>
      </c>
      <c r="HJK95" s="567" t="s">
        <v>608</v>
      </c>
      <c r="HJL95" s="567" t="s">
        <v>608</v>
      </c>
      <c r="HJM95" s="567" t="s">
        <v>608</v>
      </c>
      <c r="HJN95" s="567" t="s">
        <v>608</v>
      </c>
      <c r="HJO95" s="567" t="s">
        <v>608</v>
      </c>
      <c r="HJP95" s="567" t="s">
        <v>608</v>
      </c>
      <c r="HJQ95" s="567" t="s">
        <v>608</v>
      </c>
      <c r="HJR95" s="567" t="s">
        <v>608</v>
      </c>
      <c r="HJS95" s="567" t="s">
        <v>608</v>
      </c>
      <c r="HJT95" s="567" t="s">
        <v>608</v>
      </c>
      <c r="HJU95" s="567" t="s">
        <v>608</v>
      </c>
      <c r="HJV95" s="567" t="s">
        <v>608</v>
      </c>
      <c r="HJW95" s="567" t="s">
        <v>608</v>
      </c>
      <c r="HJX95" s="567" t="s">
        <v>608</v>
      </c>
      <c r="HJY95" s="567" t="s">
        <v>608</v>
      </c>
      <c r="HJZ95" s="567" t="s">
        <v>608</v>
      </c>
      <c r="HKA95" s="567" t="s">
        <v>608</v>
      </c>
      <c r="HKB95" s="567" t="s">
        <v>608</v>
      </c>
      <c r="HKC95" s="567" t="s">
        <v>608</v>
      </c>
      <c r="HKD95" s="567" t="s">
        <v>608</v>
      </c>
      <c r="HKE95" s="567" t="s">
        <v>608</v>
      </c>
      <c r="HKF95" s="567" t="s">
        <v>608</v>
      </c>
      <c r="HKG95" s="567" t="s">
        <v>608</v>
      </c>
      <c r="HKH95" s="567" t="s">
        <v>608</v>
      </c>
      <c r="HKI95" s="567" t="s">
        <v>608</v>
      </c>
      <c r="HKJ95" s="567" t="s">
        <v>608</v>
      </c>
      <c r="HKK95" s="567" t="s">
        <v>608</v>
      </c>
      <c r="HKL95" s="567" t="s">
        <v>608</v>
      </c>
      <c r="HKM95" s="567" t="s">
        <v>608</v>
      </c>
      <c r="HKN95" s="567" t="s">
        <v>608</v>
      </c>
      <c r="HKO95" s="567" t="s">
        <v>608</v>
      </c>
      <c r="HKP95" s="567" t="s">
        <v>608</v>
      </c>
      <c r="HKQ95" s="567" t="s">
        <v>608</v>
      </c>
      <c r="HKR95" s="567" t="s">
        <v>608</v>
      </c>
      <c r="HKS95" s="567" t="s">
        <v>608</v>
      </c>
      <c r="HKT95" s="567" t="s">
        <v>608</v>
      </c>
      <c r="HKU95" s="567" t="s">
        <v>608</v>
      </c>
      <c r="HKV95" s="567" t="s">
        <v>608</v>
      </c>
      <c r="HKW95" s="567" t="s">
        <v>608</v>
      </c>
      <c r="HKX95" s="567" t="s">
        <v>608</v>
      </c>
      <c r="HKY95" s="567" t="s">
        <v>608</v>
      </c>
      <c r="HKZ95" s="567" t="s">
        <v>608</v>
      </c>
      <c r="HLA95" s="567" t="s">
        <v>608</v>
      </c>
      <c r="HLB95" s="567" t="s">
        <v>608</v>
      </c>
      <c r="HLC95" s="567" t="s">
        <v>608</v>
      </c>
      <c r="HLD95" s="567" t="s">
        <v>608</v>
      </c>
      <c r="HLE95" s="567" t="s">
        <v>608</v>
      </c>
      <c r="HLF95" s="567" t="s">
        <v>608</v>
      </c>
      <c r="HLG95" s="567" t="s">
        <v>608</v>
      </c>
      <c r="HLH95" s="567" t="s">
        <v>608</v>
      </c>
      <c r="HLI95" s="567" t="s">
        <v>608</v>
      </c>
      <c r="HLJ95" s="567" t="s">
        <v>608</v>
      </c>
      <c r="HLK95" s="567" t="s">
        <v>608</v>
      </c>
      <c r="HLL95" s="567" t="s">
        <v>608</v>
      </c>
      <c r="HLM95" s="567" t="s">
        <v>608</v>
      </c>
      <c r="HLN95" s="567" t="s">
        <v>608</v>
      </c>
      <c r="HLO95" s="567" t="s">
        <v>608</v>
      </c>
      <c r="HLP95" s="567" t="s">
        <v>608</v>
      </c>
      <c r="HLQ95" s="567" t="s">
        <v>608</v>
      </c>
      <c r="HLR95" s="567" t="s">
        <v>608</v>
      </c>
      <c r="HLS95" s="567" t="s">
        <v>608</v>
      </c>
      <c r="HLT95" s="567" t="s">
        <v>608</v>
      </c>
      <c r="HLU95" s="567" t="s">
        <v>608</v>
      </c>
      <c r="HLV95" s="567" t="s">
        <v>608</v>
      </c>
      <c r="HLW95" s="567" t="s">
        <v>608</v>
      </c>
      <c r="HLX95" s="567" t="s">
        <v>608</v>
      </c>
      <c r="HLY95" s="567" t="s">
        <v>608</v>
      </c>
      <c r="HLZ95" s="567" t="s">
        <v>608</v>
      </c>
      <c r="HMA95" s="567" t="s">
        <v>608</v>
      </c>
      <c r="HMB95" s="567" t="s">
        <v>608</v>
      </c>
      <c r="HMC95" s="567" t="s">
        <v>608</v>
      </c>
      <c r="HMD95" s="567" t="s">
        <v>608</v>
      </c>
      <c r="HME95" s="567" t="s">
        <v>608</v>
      </c>
      <c r="HMF95" s="567" t="s">
        <v>608</v>
      </c>
      <c r="HMG95" s="567" t="s">
        <v>608</v>
      </c>
      <c r="HMH95" s="567" t="s">
        <v>608</v>
      </c>
      <c r="HMI95" s="567" t="s">
        <v>608</v>
      </c>
      <c r="HMJ95" s="567" t="s">
        <v>608</v>
      </c>
      <c r="HMK95" s="567" t="s">
        <v>608</v>
      </c>
      <c r="HML95" s="567" t="s">
        <v>608</v>
      </c>
      <c r="HMM95" s="567" t="s">
        <v>608</v>
      </c>
      <c r="HMN95" s="567" t="s">
        <v>608</v>
      </c>
      <c r="HMO95" s="567" t="s">
        <v>608</v>
      </c>
      <c r="HMP95" s="567" t="s">
        <v>608</v>
      </c>
      <c r="HMQ95" s="567" t="s">
        <v>608</v>
      </c>
      <c r="HMR95" s="567" t="s">
        <v>608</v>
      </c>
      <c r="HMS95" s="567" t="s">
        <v>608</v>
      </c>
      <c r="HMT95" s="567" t="s">
        <v>608</v>
      </c>
      <c r="HMU95" s="567" t="s">
        <v>608</v>
      </c>
      <c r="HMV95" s="567" t="s">
        <v>608</v>
      </c>
      <c r="HMW95" s="567" t="s">
        <v>608</v>
      </c>
      <c r="HMX95" s="567" t="s">
        <v>608</v>
      </c>
      <c r="HMY95" s="567" t="s">
        <v>608</v>
      </c>
      <c r="HMZ95" s="567" t="s">
        <v>608</v>
      </c>
      <c r="HNA95" s="567" t="s">
        <v>608</v>
      </c>
      <c r="HNB95" s="567" t="s">
        <v>608</v>
      </c>
      <c r="HNC95" s="567" t="s">
        <v>608</v>
      </c>
      <c r="HND95" s="567" t="s">
        <v>608</v>
      </c>
      <c r="HNE95" s="567" t="s">
        <v>608</v>
      </c>
      <c r="HNF95" s="567" t="s">
        <v>608</v>
      </c>
      <c r="HNG95" s="567" t="s">
        <v>608</v>
      </c>
      <c r="HNH95" s="567" t="s">
        <v>608</v>
      </c>
      <c r="HNI95" s="567" t="s">
        <v>608</v>
      </c>
      <c r="HNJ95" s="567" t="s">
        <v>608</v>
      </c>
      <c r="HNK95" s="567" t="s">
        <v>608</v>
      </c>
      <c r="HNL95" s="567" t="s">
        <v>608</v>
      </c>
      <c r="HNM95" s="567" t="s">
        <v>608</v>
      </c>
      <c r="HNN95" s="567" t="s">
        <v>608</v>
      </c>
      <c r="HNO95" s="567" t="s">
        <v>608</v>
      </c>
      <c r="HNP95" s="567" t="s">
        <v>608</v>
      </c>
      <c r="HNQ95" s="567" t="s">
        <v>608</v>
      </c>
      <c r="HNR95" s="567" t="s">
        <v>608</v>
      </c>
      <c r="HNS95" s="567" t="s">
        <v>608</v>
      </c>
      <c r="HNT95" s="567" t="s">
        <v>608</v>
      </c>
      <c r="HNU95" s="567" t="s">
        <v>608</v>
      </c>
      <c r="HNV95" s="567" t="s">
        <v>608</v>
      </c>
      <c r="HNW95" s="567" t="s">
        <v>608</v>
      </c>
      <c r="HNX95" s="567" t="s">
        <v>608</v>
      </c>
      <c r="HNY95" s="567" t="s">
        <v>608</v>
      </c>
      <c r="HNZ95" s="567" t="s">
        <v>608</v>
      </c>
      <c r="HOA95" s="567" t="s">
        <v>608</v>
      </c>
      <c r="HOB95" s="567" t="s">
        <v>608</v>
      </c>
      <c r="HOC95" s="567" t="s">
        <v>608</v>
      </c>
      <c r="HOD95" s="567" t="s">
        <v>608</v>
      </c>
      <c r="HOE95" s="567" t="s">
        <v>608</v>
      </c>
      <c r="HOF95" s="567" t="s">
        <v>608</v>
      </c>
      <c r="HOG95" s="567" t="s">
        <v>608</v>
      </c>
      <c r="HOH95" s="567" t="s">
        <v>608</v>
      </c>
      <c r="HOI95" s="567" t="s">
        <v>608</v>
      </c>
      <c r="HOJ95" s="567" t="s">
        <v>608</v>
      </c>
      <c r="HOK95" s="567" t="s">
        <v>608</v>
      </c>
      <c r="HOL95" s="567" t="s">
        <v>608</v>
      </c>
      <c r="HOM95" s="567" t="s">
        <v>608</v>
      </c>
      <c r="HON95" s="567" t="s">
        <v>608</v>
      </c>
      <c r="HOO95" s="567" t="s">
        <v>608</v>
      </c>
      <c r="HOP95" s="567" t="s">
        <v>608</v>
      </c>
      <c r="HOQ95" s="567" t="s">
        <v>608</v>
      </c>
      <c r="HOR95" s="567" t="s">
        <v>608</v>
      </c>
      <c r="HOS95" s="567" t="s">
        <v>608</v>
      </c>
      <c r="HOT95" s="567" t="s">
        <v>608</v>
      </c>
      <c r="HOU95" s="567" t="s">
        <v>608</v>
      </c>
      <c r="HOV95" s="567" t="s">
        <v>608</v>
      </c>
      <c r="HOW95" s="567" t="s">
        <v>608</v>
      </c>
      <c r="HOX95" s="567" t="s">
        <v>608</v>
      </c>
      <c r="HOY95" s="567" t="s">
        <v>608</v>
      </c>
      <c r="HOZ95" s="567" t="s">
        <v>608</v>
      </c>
      <c r="HPA95" s="567" t="s">
        <v>608</v>
      </c>
      <c r="HPB95" s="567" t="s">
        <v>608</v>
      </c>
      <c r="HPC95" s="567" t="s">
        <v>608</v>
      </c>
      <c r="HPD95" s="567" t="s">
        <v>608</v>
      </c>
      <c r="HPE95" s="567" t="s">
        <v>608</v>
      </c>
      <c r="HPF95" s="567" t="s">
        <v>608</v>
      </c>
      <c r="HPG95" s="567" t="s">
        <v>608</v>
      </c>
      <c r="HPH95" s="567" t="s">
        <v>608</v>
      </c>
      <c r="HPI95" s="567" t="s">
        <v>608</v>
      </c>
      <c r="HPJ95" s="567" t="s">
        <v>608</v>
      </c>
      <c r="HPK95" s="567" t="s">
        <v>608</v>
      </c>
      <c r="HPL95" s="567" t="s">
        <v>608</v>
      </c>
      <c r="HPM95" s="567" t="s">
        <v>608</v>
      </c>
      <c r="HPN95" s="567" t="s">
        <v>608</v>
      </c>
      <c r="HPO95" s="567" t="s">
        <v>608</v>
      </c>
      <c r="HPP95" s="567" t="s">
        <v>608</v>
      </c>
      <c r="HPQ95" s="567" t="s">
        <v>608</v>
      </c>
      <c r="HPR95" s="567" t="s">
        <v>608</v>
      </c>
      <c r="HPS95" s="567" t="s">
        <v>608</v>
      </c>
      <c r="HPT95" s="567" t="s">
        <v>608</v>
      </c>
      <c r="HPU95" s="567" t="s">
        <v>608</v>
      </c>
      <c r="HPV95" s="567" t="s">
        <v>608</v>
      </c>
      <c r="HPW95" s="567" t="s">
        <v>608</v>
      </c>
      <c r="HPX95" s="567" t="s">
        <v>608</v>
      </c>
      <c r="HPY95" s="567" t="s">
        <v>608</v>
      </c>
      <c r="HPZ95" s="567" t="s">
        <v>608</v>
      </c>
      <c r="HQA95" s="567" t="s">
        <v>608</v>
      </c>
      <c r="HQB95" s="567" t="s">
        <v>608</v>
      </c>
      <c r="HQC95" s="567" t="s">
        <v>608</v>
      </c>
      <c r="HQD95" s="567" t="s">
        <v>608</v>
      </c>
      <c r="HQE95" s="567" t="s">
        <v>608</v>
      </c>
      <c r="HQF95" s="567" t="s">
        <v>608</v>
      </c>
      <c r="HQG95" s="567" t="s">
        <v>608</v>
      </c>
      <c r="HQH95" s="567" t="s">
        <v>608</v>
      </c>
      <c r="HQI95" s="567" t="s">
        <v>608</v>
      </c>
      <c r="HQJ95" s="567" t="s">
        <v>608</v>
      </c>
      <c r="HQK95" s="567" t="s">
        <v>608</v>
      </c>
      <c r="HQL95" s="567" t="s">
        <v>608</v>
      </c>
      <c r="HQM95" s="567" t="s">
        <v>608</v>
      </c>
      <c r="HQN95" s="567" t="s">
        <v>608</v>
      </c>
      <c r="HQO95" s="567" t="s">
        <v>608</v>
      </c>
      <c r="HQP95" s="567" t="s">
        <v>608</v>
      </c>
      <c r="HQQ95" s="567" t="s">
        <v>608</v>
      </c>
      <c r="HQR95" s="567" t="s">
        <v>608</v>
      </c>
      <c r="HQS95" s="567" t="s">
        <v>608</v>
      </c>
      <c r="HQT95" s="567" t="s">
        <v>608</v>
      </c>
      <c r="HQU95" s="567" t="s">
        <v>608</v>
      </c>
      <c r="HQV95" s="567" t="s">
        <v>608</v>
      </c>
      <c r="HQW95" s="567" t="s">
        <v>608</v>
      </c>
      <c r="HQX95" s="567" t="s">
        <v>608</v>
      </c>
      <c r="HQY95" s="567" t="s">
        <v>608</v>
      </c>
      <c r="HQZ95" s="567" t="s">
        <v>608</v>
      </c>
      <c r="HRA95" s="567" t="s">
        <v>608</v>
      </c>
      <c r="HRB95" s="567" t="s">
        <v>608</v>
      </c>
      <c r="HRC95" s="567" t="s">
        <v>608</v>
      </c>
      <c r="HRD95" s="567" t="s">
        <v>608</v>
      </c>
      <c r="HRE95" s="567" t="s">
        <v>608</v>
      </c>
      <c r="HRF95" s="567" t="s">
        <v>608</v>
      </c>
      <c r="HRG95" s="567" t="s">
        <v>608</v>
      </c>
      <c r="HRH95" s="567" t="s">
        <v>608</v>
      </c>
      <c r="HRI95" s="567" t="s">
        <v>608</v>
      </c>
      <c r="HRJ95" s="567" t="s">
        <v>608</v>
      </c>
      <c r="HRK95" s="567" t="s">
        <v>608</v>
      </c>
      <c r="HRL95" s="567" t="s">
        <v>608</v>
      </c>
      <c r="HRM95" s="567" t="s">
        <v>608</v>
      </c>
      <c r="HRN95" s="567" t="s">
        <v>608</v>
      </c>
      <c r="HRO95" s="567" t="s">
        <v>608</v>
      </c>
      <c r="HRP95" s="567" t="s">
        <v>608</v>
      </c>
      <c r="HRQ95" s="567" t="s">
        <v>608</v>
      </c>
      <c r="HRR95" s="567" t="s">
        <v>608</v>
      </c>
      <c r="HRS95" s="567" t="s">
        <v>608</v>
      </c>
      <c r="HRT95" s="567" t="s">
        <v>608</v>
      </c>
      <c r="HRU95" s="567" t="s">
        <v>608</v>
      </c>
      <c r="HRV95" s="567" t="s">
        <v>608</v>
      </c>
      <c r="HRW95" s="567" t="s">
        <v>608</v>
      </c>
      <c r="HRX95" s="567" t="s">
        <v>608</v>
      </c>
      <c r="HRY95" s="567" t="s">
        <v>608</v>
      </c>
      <c r="HRZ95" s="567" t="s">
        <v>608</v>
      </c>
      <c r="HSA95" s="567" t="s">
        <v>608</v>
      </c>
      <c r="HSB95" s="567" t="s">
        <v>608</v>
      </c>
      <c r="HSC95" s="567" t="s">
        <v>608</v>
      </c>
      <c r="HSD95" s="567" t="s">
        <v>608</v>
      </c>
      <c r="HSE95" s="567" t="s">
        <v>608</v>
      </c>
      <c r="HSF95" s="567" t="s">
        <v>608</v>
      </c>
      <c r="HSG95" s="567" t="s">
        <v>608</v>
      </c>
      <c r="HSH95" s="567" t="s">
        <v>608</v>
      </c>
      <c r="HSI95" s="567" t="s">
        <v>608</v>
      </c>
      <c r="HSJ95" s="567" t="s">
        <v>608</v>
      </c>
      <c r="HSK95" s="567" t="s">
        <v>608</v>
      </c>
      <c r="HSL95" s="567" t="s">
        <v>608</v>
      </c>
      <c r="HSM95" s="567" t="s">
        <v>608</v>
      </c>
      <c r="HSN95" s="567" t="s">
        <v>608</v>
      </c>
      <c r="HSO95" s="567" t="s">
        <v>608</v>
      </c>
      <c r="HSP95" s="567" t="s">
        <v>608</v>
      </c>
      <c r="HSQ95" s="567" t="s">
        <v>608</v>
      </c>
      <c r="HSR95" s="567" t="s">
        <v>608</v>
      </c>
      <c r="HSS95" s="567" t="s">
        <v>608</v>
      </c>
      <c r="HST95" s="567" t="s">
        <v>608</v>
      </c>
      <c r="HSU95" s="567" t="s">
        <v>608</v>
      </c>
      <c r="HSV95" s="567" t="s">
        <v>608</v>
      </c>
      <c r="HSW95" s="567" t="s">
        <v>608</v>
      </c>
      <c r="HSX95" s="567" t="s">
        <v>608</v>
      </c>
      <c r="HSY95" s="567" t="s">
        <v>608</v>
      </c>
      <c r="HSZ95" s="567" t="s">
        <v>608</v>
      </c>
      <c r="HTA95" s="567" t="s">
        <v>608</v>
      </c>
      <c r="HTB95" s="567" t="s">
        <v>608</v>
      </c>
      <c r="HTC95" s="567" t="s">
        <v>608</v>
      </c>
      <c r="HTD95" s="567" t="s">
        <v>608</v>
      </c>
      <c r="HTE95" s="567" t="s">
        <v>608</v>
      </c>
      <c r="HTF95" s="567" t="s">
        <v>608</v>
      </c>
      <c r="HTG95" s="567" t="s">
        <v>608</v>
      </c>
      <c r="HTH95" s="567" t="s">
        <v>608</v>
      </c>
      <c r="HTI95" s="567" t="s">
        <v>608</v>
      </c>
      <c r="HTJ95" s="567" t="s">
        <v>608</v>
      </c>
      <c r="HTK95" s="567" t="s">
        <v>608</v>
      </c>
      <c r="HTL95" s="567" t="s">
        <v>608</v>
      </c>
      <c r="HTM95" s="567" t="s">
        <v>608</v>
      </c>
      <c r="HTN95" s="567" t="s">
        <v>608</v>
      </c>
      <c r="HTO95" s="567" t="s">
        <v>608</v>
      </c>
      <c r="HTP95" s="567" t="s">
        <v>608</v>
      </c>
      <c r="HTQ95" s="567" t="s">
        <v>608</v>
      </c>
      <c r="HTR95" s="567" t="s">
        <v>608</v>
      </c>
      <c r="HTS95" s="567" t="s">
        <v>608</v>
      </c>
      <c r="HTT95" s="567" t="s">
        <v>608</v>
      </c>
      <c r="HTU95" s="567" t="s">
        <v>608</v>
      </c>
      <c r="HTV95" s="567" t="s">
        <v>608</v>
      </c>
      <c r="HTW95" s="567" t="s">
        <v>608</v>
      </c>
      <c r="HTX95" s="567" t="s">
        <v>608</v>
      </c>
      <c r="HTY95" s="567" t="s">
        <v>608</v>
      </c>
      <c r="HTZ95" s="567" t="s">
        <v>608</v>
      </c>
      <c r="HUA95" s="567" t="s">
        <v>608</v>
      </c>
      <c r="HUB95" s="567" t="s">
        <v>608</v>
      </c>
      <c r="HUC95" s="567" t="s">
        <v>608</v>
      </c>
      <c r="HUD95" s="567" t="s">
        <v>608</v>
      </c>
      <c r="HUE95" s="567" t="s">
        <v>608</v>
      </c>
      <c r="HUF95" s="567" t="s">
        <v>608</v>
      </c>
      <c r="HUG95" s="567" t="s">
        <v>608</v>
      </c>
      <c r="HUH95" s="567" t="s">
        <v>608</v>
      </c>
      <c r="HUI95" s="567" t="s">
        <v>608</v>
      </c>
      <c r="HUJ95" s="567" t="s">
        <v>608</v>
      </c>
      <c r="HUK95" s="567" t="s">
        <v>608</v>
      </c>
      <c r="HUL95" s="567" t="s">
        <v>608</v>
      </c>
      <c r="HUM95" s="567" t="s">
        <v>608</v>
      </c>
      <c r="HUN95" s="567" t="s">
        <v>608</v>
      </c>
      <c r="HUO95" s="567" t="s">
        <v>608</v>
      </c>
      <c r="HUP95" s="567" t="s">
        <v>608</v>
      </c>
      <c r="HUQ95" s="567" t="s">
        <v>608</v>
      </c>
      <c r="HUR95" s="567" t="s">
        <v>608</v>
      </c>
      <c r="HUS95" s="567" t="s">
        <v>608</v>
      </c>
      <c r="HUT95" s="567" t="s">
        <v>608</v>
      </c>
      <c r="HUU95" s="567" t="s">
        <v>608</v>
      </c>
      <c r="HUV95" s="567" t="s">
        <v>608</v>
      </c>
      <c r="HUW95" s="567" t="s">
        <v>608</v>
      </c>
      <c r="HUX95" s="567" t="s">
        <v>608</v>
      </c>
      <c r="HUY95" s="567" t="s">
        <v>608</v>
      </c>
      <c r="HUZ95" s="567" t="s">
        <v>608</v>
      </c>
      <c r="HVA95" s="567" t="s">
        <v>608</v>
      </c>
      <c r="HVB95" s="567" t="s">
        <v>608</v>
      </c>
      <c r="HVC95" s="567" t="s">
        <v>608</v>
      </c>
      <c r="HVD95" s="567" t="s">
        <v>608</v>
      </c>
      <c r="HVE95" s="567" t="s">
        <v>608</v>
      </c>
      <c r="HVF95" s="567" t="s">
        <v>608</v>
      </c>
      <c r="HVG95" s="567" t="s">
        <v>608</v>
      </c>
      <c r="HVH95" s="567" t="s">
        <v>608</v>
      </c>
      <c r="HVI95" s="567" t="s">
        <v>608</v>
      </c>
      <c r="HVJ95" s="567" t="s">
        <v>608</v>
      </c>
      <c r="HVK95" s="567" t="s">
        <v>608</v>
      </c>
      <c r="HVL95" s="567" t="s">
        <v>608</v>
      </c>
      <c r="HVM95" s="567" t="s">
        <v>608</v>
      </c>
      <c r="HVN95" s="567" t="s">
        <v>608</v>
      </c>
      <c r="HVO95" s="567" t="s">
        <v>608</v>
      </c>
      <c r="HVP95" s="567" t="s">
        <v>608</v>
      </c>
      <c r="HVQ95" s="567" t="s">
        <v>608</v>
      </c>
      <c r="HVR95" s="567" t="s">
        <v>608</v>
      </c>
      <c r="HVS95" s="567" t="s">
        <v>608</v>
      </c>
      <c r="HVT95" s="567" t="s">
        <v>608</v>
      </c>
      <c r="HVU95" s="567" t="s">
        <v>608</v>
      </c>
      <c r="HVV95" s="567" t="s">
        <v>608</v>
      </c>
      <c r="HVW95" s="567" t="s">
        <v>608</v>
      </c>
      <c r="HVX95" s="567" t="s">
        <v>608</v>
      </c>
      <c r="HVY95" s="567" t="s">
        <v>608</v>
      </c>
      <c r="HVZ95" s="567" t="s">
        <v>608</v>
      </c>
      <c r="HWA95" s="567" t="s">
        <v>608</v>
      </c>
      <c r="HWB95" s="567" t="s">
        <v>608</v>
      </c>
      <c r="HWC95" s="567" t="s">
        <v>608</v>
      </c>
      <c r="HWD95" s="567" t="s">
        <v>608</v>
      </c>
      <c r="HWE95" s="567" t="s">
        <v>608</v>
      </c>
      <c r="HWF95" s="567" t="s">
        <v>608</v>
      </c>
      <c r="HWG95" s="567" t="s">
        <v>608</v>
      </c>
      <c r="HWH95" s="567" t="s">
        <v>608</v>
      </c>
      <c r="HWI95" s="567" t="s">
        <v>608</v>
      </c>
      <c r="HWJ95" s="567" t="s">
        <v>608</v>
      </c>
      <c r="HWK95" s="567" t="s">
        <v>608</v>
      </c>
      <c r="HWL95" s="567" t="s">
        <v>608</v>
      </c>
      <c r="HWM95" s="567" t="s">
        <v>608</v>
      </c>
      <c r="HWN95" s="567" t="s">
        <v>608</v>
      </c>
      <c r="HWO95" s="567" t="s">
        <v>608</v>
      </c>
      <c r="HWP95" s="567" t="s">
        <v>608</v>
      </c>
      <c r="HWQ95" s="567" t="s">
        <v>608</v>
      </c>
      <c r="HWR95" s="567" t="s">
        <v>608</v>
      </c>
      <c r="HWS95" s="567" t="s">
        <v>608</v>
      </c>
      <c r="HWT95" s="567" t="s">
        <v>608</v>
      </c>
      <c r="HWU95" s="567" t="s">
        <v>608</v>
      </c>
      <c r="HWV95" s="567" t="s">
        <v>608</v>
      </c>
      <c r="HWW95" s="567" t="s">
        <v>608</v>
      </c>
      <c r="HWX95" s="567" t="s">
        <v>608</v>
      </c>
      <c r="HWY95" s="567" t="s">
        <v>608</v>
      </c>
      <c r="HWZ95" s="567" t="s">
        <v>608</v>
      </c>
      <c r="HXA95" s="567" t="s">
        <v>608</v>
      </c>
      <c r="HXB95" s="567" t="s">
        <v>608</v>
      </c>
      <c r="HXC95" s="567" t="s">
        <v>608</v>
      </c>
      <c r="HXD95" s="567" t="s">
        <v>608</v>
      </c>
      <c r="HXE95" s="567" t="s">
        <v>608</v>
      </c>
      <c r="HXF95" s="567" t="s">
        <v>608</v>
      </c>
      <c r="HXG95" s="567" t="s">
        <v>608</v>
      </c>
      <c r="HXH95" s="567" t="s">
        <v>608</v>
      </c>
      <c r="HXI95" s="567" t="s">
        <v>608</v>
      </c>
      <c r="HXJ95" s="567" t="s">
        <v>608</v>
      </c>
      <c r="HXK95" s="567" t="s">
        <v>608</v>
      </c>
      <c r="HXL95" s="567" t="s">
        <v>608</v>
      </c>
      <c r="HXM95" s="567" t="s">
        <v>608</v>
      </c>
      <c r="HXN95" s="567" t="s">
        <v>608</v>
      </c>
      <c r="HXO95" s="567" t="s">
        <v>608</v>
      </c>
      <c r="HXP95" s="567" t="s">
        <v>608</v>
      </c>
      <c r="HXQ95" s="567" t="s">
        <v>608</v>
      </c>
      <c r="HXR95" s="567" t="s">
        <v>608</v>
      </c>
      <c r="HXS95" s="567" t="s">
        <v>608</v>
      </c>
      <c r="HXT95" s="567" t="s">
        <v>608</v>
      </c>
      <c r="HXU95" s="567" t="s">
        <v>608</v>
      </c>
      <c r="HXV95" s="567" t="s">
        <v>608</v>
      </c>
      <c r="HXW95" s="567" t="s">
        <v>608</v>
      </c>
      <c r="HXX95" s="567" t="s">
        <v>608</v>
      </c>
      <c r="HXY95" s="567" t="s">
        <v>608</v>
      </c>
      <c r="HXZ95" s="567" t="s">
        <v>608</v>
      </c>
      <c r="HYA95" s="567" t="s">
        <v>608</v>
      </c>
      <c r="HYB95" s="567" t="s">
        <v>608</v>
      </c>
      <c r="HYC95" s="567" t="s">
        <v>608</v>
      </c>
      <c r="HYD95" s="567" t="s">
        <v>608</v>
      </c>
      <c r="HYE95" s="567" t="s">
        <v>608</v>
      </c>
      <c r="HYF95" s="567" t="s">
        <v>608</v>
      </c>
      <c r="HYG95" s="567" t="s">
        <v>608</v>
      </c>
      <c r="HYH95" s="567" t="s">
        <v>608</v>
      </c>
      <c r="HYI95" s="567" t="s">
        <v>608</v>
      </c>
      <c r="HYJ95" s="567" t="s">
        <v>608</v>
      </c>
      <c r="HYK95" s="567" t="s">
        <v>608</v>
      </c>
      <c r="HYL95" s="567" t="s">
        <v>608</v>
      </c>
      <c r="HYM95" s="567" t="s">
        <v>608</v>
      </c>
      <c r="HYN95" s="567" t="s">
        <v>608</v>
      </c>
      <c r="HYO95" s="567" t="s">
        <v>608</v>
      </c>
      <c r="HYP95" s="567" t="s">
        <v>608</v>
      </c>
      <c r="HYQ95" s="567" t="s">
        <v>608</v>
      </c>
      <c r="HYR95" s="567" t="s">
        <v>608</v>
      </c>
      <c r="HYS95" s="567" t="s">
        <v>608</v>
      </c>
      <c r="HYT95" s="567" t="s">
        <v>608</v>
      </c>
      <c r="HYU95" s="567" t="s">
        <v>608</v>
      </c>
      <c r="HYV95" s="567" t="s">
        <v>608</v>
      </c>
      <c r="HYW95" s="567" t="s">
        <v>608</v>
      </c>
      <c r="HYX95" s="567" t="s">
        <v>608</v>
      </c>
      <c r="HYY95" s="567" t="s">
        <v>608</v>
      </c>
      <c r="HYZ95" s="567" t="s">
        <v>608</v>
      </c>
      <c r="HZA95" s="567" t="s">
        <v>608</v>
      </c>
      <c r="HZB95" s="567" t="s">
        <v>608</v>
      </c>
      <c r="HZC95" s="567" t="s">
        <v>608</v>
      </c>
      <c r="HZD95" s="567" t="s">
        <v>608</v>
      </c>
      <c r="HZE95" s="567" t="s">
        <v>608</v>
      </c>
      <c r="HZF95" s="567" t="s">
        <v>608</v>
      </c>
      <c r="HZG95" s="567" t="s">
        <v>608</v>
      </c>
      <c r="HZH95" s="567" t="s">
        <v>608</v>
      </c>
      <c r="HZI95" s="567" t="s">
        <v>608</v>
      </c>
      <c r="HZJ95" s="567" t="s">
        <v>608</v>
      </c>
      <c r="HZK95" s="567" t="s">
        <v>608</v>
      </c>
      <c r="HZL95" s="567" t="s">
        <v>608</v>
      </c>
      <c r="HZM95" s="567" t="s">
        <v>608</v>
      </c>
      <c r="HZN95" s="567" t="s">
        <v>608</v>
      </c>
      <c r="HZO95" s="567" t="s">
        <v>608</v>
      </c>
      <c r="HZP95" s="567" t="s">
        <v>608</v>
      </c>
      <c r="HZQ95" s="567" t="s">
        <v>608</v>
      </c>
      <c r="HZR95" s="567" t="s">
        <v>608</v>
      </c>
      <c r="HZS95" s="567" t="s">
        <v>608</v>
      </c>
      <c r="HZT95" s="567" t="s">
        <v>608</v>
      </c>
      <c r="HZU95" s="567" t="s">
        <v>608</v>
      </c>
      <c r="HZV95" s="567" t="s">
        <v>608</v>
      </c>
      <c r="HZW95" s="567" t="s">
        <v>608</v>
      </c>
      <c r="HZX95" s="567" t="s">
        <v>608</v>
      </c>
      <c r="HZY95" s="567" t="s">
        <v>608</v>
      </c>
      <c r="HZZ95" s="567" t="s">
        <v>608</v>
      </c>
      <c r="IAA95" s="567" t="s">
        <v>608</v>
      </c>
      <c r="IAB95" s="567" t="s">
        <v>608</v>
      </c>
      <c r="IAC95" s="567" t="s">
        <v>608</v>
      </c>
      <c r="IAD95" s="567" t="s">
        <v>608</v>
      </c>
      <c r="IAE95" s="567" t="s">
        <v>608</v>
      </c>
      <c r="IAF95" s="567" t="s">
        <v>608</v>
      </c>
      <c r="IAG95" s="567" t="s">
        <v>608</v>
      </c>
      <c r="IAH95" s="567" t="s">
        <v>608</v>
      </c>
      <c r="IAI95" s="567" t="s">
        <v>608</v>
      </c>
      <c r="IAJ95" s="567" t="s">
        <v>608</v>
      </c>
      <c r="IAK95" s="567" t="s">
        <v>608</v>
      </c>
      <c r="IAL95" s="567" t="s">
        <v>608</v>
      </c>
      <c r="IAM95" s="567" t="s">
        <v>608</v>
      </c>
      <c r="IAN95" s="567" t="s">
        <v>608</v>
      </c>
      <c r="IAO95" s="567" t="s">
        <v>608</v>
      </c>
      <c r="IAP95" s="567" t="s">
        <v>608</v>
      </c>
      <c r="IAQ95" s="567" t="s">
        <v>608</v>
      </c>
      <c r="IAR95" s="567" t="s">
        <v>608</v>
      </c>
      <c r="IAS95" s="567" t="s">
        <v>608</v>
      </c>
      <c r="IAT95" s="567" t="s">
        <v>608</v>
      </c>
      <c r="IAU95" s="567" t="s">
        <v>608</v>
      </c>
      <c r="IAV95" s="567" t="s">
        <v>608</v>
      </c>
      <c r="IAW95" s="567" t="s">
        <v>608</v>
      </c>
      <c r="IAX95" s="567" t="s">
        <v>608</v>
      </c>
      <c r="IAY95" s="567" t="s">
        <v>608</v>
      </c>
      <c r="IAZ95" s="567" t="s">
        <v>608</v>
      </c>
      <c r="IBA95" s="567" t="s">
        <v>608</v>
      </c>
      <c r="IBB95" s="567" t="s">
        <v>608</v>
      </c>
      <c r="IBC95" s="567" t="s">
        <v>608</v>
      </c>
      <c r="IBD95" s="567" t="s">
        <v>608</v>
      </c>
      <c r="IBE95" s="567" t="s">
        <v>608</v>
      </c>
      <c r="IBF95" s="567" t="s">
        <v>608</v>
      </c>
      <c r="IBG95" s="567" t="s">
        <v>608</v>
      </c>
      <c r="IBH95" s="567" t="s">
        <v>608</v>
      </c>
      <c r="IBI95" s="567" t="s">
        <v>608</v>
      </c>
      <c r="IBJ95" s="567" t="s">
        <v>608</v>
      </c>
      <c r="IBK95" s="567" t="s">
        <v>608</v>
      </c>
      <c r="IBL95" s="567" t="s">
        <v>608</v>
      </c>
      <c r="IBM95" s="567" t="s">
        <v>608</v>
      </c>
      <c r="IBN95" s="567" t="s">
        <v>608</v>
      </c>
      <c r="IBO95" s="567" t="s">
        <v>608</v>
      </c>
      <c r="IBP95" s="567" t="s">
        <v>608</v>
      </c>
      <c r="IBQ95" s="567" t="s">
        <v>608</v>
      </c>
      <c r="IBR95" s="567" t="s">
        <v>608</v>
      </c>
      <c r="IBS95" s="567" t="s">
        <v>608</v>
      </c>
      <c r="IBT95" s="567" t="s">
        <v>608</v>
      </c>
      <c r="IBU95" s="567" t="s">
        <v>608</v>
      </c>
      <c r="IBV95" s="567" t="s">
        <v>608</v>
      </c>
      <c r="IBW95" s="567" t="s">
        <v>608</v>
      </c>
      <c r="IBX95" s="567" t="s">
        <v>608</v>
      </c>
      <c r="IBY95" s="567" t="s">
        <v>608</v>
      </c>
      <c r="IBZ95" s="567" t="s">
        <v>608</v>
      </c>
      <c r="ICA95" s="567" t="s">
        <v>608</v>
      </c>
      <c r="ICB95" s="567" t="s">
        <v>608</v>
      </c>
      <c r="ICC95" s="567" t="s">
        <v>608</v>
      </c>
      <c r="ICD95" s="567" t="s">
        <v>608</v>
      </c>
      <c r="ICE95" s="567" t="s">
        <v>608</v>
      </c>
      <c r="ICF95" s="567" t="s">
        <v>608</v>
      </c>
      <c r="ICG95" s="567" t="s">
        <v>608</v>
      </c>
      <c r="ICH95" s="567" t="s">
        <v>608</v>
      </c>
      <c r="ICI95" s="567" t="s">
        <v>608</v>
      </c>
      <c r="ICJ95" s="567" t="s">
        <v>608</v>
      </c>
      <c r="ICK95" s="567" t="s">
        <v>608</v>
      </c>
      <c r="ICL95" s="567" t="s">
        <v>608</v>
      </c>
      <c r="ICM95" s="567" t="s">
        <v>608</v>
      </c>
      <c r="ICN95" s="567" t="s">
        <v>608</v>
      </c>
      <c r="ICO95" s="567" t="s">
        <v>608</v>
      </c>
      <c r="ICP95" s="567" t="s">
        <v>608</v>
      </c>
      <c r="ICQ95" s="567" t="s">
        <v>608</v>
      </c>
      <c r="ICR95" s="567" t="s">
        <v>608</v>
      </c>
      <c r="ICS95" s="567" t="s">
        <v>608</v>
      </c>
      <c r="ICT95" s="567" t="s">
        <v>608</v>
      </c>
      <c r="ICU95" s="567" t="s">
        <v>608</v>
      </c>
      <c r="ICV95" s="567" t="s">
        <v>608</v>
      </c>
      <c r="ICW95" s="567" t="s">
        <v>608</v>
      </c>
      <c r="ICX95" s="567" t="s">
        <v>608</v>
      </c>
      <c r="ICY95" s="567" t="s">
        <v>608</v>
      </c>
      <c r="ICZ95" s="567" t="s">
        <v>608</v>
      </c>
      <c r="IDA95" s="567" t="s">
        <v>608</v>
      </c>
      <c r="IDB95" s="567" t="s">
        <v>608</v>
      </c>
      <c r="IDC95" s="567" t="s">
        <v>608</v>
      </c>
      <c r="IDD95" s="567" t="s">
        <v>608</v>
      </c>
      <c r="IDE95" s="567" t="s">
        <v>608</v>
      </c>
      <c r="IDF95" s="567" t="s">
        <v>608</v>
      </c>
      <c r="IDG95" s="567" t="s">
        <v>608</v>
      </c>
      <c r="IDH95" s="567" t="s">
        <v>608</v>
      </c>
      <c r="IDI95" s="567" t="s">
        <v>608</v>
      </c>
      <c r="IDJ95" s="567" t="s">
        <v>608</v>
      </c>
      <c r="IDK95" s="567" t="s">
        <v>608</v>
      </c>
      <c r="IDL95" s="567" t="s">
        <v>608</v>
      </c>
      <c r="IDM95" s="567" t="s">
        <v>608</v>
      </c>
      <c r="IDN95" s="567" t="s">
        <v>608</v>
      </c>
      <c r="IDO95" s="567" t="s">
        <v>608</v>
      </c>
      <c r="IDP95" s="567" t="s">
        <v>608</v>
      </c>
      <c r="IDQ95" s="567" t="s">
        <v>608</v>
      </c>
      <c r="IDR95" s="567" t="s">
        <v>608</v>
      </c>
      <c r="IDS95" s="567" t="s">
        <v>608</v>
      </c>
      <c r="IDT95" s="567" t="s">
        <v>608</v>
      </c>
      <c r="IDU95" s="567" t="s">
        <v>608</v>
      </c>
      <c r="IDV95" s="567" t="s">
        <v>608</v>
      </c>
      <c r="IDW95" s="567" t="s">
        <v>608</v>
      </c>
      <c r="IDX95" s="567" t="s">
        <v>608</v>
      </c>
      <c r="IDY95" s="567" t="s">
        <v>608</v>
      </c>
      <c r="IDZ95" s="567" t="s">
        <v>608</v>
      </c>
      <c r="IEA95" s="567" t="s">
        <v>608</v>
      </c>
      <c r="IEB95" s="567" t="s">
        <v>608</v>
      </c>
      <c r="IEC95" s="567" t="s">
        <v>608</v>
      </c>
      <c r="IED95" s="567" t="s">
        <v>608</v>
      </c>
      <c r="IEE95" s="567" t="s">
        <v>608</v>
      </c>
      <c r="IEF95" s="567" t="s">
        <v>608</v>
      </c>
      <c r="IEG95" s="567" t="s">
        <v>608</v>
      </c>
      <c r="IEH95" s="567" t="s">
        <v>608</v>
      </c>
      <c r="IEI95" s="567" t="s">
        <v>608</v>
      </c>
      <c r="IEJ95" s="567" t="s">
        <v>608</v>
      </c>
      <c r="IEK95" s="567" t="s">
        <v>608</v>
      </c>
      <c r="IEL95" s="567" t="s">
        <v>608</v>
      </c>
      <c r="IEM95" s="567" t="s">
        <v>608</v>
      </c>
      <c r="IEN95" s="567" t="s">
        <v>608</v>
      </c>
      <c r="IEO95" s="567" t="s">
        <v>608</v>
      </c>
      <c r="IEP95" s="567" t="s">
        <v>608</v>
      </c>
      <c r="IEQ95" s="567" t="s">
        <v>608</v>
      </c>
      <c r="IER95" s="567" t="s">
        <v>608</v>
      </c>
      <c r="IES95" s="567" t="s">
        <v>608</v>
      </c>
      <c r="IET95" s="567" t="s">
        <v>608</v>
      </c>
      <c r="IEU95" s="567" t="s">
        <v>608</v>
      </c>
      <c r="IEV95" s="567" t="s">
        <v>608</v>
      </c>
      <c r="IEW95" s="567" t="s">
        <v>608</v>
      </c>
      <c r="IEX95" s="567" t="s">
        <v>608</v>
      </c>
      <c r="IEY95" s="567" t="s">
        <v>608</v>
      </c>
      <c r="IEZ95" s="567" t="s">
        <v>608</v>
      </c>
      <c r="IFA95" s="567" t="s">
        <v>608</v>
      </c>
      <c r="IFB95" s="567" t="s">
        <v>608</v>
      </c>
      <c r="IFC95" s="567" t="s">
        <v>608</v>
      </c>
      <c r="IFD95" s="567" t="s">
        <v>608</v>
      </c>
      <c r="IFE95" s="567" t="s">
        <v>608</v>
      </c>
      <c r="IFF95" s="567" t="s">
        <v>608</v>
      </c>
      <c r="IFG95" s="567" t="s">
        <v>608</v>
      </c>
      <c r="IFH95" s="567" t="s">
        <v>608</v>
      </c>
      <c r="IFI95" s="567" t="s">
        <v>608</v>
      </c>
      <c r="IFJ95" s="567" t="s">
        <v>608</v>
      </c>
      <c r="IFK95" s="567" t="s">
        <v>608</v>
      </c>
      <c r="IFL95" s="567" t="s">
        <v>608</v>
      </c>
      <c r="IFM95" s="567" t="s">
        <v>608</v>
      </c>
      <c r="IFN95" s="567" t="s">
        <v>608</v>
      </c>
      <c r="IFO95" s="567" t="s">
        <v>608</v>
      </c>
      <c r="IFP95" s="567" t="s">
        <v>608</v>
      </c>
      <c r="IFQ95" s="567" t="s">
        <v>608</v>
      </c>
      <c r="IFR95" s="567" t="s">
        <v>608</v>
      </c>
      <c r="IFS95" s="567" t="s">
        <v>608</v>
      </c>
      <c r="IFT95" s="567" t="s">
        <v>608</v>
      </c>
      <c r="IFU95" s="567" t="s">
        <v>608</v>
      </c>
      <c r="IFV95" s="567" t="s">
        <v>608</v>
      </c>
      <c r="IFW95" s="567" t="s">
        <v>608</v>
      </c>
      <c r="IFX95" s="567" t="s">
        <v>608</v>
      </c>
      <c r="IFY95" s="567" t="s">
        <v>608</v>
      </c>
      <c r="IFZ95" s="567" t="s">
        <v>608</v>
      </c>
      <c r="IGA95" s="567" t="s">
        <v>608</v>
      </c>
      <c r="IGB95" s="567" t="s">
        <v>608</v>
      </c>
      <c r="IGC95" s="567" t="s">
        <v>608</v>
      </c>
      <c r="IGD95" s="567" t="s">
        <v>608</v>
      </c>
      <c r="IGE95" s="567" t="s">
        <v>608</v>
      </c>
      <c r="IGF95" s="567" t="s">
        <v>608</v>
      </c>
      <c r="IGG95" s="567" t="s">
        <v>608</v>
      </c>
      <c r="IGH95" s="567" t="s">
        <v>608</v>
      </c>
      <c r="IGI95" s="567" t="s">
        <v>608</v>
      </c>
      <c r="IGJ95" s="567" t="s">
        <v>608</v>
      </c>
      <c r="IGK95" s="567" t="s">
        <v>608</v>
      </c>
      <c r="IGL95" s="567" t="s">
        <v>608</v>
      </c>
      <c r="IGM95" s="567" t="s">
        <v>608</v>
      </c>
      <c r="IGN95" s="567" t="s">
        <v>608</v>
      </c>
      <c r="IGO95" s="567" t="s">
        <v>608</v>
      </c>
      <c r="IGP95" s="567" t="s">
        <v>608</v>
      </c>
      <c r="IGQ95" s="567" t="s">
        <v>608</v>
      </c>
      <c r="IGR95" s="567" t="s">
        <v>608</v>
      </c>
      <c r="IGS95" s="567" t="s">
        <v>608</v>
      </c>
      <c r="IGT95" s="567" t="s">
        <v>608</v>
      </c>
      <c r="IGU95" s="567" t="s">
        <v>608</v>
      </c>
      <c r="IGV95" s="567" t="s">
        <v>608</v>
      </c>
      <c r="IGW95" s="567" t="s">
        <v>608</v>
      </c>
      <c r="IGX95" s="567" t="s">
        <v>608</v>
      </c>
      <c r="IGY95" s="567" t="s">
        <v>608</v>
      </c>
      <c r="IGZ95" s="567" t="s">
        <v>608</v>
      </c>
      <c r="IHA95" s="567" t="s">
        <v>608</v>
      </c>
      <c r="IHB95" s="567" t="s">
        <v>608</v>
      </c>
      <c r="IHC95" s="567" t="s">
        <v>608</v>
      </c>
      <c r="IHD95" s="567" t="s">
        <v>608</v>
      </c>
      <c r="IHE95" s="567" t="s">
        <v>608</v>
      </c>
      <c r="IHF95" s="567" t="s">
        <v>608</v>
      </c>
      <c r="IHG95" s="567" t="s">
        <v>608</v>
      </c>
      <c r="IHH95" s="567" t="s">
        <v>608</v>
      </c>
      <c r="IHI95" s="567" t="s">
        <v>608</v>
      </c>
      <c r="IHJ95" s="567" t="s">
        <v>608</v>
      </c>
      <c r="IHK95" s="567" t="s">
        <v>608</v>
      </c>
      <c r="IHL95" s="567" t="s">
        <v>608</v>
      </c>
      <c r="IHM95" s="567" t="s">
        <v>608</v>
      </c>
      <c r="IHN95" s="567" t="s">
        <v>608</v>
      </c>
      <c r="IHO95" s="567" t="s">
        <v>608</v>
      </c>
      <c r="IHP95" s="567" t="s">
        <v>608</v>
      </c>
      <c r="IHQ95" s="567" t="s">
        <v>608</v>
      </c>
      <c r="IHR95" s="567" t="s">
        <v>608</v>
      </c>
      <c r="IHS95" s="567" t="s">
        <v>608</v>
      </c>
      <c r="IHT95" s="567" t="s">
        <v>608</v>
      </c>
      <c r="IHU95" s="567" t="s">
        <v>608</v>
      </c>
      <c r="IHV95" s="567" t="s">
        <v>608</v>
      </c>
      <c r="IHW95" s="567" t="s">
        <v>608</v>
      </c>
      <c r="IHX95" s="567" t="s">
        <v>608</v>
      </c>
      <c r="IHY95" s="567" t="s">
        <v>608</v>
      </c>
      <c r="IHZ95" s="567" t="s">
        <v>608</v>
      </c>
      <c r="IIA95" s="567" t="s">
        <v>608</v>
      </c>
      <c r="IIB95" s="567" t="s">
        <v>608</v>
      </c>
      <c r="IIC95" s="567" t="s">
        <v>608</v>
      </c>
      <c r="IID95" s="567" t="s">
        <v>608</v>
      </c>
      <c r="IIE95" s="567" t="s">
        <v>608</v>
      </c>
      <c r="IIF95" s="567" t="s">
        <v>608</v>
      </c>
      <c r="IIG95" s="567" t="s">
        <v>608</v>
      </c>
      <c r="IIH95" s="567" t="s">
        <v>608</v>
      </c>
      <c r="III95" s="567" t="s">
        <v>608</v>
      </c>
      <c r="IIJ95" s="567" t="s">
        <v>608</v>
      </c>
      <c r="IIK95" s="567" t="s">
        <v>608</v>
      </c>
      <c r="IIL95" s="567" t="s">
        <v>608</v>
      </c>
      <c r="IIM95" s="567" t="s">
        <v>608</v>
      </c>
      <c r="IIN95" s="567" t="s">
        <v>608</v>
      </c>
      <c r="IIO95" s="567" t="s">
        <v>608</v>
      </c>
      <c r="IIP95" s="567" t="s">
        <v>608</v>
      </c>
      <c r="IIQ95" s="567" t="s">
        <v>608</v>
      </c>
      <c r="IIR95" s="567" t="s">
        <v>608</v>
      </c>
      <c r="IIS95" s="567" t="s">
        <v>608</v>
      </c>
      <c r="IIT95" s="567" t="s">
        <v>608</v>
      </c>
      <c r="IIU95" s="567" t="s">
        <v>608</v>
      </c>
      <c r="IIV95" s="567" t="s">
        <v>608</v>
      </c>
      <c r="IIW95" s="567" t="s">
        <v>608</v>
      </c>
      <c r="IIX95" s="567" t="s">
        <v>608</v>
      </c>
      <c r="IIY95" s="567" t="s">
        <v>608</v>
      </c>
      <c r="IIZ95" s="567" t="s">
        <v>608</v>
      </c>
      <c r="IJA95" s="567" t="s">
        <v>608</v>
      </c>
      <c r="IJB95" s="567" t="s">
        <v>608</v>
      </c>
      <c r="IJC95" s="567" t="s">
        <v>608</v>
      </c>
      <c r="IJD95" s="567" t="s">
        <v>608</v>
      </c>
      <c r="IJE95" s="567" t="s">
        <v>608</v>
      </c>
      <c r="IJF95" s="567" t="s">
        <v>608</v>
      </c>
      <c r="IJG95" s="567" t="s">
        <v>608</v>
      </c>
      <c r="IJH95" s="567" t="s">
        <v>608</v>
      </c>
      <c r="IJI95" s="567" t="s">
        <v>608</v>
      </c>
      <c r="IJJ95" s="567" t="s">
        <v>608</v>
      </c>
      <c r="IJK95" s="567" t="s">
        <v>608</v>
      </c>
      <c r="IJL95" s="567" t="s">
        <v>608</v>
      </c>
      <c r="IJM95" s="567" t="s">
        <v>608</v>
      </c>
      <c r="IJN95" s="567" t="s">
        <v>608</v>
      </c>
      <c r="IJO95" s="567" t="s">
        <v>608</v>
      </c>
      <c r="IJP95" s="567" t="s">
        <v>608</v>
      </c>
      <c r="IJQ95" s="567" t="s">
        <v>608</v>
      </c>
      <c r="IJR95" s="567" t="s">
        <v>608</v>
      </c>
      <c r="IJS95" s="567" t="s">
        <v>608</v>
      </c>
      <c r="IJT95" s="567" t="s">
        <v>608</v>
      </c>
      <c r="IJU95" s="567" t="s">
        <v>608</v>
      </c>
      <c r="IJV95" s="567" t="s">
        <v>608</v>
      </c>
      <c r="IJW95" s="567" t="s">
        <v>608</v>
      </c>
      <c r="IJX95" s="567" t="s">
        <v>608</v>
      </c>
      <c r="IJY95" s="567" t="s">
        <v>608</v>
      </c>
      <c r="IJZ95" s="567" t="s">
        <v>608</v>
      </c>
      <c r="IKA95" s="567" t="s">
        <v>608</v>
      </c>
      <c r="IKB95" s="567" t="s">
        <v>608</v>
      </c>
      <c r="IKC95" s="567" t="s">
        <v>608</v>
      </c>
      <c r="IKD95" s="567" t="s">
        <v>608</v>
      </c>
      <c r="IKE95" s="567" t="s">
        <v>608</v>
      </c>
      <c r="IKF95" s="567" t="s">
        <v>608</v>
      </c>
      <c r="IKG95" s="567" t="s">
        <v>608</v>
      </c>
      <c r="IKH95" s="567" t="s">
        <v>608</v>
      </c>
      <c r="IKI95" s="567" t="s">
        <v>608</v>
      </c>
      <c r="IKJ95" s="567" t="s">
        <v>608</v>
      </c>
      <c r="IKK95" s="567" t="s">
        <v>608</v>
      </c>
      <c r="IKL95" s="567" t="s">
        <v>608</v>
      </c>
      <c r="IKM95" s="567" t="s">
        <v>608</v>
      </c>
      <c r="IKN95" s="567" t="s">
        <v>608</v>
      </c>
      <c r="IKO95" s="567" t="s">
        <v>608</v>
      </c>
      <c r="IKP95" s="567" t="s">
        <v>608</v>
      </c>
      <c r="IKQ95" s="567" t="s">
        <v>608</v>
      </c>
      <c r="IKR95" s="567" t="s">
        <v>608</v>
      </c>
      <c r="IKS95" s="567" t="s">
        <v>608</v>
      </c>
      <c r="IKT95" s="567" t="s">
        <v>608</v>
      </c>
      <c r="IKU95" s="567" t="s">
        <v>608</v>
      </c>
      <c r="IKV95" s="567" t="s">
        <v>608</v>
      </c>
      <c r="IKW95" s="567" t="s">
        <v>608</v>
      </c>
      <c r="IKX95" s="567" t="s">
        <v>608</v>
      </c>
      <c r="IKY95" s="567" t="s">
        <v>608</v>
      </c>
      <c r="IKZ95" s="567" t="s">
        <v>608</v>
      </c>
      <c r="ILA95" s="567" t="s">
        <v>608</v>
      </c>
      <c r="ILB95" s="567" t="s">
        <v>608</v>
      </c>
      <c r="ILC95" s="567" t="s">
        <v>608</v>
      </c>
      <c r="ILD95" s="567" t="s">
        <v>608</v>
      </c>
      <c r="ILE95" s="567" t="s">
        <v>608</v>
      </c>
      <c r="ILF95" s="567" t="s">
        <v>608</v>
      </c>
      <c r="ILG95" s="567" t="s">
        <v>608</v>
      </c>
      <c r="ILH95" s="567" t="s">
        <v>608</v>
      </c>
      <c r="ILI95" s="567" t="s">
        <v>608</v>
      </c>
      <c r="ILJ95" s="567" t="s">
        <v>608</v>
      </c>
      <c r="ILK95" s="567" t="s">
        <v>608</v>
      </c>
      <c r="ILL95" s="567" t="s">
        <v>608</v>
      </c>
      <c r="ILM95" s="567" t="s">
        <v>608</v>
      </c>
      <c r="ILN95" s="567" t="s">
        <v>608</v>
      </c>
      <c r="ILO95" s="567" t="s">
        <v>608</v>
      </c>
      <c r="ILP95" s="567" t="s">
        <v>608</v>
      </c>
      <c r="ILQ95" s="567" t="s">
        <v>608</v>
      </c>
      <c r="ILR95" s="567" t="s">
        <v>608</v>
      </c>
      <c r="ILS95" s="567" t="s">
        <v>608</v>
      </c>
      <c r="ILT95" s="567" t="s">
        <v>608</v>
      </c>
      <c r="ILU95" s="567" t="s">
        <v>608</v>
      </c>
      <c r="ILV95" s="567" t="s">
        <v>608</v>
      </c>
      <c r="ILW95" s="567" t="s">
        <v>608</v>
      </c>
      <c r="ILX95" s="567" t="s">
        <v>608</v>
      </c>
      <c r="ILY95" s="567" t="s">
        <v>608</v>
      </c>
      <c r="ILZ95" s="567" t="s">
        <v>608</v>
      </c>
      <c r="IMA95" s="567" t="s">
        <v>608</v>
      </c>
      <c r="IMB95" s="567" t="s">
        <v>608</v>
      </c>
      <c r="IMC95" s="567" t="s">
        <v>608</v>
      </c>
      <c r="IMD95" s="567" t="s">
        <v>608</v>
      </c>
      <c r="IME95" s="567" t="s">
        <v>608</v>
      </c>
      <c r="IMF95" s="567" t="s">
        <v>608</v>
      </c>
      <c r="IMG95" s="567" t="s">
        <v>608</v>
      </c>
      <c r="IMH95" s="567" t="s">
        <v>608</v>
      </c>
      <c r="IMI95" s="567" t="s">
        <v>608</v>
      </c>
      <c r="IMJ95" s="567" t="s">
        <v>608</v>
      </c>
      <c r="IMK95" s="567" t="s">
        <v>608</v>
      </c>
      <c r="IML95" s="567" t="s">
        <v>608</v>
      </c>
      <c r="IMM95" s="567" t="s">
        <v>608</v>
      </c>
      <c r="IMN95" s="567" t="s">
        <v>608</v>
      </c>
      <c r="IMO95" s="567" t="s">
        <v>608</v>
      </c>
      <c r="IMP95" s="567" t="s">
        <v>608</v>
      </c>
      <c r="IMQ95" s="567" t="s">
        <v>608</v>
      </c>
      <c r="IMR95" s="567" t="s">
        <v>608</v>
      </c>
      <c r="IMS95" s="567" t="s">
        <v>608</v>
      </c>
      <c r="IMT95" s="567" t="s">
        <v>608</v>
      </c>
      <c r="IMU95" s="567" t="s">
        <v>608</v>
      </c>
      <c r="IMV95" s="567" t="s">
        <v>608</v>
      </c>
      <c r="IMW95" s="567" t="s">
        <v>608</v>
      </c>
      <c r="IMX95" s="567" t="s">
        <v>608</v>
      </c>
      <c r="IMY95" s="567" t="s">
        <v>608</v>
      </c>
      <c r="IMZ95" s="567" t="s">
        <v>608</v>
      </c>
      <c r="INA95" s="567" t="s">
        <v>608</v>
      </c>
      <c r="INB95" s="567" t="s">
        <v>608</v>
      </c>
      <c r="INC95" s="567" t="s">
        <v>608</v>
      </c>
      <c r="IND95" s="567" t="s">
        <v>608</v>
      </c>
      <c r="INE95" s="567" t="s">
        <v>608</v>
      </c>
      <c r="INF95" s="567" t="s">
        <v>608</v>
      </c>
      <c r="ING95" s="567" t="s">
        <v>608</v>
      </c>
      <c r="INH95" s="567" t="s">
        <v>608</v>
      </c>
      <c r="INI95" s="567" t="s">
        <v>608</v>
      </c>
      <c r="INJ95" s="567" t="s">
        <v>608</v>
      </c>
      <c r="INK95" s="567" t="s">
        <v>608</v>
      </c>
      <c r="INL95" s="567" t="s">
        <v>608</v>
      </c>
      <c r="INM95" s="567" t="s">
        <v>608</v>
      </c>
      <c r="INN95" s="567" t="s">
        <v>608</v>
      </c>
      <c r="INO95" s="567" t="s">
        <v>608</v>
      </c>
      <c r="INP95" s="567" t="s">
        <v>608</v>
      </c>
      <c r="INQ95" s="567" t="s">
        <v>608</v>
      </c>
      <c r="INR95" s="567" t="s">
        <v>608</v>
      </c>
      <c r="INS95" s="567" t="s">
        <v>608</v>
      </c>
      <c r="INT95" s="567" t="s">
        <v>608</v>
      </c>
      <c r="INU95" s="567" t="s">
        <v>608</v>
      </c>
      <c r="INV95" s="567" t="s">
        <v>608</v>
      </c>
      <c r="INW95" s="567" t="s">
        <v>608</v>
      </c>
      <c r="INX95" s="567" t="s">
        <v>608</v>
      </c>
      <c r="INY95" s="567" t="s">
        <v>608</v>
      </c>
      <c r="INZ95" s="567" t="s">
        <v>608</v>
      </c>
      <c r="IOA95" s="567" t="s">
        <v>608</v>
      </c>
      <c r="IOB95" s="567" t="s">
        <v>608</v>
      </c>
      <c r="IOC95" s="567" t="s">
        <v>608</v>
      </c>
      <c r="IOD95" s="567" t="s">
        <v>608</v>
      </c>
      <c r="IOE95" s="567" t="s">
        <v>608</v>
      </c>
      <c r="IOF95" s="567" t="s">
        <v>608</v>
      </c>
      <c r="IOG95" s="567" t="s">
        <v>608</v>
      </c>
      <c r="IOH95" s="567" t="s">
        <v>608</v>
      </c>
      <c r="IOI95" s="567" t="s">
        <v>608</v>
      </c>
      <c r="IOJ95" s="567" t="s">
        <v>608</v>
      </c>
      <c r="IOK95" s="567" t="s">
        <v>608</v>
      </c>
      <c r="IOL95" s="567" t="s">
        <v>608</v>
      </c>
      <c r="IOM95" s="567" t="s">
        <v>608</v>
      </c>
      <c r="ION95" s="567" t="s">
        <v>608</v>
      </c>
      <c r="IOO95" s="567" t="s">
        <v>608</v>
      </c>
      <c r="IOP95" s="567" t="s">
        <v>608</v>
      </c>
      <c r="IOQ95" s="567" t="s">
        <v>608</v>
      </c>
      <c r="IOR95" s="567" t="s">
        <v>608</v>
      </c>
      <c r="IOS95" s="567" t="s">
        <v>608</v>
      </c>
      <c r="IOT95" s="567" t="s">
        <v>608</v>
      </c>
      <c r="IOU95" s="567" t="s">
        <v>608</v>
      </c>
      <c r="IOV95" s="567" t="s">
        <v>608</v>
      </c>
      <c r="IOW95" s="567" t="s">
        <v>608</v>
      </c>
      <c r="IOX95" s="567" t="s">
        <v>608</v>
      </c>
      <c r="IOY95" s="567" t="s">
        <v>608</v>
      </c>
      <c r="IOZ95" s="567" t="s">
        <v>608</v>
      </c>
      <c r="IPA95" s="567" t="s">
        <v>608</v>
      </c>
      <c r="IPB95" s="567" t="s">
        <v>608</v>
      </c>
      <c r="IPC95" s="567" t="s">
        <v>608</v>
      </c>
      <c r="IPD95" s="567" t="s">
        <v>608</v>
      </c>
      <c r="IPE95" s="567" t="s">
        <v>608</v>
      </c>
      <c r="IPF95" s="567" t="s">
        <v>608</v>
      </c>
      <c r="IPG95" s="567" t="s">
        <v>608</v>
      </c>
      <c r="IPH95" s="567" t="s">
        <v>608</v>
      </c>
      <c r="IPI95" s="567" t="s">
        <v>608</v>
      </c>
      <c r="IPJ95" s="567" t="s">
        <v>608</v>
      </c>
      <c r="IPK95" s="567" t="s">
        <v>608</v>
      </c>
      <c r="IPL95" s="567" t="s">
        <v>608</v>
      </c>
      <c r="IPM95" s="567" t="s">
        <v>608</v>
      </c>
      <c r="IPN95" s="567" t="s">
        <v>608</v>
      </c>
      <c r="IPO95" s="567" t="s">
        <v>608</v>
      </c>
      <c r="IPP95" s="567" t="s">
        <v>608</v>
      </c>
      <c r="IPQ95" s="567" t="s">
        <v>608</v>
      </c>
      <c r="IPR95" s="567" t="s">
        <v>608</v>
      </c>
      <c r="IPS95" s="567" t="s">
        <v>608</v>
      </c>
      <c r="IPT95" s="567" t="s">
        <v>608</v>
      </c>
      <c r="IPU95" s="567" t="s">
        <v>608</v>
      </c>
      <c r="IPV95" s="567" t="s">
        <v>608</v>
      </c>
      <c r="IPW95" s="567" t="s">
        <v>608</v>
      </c>
      <c r="IPX95" s="567" t="s">
        <v>608</v>
      </c>
      <c r="IPY95" s="567" t="s">
        <v>608</v>
      </c>
      <c r="IPZ95" s="567" t="s">
        <v>608</v>
      </c>
      <c r="IQA95" s="567" t="s">
        <v>608</v>
      </c>
      <c r="IQB95" s="567" t="s">
        <v>608</v>
      </c>
      <c r="IQC95" s="567" t="s">
        <v>608</v>
      </c>
      <c r="IQD95" s="567" t="s">
        <v>608</v>
      </c>
      <c r="IQE95" s="567" t="s">
        <v>608</v>
      </c>
      <c r="IQF95" s="567" t="s">
        <v>608</v>
      </c>
      <c r="IQG95" s="567" t="s">
        <v>608</v>
      </c>
      <c r="IQH95" s="567" t="s">
        <v>608</v>
      </c>
      <c r="IQI95" s="567" t="s">
        <v>608</v>
      </c>
      <c r="IQJ95" s="567" t="s">
        <v>608</v>
      </c>
      <c r="IQK95" s="567" t="s">
        <v>608</v>
      </c>
      <c r="IQL95" s="567" t="s">
        <v>608</v>
      </c>
      <c r="IQM95" s="567" t="s">
        <v>608</v>
      </c>
      <c r="IQN95" s="567" t="s">
        <v>608</v>
      </c>
      <c r="IQO95" s="567" t="s">
        <v>608</v>
      </c>
      <c r="IQP95" s="567" t="s">
        <v>608</v>
      </c>
      <c r="IQQ95" s="567" t="s">
        <v>608</v>
      </c>
      <c r="IQR95" s="567" t="s">
        <v>608</v>
      </c>
      <c r="IQS95" s="567" t="s">
        <v>608</v>
      </c>
      <c r="IQT95" s="567" t="s">
        <v>608</v>
      </c>
      <c r="IQU95" s="567" t="s">
        <v>608</v>
      </c>
      <c r="IQV95" s="567" t="s">
        <v>608</v>
      </c>
      <c r="IQW95" s="567" t="s">
        <v>608</v>
      </c>
      <c r="IQX95" s="567" t="s">
        <v>608</v>
      </c>
      <c r="IQY95" s="567" t="s">
        <v>608</v>
      </c>
      <c r="IQZ95" s="567" t="s">
        <v>608</v>
      </c>
      <c r="IRA95" s="567" t="s">
        <v>608</v>
      </c>
      <c r="IRB95" s="567" t="s">
        <v>608</v>
      </c>
      <c r="IRC95" s="567" t="s">
        <v>608</v>
      </c>
      <c r="IRD95" s="567" t="s">
        <v>608</v>
      </c>
      <c r="IRE95" s="567" t="s">
        <v>608</v>
      </c>
      <c r="IRF95" s="567" t="s">
        <v>608</v>
      </c>
      <c r="IRG95" s="567" t="s">
        <v>608</v>
      </c>
      <c r="IRH95" s="567" t="s">
        <v>608</v>
      </c>
      <c r="IRI95" s="567" t="s">
        <v>608</v>
      </c>
      <c r="IRJ95" s="567" t="s">
        <v>608</v>
      </c>
      <c r="IRK95" s="567" t="s">
        <v>608</v>
      </c>
      <c r="IRL95" s="567" t="s">
        <v>608</v>
      </c>
      <c r="IRM95" s="567" t="s">
        <v>608</v>
      </c>
      <c r="IRN95" s="567" t="s">
        <v>608</v>
      </c>
      <c r="IRO95" s="567" t="s">
        <v>608</v>
      </c>
      <c r="IRP95" s="567" t="s">
        <v>608</v>
      </c>
      <c r="IRQ95" s="567" t="s">
        <v>608</v>
      </c>
      <c r="IRR95" s="567" t="s">
        <v>608</v>
      </c>
      <c r="IRS95" s="567" t="s">
        <v>608</v>
      </c>
      <c r="IRT95" s="567" t="s">
        <v>608</v>
      </c>
      <c r="IRU95" s="567" t="s">
        <v>608</v>
      </c>
      <c r="IRV95" s="567" t="s">
        <v>608</v>
      </c>
      <c r="IRW95" s="567" t="s">
        <v>608</v>
      </c>
      <c r="IRX95" s="567" t="s">
        <v>608</v>
      </c>
      <c r="IRY95" s="567" t="s">
        <v>608</v>
      </c>
      <c r="IRZ95" s="567" t="s">
        <v>608</v>
      </c>
      <c r="ISA95" s="567" t="s">
        <v>608</v>
      </c>
      <c r="ISB95" s="567" t="s">
        <v>608</v>
      </c>
      <c r="ISC95" s="567" t="s">
        <v>608</v>
      </c>
      <c r="ISD95" s="567" t="s">
        <v>608</v>
      </c>
      <c r="ISE95" s="567" t="s">
        <v>608</v>
      </c>
      <c r="ISF95" s="567" t="s">
        <v>608</v>
      </c>
      <c r="ISG95" s="567" t="s">
        <v>608</v>
      </c>
      <c r="ISH95" s="567" t="s">
        <v>608</v>
      </c>
      <c r="ISI95" s="567" t="s">
        <v>608</v>
      </c>
      <c r="ISJ95" s="567" t="s">
        <v>608</v>
      </c>
      <c r="ISK95" s="567" t="s">
        <v>608</v>
      </c>
      <c r="ISL95" s="567" t="s">
        <v>608</v>
      </c>
      <c r="ISM95" s="567" t="s">
        <v>608</v>
      </c>
      <c r="ISN95" s="567" t="s">
        <v>608</v>
      </c>
      <c r="ISO95" s="567" t="s">
        <v>608</v>
      </c>
      <c r="ISP95" s="567" t="s">
        <v>608</v>
      </c>
      <c r="ISQ95" s="567" t="s">
        <v>608</v>
      </c>
      <c r="ISR95" s="567" t="s">
        <v>608</v>
      </c>
      <c r="ISS95" s="567" t="s">
        <v>608</v>
      </c>
      <c r="IST95" s="567" t="s">
        <v>608</v>
      </c>
      <c r="ISU95" s="567" t="s">
        <v>608</v>
      </c>
      <c r="ISV95" s="567" t="s">
        <v>608</v>
      </c>
      <c r="ISW95" s="567" t="s">
        <v>608</v>
      </c>
      <c r="ISX95" s="567" t="s">
        <v>608</v>
      </c>
      <c r="ISY95" s="567" t="s">
        <v>608</v>
      </c>
      <c r="ISZ95" s="567" t="s">
        <v>608</v>
      </c>
      <c r="ITA95" s="567" t="s">
        <v>608</v>
      </c>
      <c r="ITB95" s="567" t="s">
        <v>608</v>
      </c>
      <c r="ITC95" s="567" t="s">
        <v>608</v>
      </c>
      <c r="ITD95" s="567" t="s">
        <v>608</v>
      </c>
      <c r="ITE95" s="567" t="s">
        <v>608</v>
      </c>
      <c r="ITF95" s="567" t="s">
        <v>608</v>
      </c>
      <c r="ITG95" s="567" t="s">
        <v>608</v>
      </c>
      <c r="ITH95" s="567" t="s">
        <v>608</v>
      </c>
      <c r="ITI95" s="567" t="s">
        <v>608</v>
      </c>
      <c r="ITJ95" s="567" t="s">
        <v>608</v>
      </c>
      <c r="ITK95" s="567" t="s">
        <v>608</v>
      </c>
      <c r="ITL95" s="567" t="s">
        <v>608</v>
      </c>
      <c r="ITM95" s="567" t="s">
        <v>608</v>
      </c>
      <c r="ITN95" s="567" t="s">
        <v>608</v>
      </c>
      <c r="ITO95" s="567" t="s">
        <v>608</v>
      </c>
      <c r="ITP95" s="567" t="s">
        <v>608</v>
      </c>
      <c r="ITQ95" s="567" t="s">
        <v>608</v>
      </c>
      <c r="ITR95" s="567" t="s">
        <v>608</v>
      </c>
      <c r="ITS95" s="567" t="s">
        <v>608</v>
      </c>
      <c r="ITT95" s="567" t="s">
        <v>608</v>
      </c>
      <c r="ITU95" s="567" t="s">
        <v>608</v>
      </c>
      <c r="ITV95" s="567" t="s">
        <v>608</v>
      </c>
      <c r="ITW95" s="567" t="s">
        <v>608</v>
      </c>
      <c r="ITX95" s="567" t="s">
        <v>608</v>
      </c>
      <c r="ITY95" s="567" t="s">
        <v>608</v>
      </c>
      <c r="ITZ95" s="567" t="s">
        <v>608</v>
      </c>
      <c r="IUA95" s="567" t="s">
        <v>608</v>
      </c>
      <c r="IUB95" s="567" t="s">
        <v>608</v>
      </c>
      <c r="IUC95" s="567" t="s">
        <v>608</v>
      </c>
      <c r="IUD95" s="567" t="s">
        <v>608</v>
      </c>
      <c r="IUE95" s="567" t="s">
        <v>608</v>
      </c>
      <c r="IUF95" s="567" t="s">
        <v>608</v>
      </c>
      <c r="IUG95" s="567" t="s">
        <v>608</v>
      </c>
      <c r="IUH95" s="567" t="s">
        <v>608</v>
      </c>
      <c r="IUI95" s="567" t="s">
        <v>608</v>
      </c>
      <c r="IUJ95" s="567" t="s">
        <v>608</v>
      </c>
      <c r="IUK95" s="567" t="s">
        <v>608</v>
      </c>
      <c r="IUL95" s="567" t="s">
        <v>608</v>
      </c>
      <c r="IUM95" s="567" t="s">
        <v>608</v>
      </c>
      <c r="IUN95" s="567" t="s">
        <v>608</v>
      </c>
      <c r="IUO95" s="567" t="s">
        <v>608</v>
      </c>
      <c r="IUP95" s="567" t="s">
        <v>608</v>
      </c>
      <c r="IUQ95" s="567" t="s">
        <v>608</v>
      </c>
      <c r="IUR95" s="567" t="s">
        <v>608</v>
      </c>
      <c r="IUS95" s="567" t="s">
        <v>608</v>
      </c>
      <c r="IUT95" s="567" t="s">
        <v>608</v>
      </c>
      <c r="IUU95" s="567" t="s">
        <v>608</v>
      </c>
      <c r="IUV95" s="567" t="s">
        <v>608</v>
      </c>
      <c r="IUW95" s="567" t="s">
        <v>608</v>
      </c>
      <c r="IUX95" s="567" t="s">
        <v>608</v>
      </c>
      <c r="IUY95" s="567" t="s">
        <v>608</v>
      </c>
      <c r="IUZ95" s="567" t="s">
        <v>608</v>
      </c>
      <c r="IVA95" s="567" t="s">
        <v>608</v>
      </c>
      <c r="IVB95" s="567" t="s">
        <v>608</v>
      </c>
      <c r="IVC95" s="567" t="s">
        <v>608</v>
      </c>
      <c r="IVD95" s="567" t="s">
        <v>608</v>
      </c>
      <c r="IVE95" s="567" t="s">
        <v>608</v>
      </c>
      <c r="IVF95" s="567" t="s">
        <v>608</v>
      </c>
      <c r="IVG95" s="567" t="s">
        <v>608</v>
      </c>
      <c r="IVH95" s="567" t="s">
        <v>608</v>
      </c>
      <c r="IVI95" s="567" t="s">
        <v>608</v>
      </c>
      <c r="IVJ95" s="567" t="s">
        <v>608</v>
      </c>
      <c r="IVK95" s="567" t="s">
        <v>608</v>
      </c>
      <c r="IVL95" s="567" t="s">
        <v>608</v>
      </c>
      <c r="IVM95" s="567" t="s">
        <v>608</v>
      </c>
      <c r="IVN95" s="567" t="s">
        <v>608</v>
      </c>
      <c r="IVO95" s="567" t="s">
        <v>608</v>
      </c>
      <c r="IVP95" s="567" t="s">
        <v>608</v>
      </c>
      <c r="IVQ95" s="567" t="s">
        <v>608</v>
      </c>
      <c r="IVR95" s="567" t="s">
        <v>608</v>
      </c>
      <c r="IVS95" s="567" t="s">
        <v>608</v>
      </c>
      <c r="IVT95" s="567" t="s">
        <v>608</v>
      </c>
      <c r="IVU95" s="567" t="s">
        <v>608</v>
      </c>
      <c r="IVV95" s="567" t="s">
        <v>608</v>
      </c>
      <c r="IVW95" s="567" t="s">
        <v>608</v>
      </c>
      <c r="IVX95" s="567" t="s">
        <v>608</v>
      </c>
      <c r="IVY95" s="567" t="s">
        <v>608</v>
      </c>
      <c r="IVZ95" s="567" t="s">
        <v>608</v>
      </c>
      <c r="IWA95" s="567" t="s">
        <v>608</v>
      </c>
      <c r="IWB95" s="567" t="s">
        <v>608</v>
      </c>
      <c r="IWC95" s="567" t="s">
        <v>608</v>
      </c>
      <c r="IWD95" s="567" t="s">
        <v>608</v>
      </c>
      <c r="IWE95" s="567" t="s">
        <v>608</v>
      </c>
      <c r="IWF95" s="567" t="s">
        <v>608</v>
      </c>
      <c r="IWG95" s="567" t="s">
        <v>608</v>
      </c>
      <c r="IWH95" s="567" t="s">
        <v>608</v>
      </c>
      <c r="IWI95" s="567" t="s">
        <v>608</v>
      </c>
      <c r="IWJ95" s="567" t="s">
        <v>608</v>
      </c>
      <c r="IWK95" s="567" t="s">
        <v>608</v>
      </c>
      <c r="IWL95" s="567" t="s">
        <v>608</v>
      </c>
      <c r="IWM95" s="567" t="s">
        <v>608</v>
      </c>
      <c r="IWN95" s="567" t="s">
        <v>608</v>
      </c>
      <c r="IWO95" s="567" t="s">
        <v>608</v>
      </c>
      <c r="IWP95" s="567" t="s">
        <v>608</v>
      </c>
      <c r="IWQ95" s="567" t="s">
        <v>608</v>
      </c>
      <c r="IWR95" s="567" t="s">
        <v>608</v>
      </c>
      <c r="IWS95" s="567" t="s">
        <v>608</v>
      </c>
      <c r="IWT95" s="567" t="s">
        <v>608</v>
      </c>
      <c r="IWU95" s="567" t="s">
        <v>608</v>
      </c>
      <c r="IWV95" s="567" t="s">
        <v>608</v>
      </c>
      <c r="IWW95" s="567" t="s">
        <v>608</v>
      </c>
      <c r="IWX95" s="567" t="s">
        <v>608</v>
      </c>
      <c r="IWY95" s="567" t="s">
        <v>608</v>
      </c>
      <c r="IWZ95" s="567" t="s">
        <v>608</v>
      </c>
      <c r="IXA95" s="567" t="s">
        <v>608</v>
      </c>
      <c r="IXB95" s="567" t="s">
        <v>608</v>
      </c>
      <c r="IXC95" s="567" t="s">
        <v>608</v>
      </c>
      <c r="IXD95" s="567" t="s">
        <v>608</v>
      </c>
      <c r="IXE95" s="567" t="s">
        <v>608</v>
      </c>
      <c r="IXF95" s="567" t="s">
        <v>608</v>
      </c>
      <c r="IXG95" s="567" t="s">
        <v>608</v>
      </c>
      <c r="IXH95" s="567" t="s">
        <v>608</v>
      </c>
      <c r="IXI95" s="567" t="s">
        <v>608</v>
      </c>
      <c r="IXJ95" s="567" t="s">
        <v>608</v>
      </c>
      <c r="IXK95" s="567" t="s">
        <v>608</v>
      </c>
      <c r="IXL95" s="567" t="s">
        <v>608</v>
      </c>
      <c r="IXM95" s="567" t="s">
        <v>608</v>
      </c>
      <c r="IXN95" s="567" t="s">
        <v>608</v>
      </c>
      <c r="IXO95" s="567" t="s">
        <v>608</v>
      </c>
      <c r="IXP95" s="567" t="s">
        <v>608</v>
      </c>
      <c r="IXQ95" s="567" t="s">
        <v>608</v>
      </c>
      <c r="IXR95" s="567" t="s">
        <v>608</v>
      </c>
      <c r="IXS95" s="567" t="s">
        <v>608</v>
      </c>
      <c r="IXT95" s="567" t="s">
        <v>608</v>
      </c>
      <c r="IXU95" s="567" t="s">
        <v>608</v>
      </c>
      <c r="IXV95" s="567" t="s">
        <v>608</v>
      </c>
      <c r="IXW95" s="567" t="s">
        <v>608</v>
      </c>
      <c r="IXX95" s="567" t="s">
        <v>608</v>
      </c>
      <c r="IXY95" s="567" t="s">
        <v>608</v>
      </c>
      <c r="IXZ95" s="567" t="s">
        <v>608</v>
      </c>
      <c r="IYA95" s="567" t="s">
        <v>608</v>
      </c>
      <c r="IYB95" s="567" t="s">
        <v>608</v>
      </c>
      <c r="IYC95" s="567" t="s">
        <v>608</v>
      </c>
      <c r="IYD95" s="567" t="s">
        <v>608</v>
      </c>
      <c r="IYE95" s="567" t="s">
        <v>608</v>
      </c>
      <c r="IYF95" s="567" t="s">
        <v>608</v>
      </c>
      <c r="IYG95" s="567" t="s">
        <v>608</v>
      </c>
      <c r="IYH95" s="567" t="s">
        <v>608</v>
      </c>
      <c r="IYI95" s="567" t="s">
        <v>608</v>
      </c>
      <c r="IYJ95" s="567" t="s">
        <v>608</v>
      </c>
      <c r="IYK95" s="567" t="s">
        <v>608</v>
      </c>
      <c r="IYL95" s="567" t="s">
        <v>608</v>
      </c>
      <c r="IYM95" s="567" t="s">
        <v>608</v>
      </c>
      <c r="IYN95" s="567" t="s">
        <v>608</v>
      </c>
      <c r="IYO95" s="567" t="s">
        <v>608</v>
      </c>
      <c r="IYP95" s="567" t="s">
        <v>608</v>
      </c>
      <c r="IYQ95" s="567" t="s">
        <v>608</v>
      </c>
      <c r="IYR95" s="567" t="s">
        <v>608</v>
      </c>
      <c r="IYS95" s="567" t="s">
        <v>608</v>
      </c>
      <c r="IYT95" s="567" t="s">
        <v>608</v>
      </c>
      <c r="IYU95" s="567" t="s">
        <v>608</v>
      </c>
      <c r="IYV95" s="567" t="s">
        <v>608</v>
      </c>
      <c r="IYW95" s="567" t="s">
        <v>608</v>
      </c>
      <c r="IYX95" s="567" t="s">
        <v>608</v>
      </c>
      <c r="IYY95" s="567" t="s">
        <v>608</v>
      </c>
      <c r="IYZ95" s="567" t="s">
        <v>608</v>
      </c>
      <c r="IZA95" s="567" t="s">
        <v>608</v>
      </c>
      <c r="IZB95" s="567" t="s">
        <v>608</v>
      </c>
      <c r="IZC95" s="567" t="s">
        <v>608</v>
      </c>
      <c r="IZD95" s="567" t="s">
        <v>608</v>
      </c>
      <c r="IZE95" s="567" t="s">
        <v>608</v>
      </c>
      <c r="IZF95" s="567" t="s">
        <v>608</v>
      </c>
      <c r="IZG95" s="567" t="s">
        <v>608</v>
      </c>
      <c r="IZH95" s="567" t="s">
        <v>608</v>
      </c>
      <c r="IZI95" s="567" t="s">
        <v>608</v>
      </c>
      <c r="IZJ95" s="567" t="s">
        <v>608</v>
      </c>
      <c r="IZK95" s="567" t="s">
        <v>608</v>
      </c>
      <c r="IZL95" s="567" t="s">
        <v>608</v>
      </c>
      <c r="IZM95" s="567" t="s">
        <v>608</v>
      </c>
      <c r="IZN95" s="567" t="s">
        <v>608</v>
      </c>
      <c r="IZO95" s="567" t="s">
        <v>608</v>
      </c>
      <c r="IZP95" s="567" t="s">
        <v>608</v>
      </c>
      <c r="IZQ95" s="567" t="s">
        <v>608</v>
      </c>
      <c r="IZR95" s="567" t="s">
        <v>608</v>
      </c>
      <c r="IZS95" s="567" t="s">
        <v>608</v>
      </c>
      <c r="IZT95" s="567" t="s">
        <v>608</v>
      </c>
      <c r="IZU95" s="567" t="s">
        <v>608</v>
      </c>
      <c r="IZV95" s="567" t="s">
        <v>608</v>
      </c>
      <c r="IZW95" s="567" t="s">
        <v>608</v>
      </c>
      <c r="IZX95" s="567" t="s">
        <v>608</v>
      </c>
      <c r="IZY95" s="567" t="s">
        <v>608</v>
      </c>
      <c r="IZZ95" s="567" t="s">
        <v>608</v>
      </c>
      <c r="JAA95" s="567" t="s">
        <v>608</v>
      </c>
      <c r="JAB95" s="567" t="s">
        <v>608</v>
      </c>
      <c r="JAC95" s="567" t="s">
        <v>608</v>
      </c>
      <c r="JAD95" s="567" t="s">
        <v>608</v>
      </c>
      <c r="JAE95" s="567" t="s">
        <v>608</v>
      </c>
      <c r="JAF95" s="567" t="s">
        <v>608</v>
      </c>
      <c r="JAG95" s="567" t="s">
        <v>608</v>
      </c>
      <c r="JAH95" s="567" t="s">
        <v>608</v>
      </c>
      <c r="JAI95" s="567" t="s">
        <v>608</v>
      </c>
      <c r="JAJ95" s="567" t="s">
        <v>608</v>
      </c>
      <c r="JAK95" s="567" t="s">
        <v>608</v>
      </c>
      <c r="JAL95" s="567" t="s">
        <v>608</v>
      </c>
      <c r="JAM95" s="567" t="s">
        <v>608</v>
      </c>
      <c r="JAN95" s="567" t="s">
        <v>608</v>
      </c>
      <c r="JAO95" s="567" t="s">
        <v>608</v>
      </c>
      <c r="JAP95" s="567" t="s">
        <v>608</v>
      </c>
      <c r="JAQ95" s="567" t="s">
        <v>608</v>
      </c>
      <c r="JAR95" s="567" t="s">
        <v>608</v>
      </c>
      <c r="JAS95" s="567" t="s">
        <v>608</v>
      </c>
      <c r="JAT95" s="567" t="s">
        <v>608</v>
      </c>
      <c r="JAU95" s="567" t="s">
        <v>608</v>
      </c>
      <c r="JAV95" s="567" t="s">
        <v>608</v>
      </c>
      <c r="JAW95" s="567" t="s">
        <v>608</v>
      </c>
      <c r="JAX95" s="567" t="s">
        <v>608</v>
      </c>
      <c r="JAY95" s="567" t="s">
        <v>608</v>
      </c>
      <c r="JAZ95" s="567" t="s">
        <v>608</v>
      </c>
      <c r="JBA95" s="567" t="s">
        <v>608</v>
      </c>
      <c r="JBB95" s="567" t="s">
        <v>608</v>
      </c>
      <c r="JBC95" s="567" t="s">
        <v>608</v>
      </c>
      <c r="JBD95" s="567" t="s">
        <v>608</v>
      </c>
      <c r="JBE95" s="567" t="s">
        <v>608</v>
      </c>
      <c r="JBF95" s="567" t="s">
        <v>608</v>
      </c>
      <c r="JBG95" s="567" t="s">
        <v>608</v>
      </c>
      <c r="JBH95" s="567" t="s">
        <v>608</v>
      </c>
      <c r="JBI95" s="567" t="s">
        <v>608</v>
      </c>
      <c r="JBJ95" s="567" t="s">
        <v>608</v>
      </c>
      <c r="JBK95" s="567" t="s">
        <v>608</v>
      </c>
      <c r="JBL95" s="567" t="s">
        <v>608</v>
      </c>
      <c r="JBM95" s="567" t="s">
        <v>608</v>
      </c>
      <c r="JBN95" s="567" t="s">
        <v>608</v>
      </c>
      <c r="JBO95" s="567" t="s">
        <v>608</v>
      </c>
      <c r="JBP95" s="567" t="s">
        <v>608</v>
      </c>
      <c r="JBQ95" s="567" t="s">
        <v>608</v>
      </c>
      <c r="JBR95" s="567" t="s">
        <v>608</v>
      </c>
      <c r="JBS95" s="567" t="s">
        <v>608</v>
      </c>
      <c r="JBT95" s="567" t="s">
        <v>608</v>
      </c>
      <c r="JBU95" s="567" t="s">
        <v>608</v>
      </c>
      <c r="JBV95" s="567" t="s">
        <v>608</v>
      </c>
      <c r="JBW95" s="567" t="s">
        <v>608</v>
      </c>
      <c r="JBX95" s="567" t="s">
        <v>608</v>
      </c>
      <c r="JBY95" s="567" t="s">
        <v>608</v>
      </c>
      <c r="JBZ95" s="567" t="s">
        <v>608</v>
      </c>
      <c r="JCA95" s="567" t="s">
        <v>608</v>
      </c>
      <c r="JCB95" s="567" t="s">
        <v>608</v>
      </c>
      <c r="JCC95" s="567" t="s">
        <v>608</v>
      </c>
      <c r="JCD95" s="567" t="s">
        <v>608</v>
      </c>
      <c r="JCE95" s="567" t="s">
        <v>608</v>
      </c>
      <c r="JCF95" s="567" t="s">
        <v>608</v>
      </c>
      <c r="JCG95" s="567" t="s">
        <v>608</v>
      </c>
      <c r="JCH95" s="567" t="s">
        <v>608</v>
      </c>
      <c r="JCI95" s="567" t="s">
        <v>608</v>
      </c>
      <c r="JCJ95" s="567" t="s">
        <v>608</v>
      </c>
      <c r="JCK95" s="567" t="s">
        <v>608</v>
      </c>
      <c r="JCL95" s="567" t="s">
        <v>608</v>
      </c>
      <c r="JCM95" s="567" t="s">
        <v>608</v>
      </c>
      <c r="JCN95" s="567" t="s">
        <v>608</v>
      </c>
      <c r="JCO95" s="567" t="s">
        <v>608</v>
      </c>
      <c r="JCP95" s="567" t="s">
        <v>608</v>
      </c>
      <c r="JCQ95" s="567" t="s">
        <v>608</v>
      </c>
      <c r="JCR95" s="567" t="s">
        <v>608</v>
      </c>
      <c r="JCS95" s="567" t="s">
        <v>608</v>
      </c>
      <c r="JCT95" s="567" t="s">
        <v>608</v>
      </c>
      <c r="JCU95" s="567" t="s">
        <v>608</v>
      </c>
      <c r="JCV95" s="567" t="s">
        <v>608</v>
      </c>
      <c r="JCW95" s="567" t="s">
        <v>608</v>
      </c>
      <c r="JCX95" s="567" t="s">
        <v>608</v>
      </c>
      <c r="JCY95" s="567" t="s">
        <v>608</v>
      </c>
      <c r="JCZ95" s="567" t="s">
        <v>608</v>
      </c>
      <c r="JDA95" s="567" t="s">
        <v>608</v>
      </c>
      <c r="JDB95" s="567" t="s">
        <v>608</v>
      </c>
      <c r="JDC95" s="567" t="s">
        <v>608</v>
      </c>
      <c r="JDD95" s="567" t="s">
        <v>608</v>
      </c>
      <c r="JDE95" s="567" t="s">
        <v>608</v>
      </c>
      <c r="JDF95" s="567" t="s">
        <v>608</v>
      </c>
      <c r="JDG95" s="567" t="s">
        <v>608</v>
      </c>
      <c r="JDH95" s="567" t="s">
        <v>608</v>
      </c>
      <c r="JDI95" s="567" t="s">
        <v>608</v>
      </c>
      <c r="JDJ95" s="567" t="s">
        <v>608</v>
      </c>
      <c r="JDK95" s="567" t="s">
        <v>608</v>
      </c>
      <c r="JDL95" s="567" t="s">
        <v>608</v>
      </c>
      <c r="JDM95" s="567" t="s">
        <v>608</v>
      </c>
      <c r="JDN95" s="567" t="s">
        <v>608</v>
      </c>
      <c r="JDO95" s="567" t="s">
        <v>608</v>
      </c>
      <c r="JDP95" s="567" t="s">
        <v>608</v>
      </c>
      <c r="JDQ95" s="567" t="s">
        <v>608</v>
      </c>
      <c r="JDR95" s="567" t="s">
        <v>608</v>
      </c>
      <c r="JDS95" s="567" t="s">
        <v>608</v>
      </c>
      <c r="JDT95" s="567" t="s">
        <v>608</v>
      </c>
      <c r="JDU95" s="567" t="s">
        <v>608</v>
      </c>
      <c r="JDV95" s="567" t="s">
        <v>608</v>
      </c>
      <c r="JDW95" s="567" t="s">
        <v>608</v>
      </c>
      <c r="JDX95" s="567" t="s">
        <v>608</v>
      </c>
      <c r="JDY95" s="567" t="s">
        <v>608</v>
      </c>
      <c r="JDZ95" s="567" t="s">
        <v>608</v>
      </c>
      <c r="JEA95" s="567" t="s">
        <v>608</v>
      </c>
      <c r="JEB95" s="567" t="s">
        <v>608</v>
      </c>
      <c r="JEC95" s="567" t="s">
        <v>608</v>
      </c>
      <c r="JED95" s="567" t="s">
        <v>608</v>
      </c>
      <c r="JEE95" s="567" t="s">
        <v>608</v>
      </c>
      <c r="JEF95" s="567" t="s">
        <v>608</v>
      </c>
      <c r="JEG95" s="567" t="s">
        <v>608</v>
      </c>
      <c r="JEH95" s="567" t="s">
        <v>608</v>
      </c>
      <c r="JEI95" s="567" t="s">
        <v>608</v>
      </c>
      <c r="JEJ95" s="567" t="s">
        <v>608</v>
      </c>
      <c r="JEK95" s="567" t="s">
        <v>608</v>
      </c>
      <c r="JEL95" s="567" t="s">
        <v>608</v>
      </c>
      <c r="JEM95" s="567" t="s">
        <v>608</v>
      </c>
      <c r="JEN95" s="567" t="s">
        <v>608</v>
      </c>
      <c r="JEO95" s="567" t="s">
        <v>608</v>
      </c>
      <c r="JEP95" s="567" t="s">
        <v>608</v>
      </c>
      <c r="JEQ95" s="567" t="s">
        <v>608</v>
      </c>
      <c r="JER95" s="567" t="s">
        <v>608</v>
      </c>
      <c r="JES95" s="567" t="s">
        <v>608</v>
      </c>
      <c r="JET95" s="567" t="s">
        <v>608</v>
      </c>
      <c r="JEU95" s="567" t="s">
        <v>608</v>
      </c>
      <c r="JEV95" s="567" t="s">
        <v>608</v>
      </c>
      <c r="JEW95" s="567" t="s">
        <v>608</v>
      </c>
      <c r="JEX95" s="567" t="s">
        <v>608</v>
      </c>
      <c r="JEY95" s="567" t="s">
        <v>608</v>
      </c>
      <c r="JEZ95" s="567" t="s">
        <v>608</v>
      </c>
      <c r="JFA95" s="567" t="s">
        <v>608</v>
      </c>
      <c r="JFB95" s="567" t="s">
        <v>608</v>
      </c>
      <c r="JFC95" s="567" t="s">
        <v>608</v>
      </c>
      <c r="JFD95" s="567" t="s">
        <v>608</v>
      </c>
      <c r="JFE95" s="567" t="s">
        <v>608</v>
      </c>
      <c r="JFF95" s="567" t="s">
        <v>608</v>
      </c>
      <c r="JFG95" s="567" t="s">
        <v>608</v>
      </c>
      <c r="JFH95" s="567" t="s">
        <v>608</v>
      </c>
      <c r="JFI95" s="567" t="s">
        <v>608</v>
      </c>
      <c r="JFJ95" s="567" t="s">
        <v>608</v>
      </c>
      <c r="JFK95" s="567" t="s">
        <v>608</v>
      </c>
      <c r="JFL95" s="567" t="s">
        <v>608</v>
      </c>
      <c r="JFM95" s="567" t="s">
        <v>608</v>
      </c>
      <c r="JFN95" s="567" t="s">
        <v>608</v>
      </c>
      <c r="JFO95" s="567" t="s">
        <v>608</v>
      </c>
      <c r="JFP95" s="567" t="s">
        <v>608</v>
      </c>
      <c r="JFQ95" s="567" t="s">
        <v>608</v>
      </c>
      <c r="JFR95" s="567" t="s">
        <v>608</v>
      </c>
      <c r="JFS95" s="567" t="s">
        <v>608</v>
      </c>
      <c r="JFT95" s="567" t="s">
        <v>608</v>
      </c>
      <c r="JFU95" s="567" t="s">
        <v>608</v>
      </c>
      <c r="JFV95" s="567" t="s">
        <v>608</v>
      </c>
      <c r="JFW95" s="567" t="s">
        <v>608</v>
      </c>
      <c r="JFX95" s="567" t="s">
        <v>608</v>
      </c>
      <c r="JFY95" s="567" t="s">
        <v>608</v>
      </c>
      <c r="JFZ95" s="567" t="s">
        <v>608</v>
      </c>
      <c r="JGA95" s="567" t="s">
        <v>608</v>
      </c>
      <c r="JGB95" s="567" t="s">
        <v>608</v>
      </c>
      <c r="JGC95" s="567" t="s">
        <v>608</v>
      </c>
      <c r="JGD95" s="567" t="s">
        <v>608</v>
      </c>
      <c r="JGE95" s="567" t="s">
        <v>608</v>
      </c>
      <c r="JGF95" s="567" t="s">
        <v>608</v>
      </c>
      <c r="JGG95" s="567" t="s">
        <v>608</v>
      </c>
      <c r="JGH95" s="567" t="s">
        <v>608</v>
      </c>
      <c r="JGI95" s="567" t="s">
        <v>608</v>
      </c>
      <c r="JGJ95" s="567" t="s">
        <v>608</v>
      </c>
      <c r="JGK95" s="567" t="s">
        <v>608</v>
      </c>
      <c r="JGL95" s="567" t="s">
        <v>608</v>
      </c>
      <c r="JGM95" s="567" t="s">
        <v>608</v>
      </c>
      <c r="JGN95" s="567" t="s">
        <v>608</v>
      </c>
      <c r="JGO95" s="567" t="s">
        <v>608</v>
      </c>
      <c r="JGP95" s="567" t="s">
        <v>608</v>
      </c>
      <c r="JGQ95" s="567" t="s">
        <v>608</v>
      </c>
      <c r="JGR95" s="567" t="s">
        <v>608</v>
      </c>
      <c r="JGS95" s="567" t="s">
        <v>608</v>
      </c>
      <c r="JGT95" s="567" t="s">
        <v>608</v>
      </c>
      <c r="JGU95" s="567" t="s">
        <v>608</v>
      </c>
      <c r="JGV95" s="567" t="s">
        <v>608</v>
      </c>
      <c r="JGW95" s="567" t="s">
        <v>608</v>
      </c>
      <c r="JGX95" s="567" t="s">
        <v>608</v>
      </c>
      <c r="JGY95" s="567" t="s">
        <v>608</v>
      </c>
      <c r="JGZ95" s="567" t="s">
        <v>608</v>
      </c>
      <c r="JHA95" s="567" t="s">
        <v>608</v>
      </c>
      <c r="JHB95" s="567" t="s">
        <v>608</v>
      </c>
      <c r="JHC95" s="567" t="s">
        <v>608</v>
      </c>
      <c r="JHD95" s="567" t="s">
        <v>608</v>
      </c>
      <c r="JHE95" s="567" t="s">
        <v>608</v>
      </c>
      <c r="JHF95" s="567" t="s">
        <v>608</v>
      </c>
      <c r="JHG95" s="567" t="s">
        <v>608</v>
      </c>
      <c r="JHH95" s="567" t="s">
        <v>608</v>
      </c>
      <c r="JHI95" s="567" t="s">
        <v>608</v>
      </c>
      <c r="JHJ95" s="567" t="s">
        <v>608</v>
      </c>
      <c r="JHK95" s="567" t="s">
        <v>608</v>
      </c>
      <c r="JHL95" s="567" t="s">
        <v>608</v>
      </c>
      <c r="JHM95" s="567" t="s">
        <v>608</v>
      </c>
      <c r="JHN95" s="567" t="s">
        <v>608</v>
      </c>
      <c r="JHO95" s="567" t="s">
        <v>608</v>
      </c>
      <c r="JHP95" s="567" t="s">
        <v>608</v>
      </c>
      <c r="JHQ95" s="567" t="s">
        <v>608</v>
      </c>
      <c r="JHR95" s="567" t="s">
        <v>608</v>
      </c>
      <c r="JHS95" s="567" t="s">
        <v>608</v>
      </c>
      <c r="JHT95" s="567" t="s">
        <v>608</v>
      </c>
      <c r="JHU95" s="567" t="s">
        <v>608</v>
      </c>
      <c r="JHV95" s="567" t="s">
        <v>608</v>
      </c>
      <c r="JHW95" s="567" t="s">
        <v>608</v>
      </c>
      <c r="JHX95" s="567" t="s">
        <v>608</v>
      </c>
      <c r="JHY95" s="567" t="s">
        <v>608</v>
      </c>
      <c r="JHZ95" s="567" t="s">
        <v>608</v>
      </c>
      <c r="JIA95" s="567" t="s">
        <v>608</v>
      </c>
      <c r="JIB95" s="567" t="s">
        <v>608</v>
      </c>
      <c r="JIC95" s="567" t="s">
        <v>608</v>
      </c>
      <c r="JID95" s="567" t="s">
        <v>608</v>
      </c>
      <c r="JIE95" s="567" t="s">
        <v>608</v>
      </c>
      <c r="JIF95" s="567" t="s">
        <v>608</v>
      </c>
      <c r="JIG95" s="567" t="s">
        <v>608</v>
      </c>
      <c r="JIH95" s="567" t="s">
        <v>608</v>
      </c>
      <c r="JII95" s="567" t="s">
        <v>608</v>
      </c>
      <c r="JIJ95" s="567" t="s">
        <v>608</v>
      </c>
      <c r="JIK95" s="567" t="s">
        <v>608</v>
      </c>
      <c r="JIL95" s="567" t="s">
        <v>608</v>
      </c>
      <c r="JIM95" s="567" t="s">
        <v>608</v>
      </c>
      <c r="JIN95" s="567" t="s">
        <v>608</v>
      </c>
      <c r="JIO95" s="567" t="s">
        <v>608</v>
      </c>
      <c r="JIP95" s="567" t="s">
        <v>608</v>
      </c>
      <c r="JIQ95" s="567" t="s">
        <v>608</v>
      </c>
      <c r="JIR95" s="567" t="s">
        <v>608</v>
      </c>
      <c r="JIS95" s="567" t="s">
        <v>608</v>
      </c>
      <c r="JIT95" s="567" t="s">
        <v>608</v>
      </c>
      <c r="JIU95" s="567" t="s">
        <v>608</v>
      </c>
      <c r="JIV95" s="567" t="s">
        <v>608</v>
      </c>
      <c r="JIW95" s="567" t="s">
        <v>608</v>
      </c>
      <c r="JIX95" s="567" t="s">
        <v>608</v>
      </c>
      <c r="JIY95" s="567" t="s">
        <v>608</v>
      </c>
      <c r="JIZ95" s="567" t="s">
        <v>608</v>
      </c>
      <c r="JJA95" s="567" t="s">
        <v>608</v>
      </c>
      <c r="JJB95" s="567" t="s">
        <v>608</v>
      </c>
      <c r="JJC95" s="567" t="s">
        <v>608</v>
      </c>
      <c r="JJD95" s="567" t="s">
        <v>608</v>
      </c>
      <c r="JJE95" s="567" t="s">
        <v>608</v>
      </c>
      <c r="JJF95" s="567" t="s">
        <v>608</v>
      </c>
      <c r="JJG95" s="567" t="s">
        <v>608</v>
      </c>
      <c r="JJH95" s="567" t="s">
        <v>608</v>
      </c>
      <c r="JJI95" s="567" t="s">
        <v>608</v>
      </c>
      <c r="JJJ95" s="567" t="s">
        <v>608</v>
      </c>
      <c r="JJK95" s="567" t="s">
        <v>608</v>
      </c>
      <c r="JJL95" s="567" t="s">
        <v>608</v>
      </c>
      <c r="JJM95" s="567" t="s">
        <v>608</v>
      </c>
      <c r="JJN95" s="567" t="s">
        <v>608</v>
      </c>
      <c r="JJO95" s="567" t="s">
        <v>608</v>
      </c>
      <c r="JJP95" s="567" t="s">
        <v>608</v>
      </c>
      <c r="JJQ95" s="567" t="s">
        <v>608</v>
      </c>
      <c r="JJR95" s="567" t="s">
        <v>608</v>
      </c>
      <c r="JJS95" s="567" t="s">
        <v>608</v>
      </c>
      <c r="JJT95" s="567" t="s">
        <v>608</v>
      </c>
      <c r="JJU95" s="567" t="s">
        <v>608</v>
      </c>
      <c r="JJV95" s="567" t="s">
        <v>608</v>
      </c>
      <c r="JJW95" s="567" t="s">
        <v>608</v>
      </c>
      <c r="JJX95" s="567" t="s">
        <v>608</v>
      </c>
      <c r="JJY95" s="567" t="s">
        <v>608</v>
      </c>
      <c r="JJZ95" s="567" t="s">
        <v>608</v>
      </c>
      <c r="JKA95" s="567" t="s">
        <v>608</v>
      </c>
      <c r="JKB95" s="567" t="s">
        <v>608</v>
      </c>
      <c r="JKC95" s="567" t="s">
        <v>608</v>
      </c>
      <c r="JKD95" s="567" t="s">
        <v>608</v>
      </c>
      <c r="JKE95" s="567" t="s">
        <v>608</v>
      </c>
      <c r="JKF95" s="567" t="s">
        <v>608</v>
      </c>
      <c r="JKG95" s="567" t="s">
        <v>608</v>
      </c>
      <c r="JKH95" s="567" t="s">
        <v>608</v>
      </c>
      <c r="JKI95" s="567" t="s">
        <v>608</v>
      </c>
      <c r="JKJ95" s="567" t="s">
        <v>608</v>
      </c>
      <c r="JKK95" s="567" t="s">
        <v>608</v>
      </c>
      <c r="JKL95" s="567" t="s">
        <v>608</v>
      </c>
      <c r="JKM95" s="567" t="s">
        <v>608</v>
      </c>
      <c r="JKN95" s="567" t="s">
        <v>608</v>
      </c>
      <c r="JKO95" s="567" t="s">
        <v>608</v>
      </c>
      <c r="JKP95" s="567" t="s">
        <v>608</v>
      </c>
      <c r="JKQ95" s="567" t="s">
        <v>608</v>
      </c>
      <c r="JKR95" s="567" t="s">
        <v>608</v>
      </c>
      <c r="JKS95" s="567" t="s">
        <v>608</v>
      </c>
      <c r="JKT95" s="567" t="s">
        <v>608</v>
      </c>
      <c r="JKU95" s="567" t="s">
        <v>608</v>
      </c>
      <c r="JKV95" s="567" t="s">
        <v>608</v>
      </c>
      <c r="JKW95" s="567" t="s">
        <v>608</v>
      </c>
      <c r="JKX95" s="567" t="s">
        <v>608</v>
      </c>
      <c r="JKY95" s="567" t="s">
        <v>608</v>
      </c>
      <c r="JKZ95" s="567" t="s">
        <v>608</v>
      </c>
      <c r="JLA95" s="567" t="s">
        <v>608</v>
      </c>
      <c r="JLB95" s="567" t="s">
        <v>608</v>
      </c>
      <c r="JLC95" s="567" t="s">
        <v>608</v>
      </c>
      <c r="JLD95" s="567" t="s">
        <v>608</v>
      </c>
      <c r="JLE95" s="567" t="s">
        <v>608</v>
      </c>
      <c r="JLF95" s="567" t="s">
        <v>608</v>
      </c>
      <c r="JLG95" s="567" t="s">
        <v>608</v>
      </c>
      <c r="JLH95" s="567" t="s">
        <v>608</v>
      </c>
      <c r="JLI95" s="567" t="s">
        <v>608</v>
      </c>
      <c r="JLJ95" s="567" t="s">
        <v>608</v>
      </c>
      <c r="JLK95" s="567" t="s">
        <v>608</v>
      </c>
      <c r="JLL95" s="567" t="s">
        <v>608</v>
      </c>
      <c r="JLM95" s="567" t="s">
        <v>608</v>
      </c>
      <c r="JLN95" s="567" t="s">
        <v>608</v>
      </c>
      <c r="JLO95" s="567" t="s">
        <v>608</v>
      </c>
      <c r="JLP95" s="567" t="s">
        <v>608</v>
      </c>
      <c r="JLQ95" s="567" t="s">
        <v>608</v>
      </c>
      <c r="JLR95" s="567" t="s">
        <v>608</v>
      </c>
      <c r="JLS95" s="567" t="s">
        <v>608</v>
      </c>
      <c r="JLT95" s="567" t="s">
        <v>608</v>
      </c>
      <c r="JLU95" s="567" t="s">
        <v>608</v>
      </c>
      <c r="JLV95" s="567" t="s">
        <v>608</v>
      </c>
      <c r="JLW95" s="567" t="s">
        <v>608</v>
      </c>
      <c r="JLX95" s="567" t="s">
        <v>608</v>
      </c>
      <c r="JLY95" s="567" t="s">
        <v>608</v>
      </c>
      <c r="JLZ95" s="567" t="s">
        <v>608</v>
      </c>
      <c r="JMA95" s="567" t="s">
        <v>608</v>
      </c>
      <c r="JMB95" s="567" t="s">
        <v>608</v>
      </c>
      <c r="JMC95" s="567" t="s">
        <v>608</v>
      </c>
      <c r="JMD95" s="567" t="s">
        <v>608</v>
      </c>
      <c r="JME95" s="567" t="s">
        <v>608</v>
      </c>
      <c r="JMF95" s="567" t="s">
        <v>608</v>
      </c>
      <c r="JMG95" s="567" t="s">
        <v>608</v>
      </c>
      <c r="JMH95" s="567" t="s">
        <v>608</v>
      </c>
      <c r="JMI95" s="567" t="s">
        <v>608</v>
      </c>
      <c r="JMJ95" s="567" t="s">
        <v>608</v>
      </c>
      <c r="JMK95" s="567" t="s">
        <v>608</v>
      </c>
      <c r="JML95" s="567" t="s">
        <v>608</v>
      </c>
      <c r="JMM95" s="567" t="s">
        <v>608</v>
      </c>
      <c r="JMN95" s="567" t="s">
        <v>608</v>
      </c>
      <c r="JMO95" s="567" t="s">
        <v>608</v>
      </c>
      <c r="JMP95" s="567" t="s">
        <v>608</v>
      </c>
      <c r="JMQ95" s="567" t="s">
        <v>608</v>
      </c>
      <c r="JMR95" s="567" t="s">
        <v>608</v>
      </c>
      <c r="JMS95" s="567" t="s">
        <v>608</v>
      </c>
      <c r="JMT95" s="567" t="s">
        <v>608</v>
      </c>
      <c r="JMU95" s="567" t="s">
        <v>608</v>
      </c>
      <c r="JMV95" s="567" t="s">
        <v>608</v>
      </c>
      <c r="JMW95" s="567" t="s">
        <v>608</v>
      </c>
      <c r="JMX95" s="567" t="s">
        <v>608</v>
      </c>
      <c r="JMY95" s="567" t="s">
        <v>608</v>
      </c>
      <c r="JMZ95" s="567" t="s">
        <v>608</v>
      </c>
      <c r="JNA95" s="567" t="s">
        <v>608</v>
      </c>
      <c r="JNB95" s="567" t="s">
        <v>608</v>
      </c>
      <c r="JNC95" s="567" t="s">
        <v>608</v>
      </c>
      <c r="JND95" s="567" t="s">
        <v>608</v>
      </c>
      <c r="JNE95" s="567" t="s">
        <v>608</v>
      </c>
      <c r="JNF95" s="567" t="s">
        <v>608</v>
      </c>
      <c r="JNG95" s="567" t="s">
        <v>608</v>
      </c>
      <c r="JNH95" s="567" t="s">
        <v>608</v>
      </c>
      <c r="JNI95" s="567" t="s">
        <v>608</v>
      </c>
      <c r="JNJ95" s="567" t="s">
        <v>608</v>
      </c>
      <c r="JNK95" s="567" t="s">
        <v>608</v>
      </c>
      <c r="JNL95" s="567" t="s">
        <v>608</v>
      </c>
      <c r="JNM95" s="567" t="s">
        <v>608</v>
      </c>
      <c r="JNN95" s="567" t="s">
        <v>608</v>
      </c>
      <c r="JNO95" s="567" t="s">
        <v>608</v>
      </c>
      <c r="JNP95" s="567" t="s">
        <v>608</v>
      </c>
      <c r="JNQ95" s="567" t="s">
        <v>608</v>
      </c>
      <c r="JNR95" s="567" t="s">
        <v>608</v>
      </c>
      <c r="JNS95" s="567" t="s">
        <v>608</v>
      </c>
      <c r="JNT95" s="567" t="s">
        <v>608</v>
      </c>
      <c r="JNU95" s="567" t="s">
        <v>608</v>
      </c>
      <c r="JNV95" s="567" t="s">
        <v>608</v>
      </c>
      <c r="JNW95" s="567" t="s">
        <v>608</v>
      </c>
      <c r="JNX95" s="567" t="s">
        <v>608</v>
      </c>
      <c r="JNY95" s="567" t="s">
        <v>608</v>
      </c>
      <c r="JNZ95" s="567" t="s">
        <v>608</v>
      </c>
      <c r="JOA95" s="567" t="s">
        <v>608</v>
      </c>
      <c r="JOB95" s="567" t="s">
        <v>608</v>
      </c>
      <c r="JOC95" s="567" t="s">
        <v>608</v>
      </c>
      <c r="JOD95" s="567" t="s">
        <v>608</v>
      </c>
      <c r="JOE95" s="567" t="s">
        <v>608</v>
      </c>
      <c r="JOF95" s="567" t="s">
        <v>608</v>
      </c>
      <c r="JOG95" s="567" t="s">
        <v>608</v>
      </c>
      <c r="JOH95" s="567" t="s">
        <v>608</v>
      </c>
      <c r="JOI95" s="567" t="s">
        <v>608</v>
      </c>
      <c r="JOJ95" s="567" t="s">
        <v>608</v>
      </c>
      <c r="JOK95" s="567" t="s">
        <v>608</v>
      </c>
      <c r="JOL95" s="567" t="s">
        <v>608</v>
      </c>
      <c r="JOM95" s="567" t="s">
        <v>608</v>
      </c>
      <c r="JON95" s="567" t="s">
        <v>608</v>
      </c>
      <c r="JOO95" s="567" t="s">
        <v>608</v>
      </c>
      <c r="JOP95" s="567" t="s">
        <v>608</v>
      </c>
      <c r="JOQ95" s="567" t="s">
        <v>608</v>
      </c>
      <c r="JOR95" s="567" t="s">
        <v>608</v>
      </c>
      <c r="JOS95" s="567" t="s">
        <v>608</v>
      </c>
      <c r="JOT95" s="567" t="s">
        <v>608</v>
      </c>
      <c r="JOU95" s="567" t="s">
        <v>608</v>
      </c>
      <c r="JOV95" s="567" t="s">
        <v>608</v>
      </c>
      <c r="JOW95" s="567" t="s">
        <v>608</v>
      </c>
      <c r="JOX95" s="567" t="s">
        <v>608</v>
      </c>
      <c r="JOY95" s="567" t="s">
        <v>608</v>
      </c>
      <c r="JOZ95" s="567" t="s">
        <v>608</v>
      </c>
      <c r="JPA95" s="567" t="s">
        <v>608</v>
      </c>
      <c r="JPB95" s="567" t="s">
        <v>608</v>
      </c>
      <c r="JPC95" s="567" t="s">
        <v>608</v>
      </c>
      <c r="JPD95" s="567" t="s">
        <v>608</v>
      </c>
      <c r="JPE95" s="567" t="s">
        <v>608</v>
      </c>
      <c r="JPF95" s="567" t="s">
        <v>608</v>
      </c>
      <c r="JPG95" s="567" t="s">
        <v>608</v>
      </c>
      <c r="JPH95" s="567" t="s">
        <v>608</v>
      </c>
      <c r="JPI95" s="567" t="s">
        <v>608</v>
      </c>
      <c r="JPJ95" s="567" t="s">
        <v>608</v>
      </c>
      <c r="JPK95" s="567" t="s">
        <v>608</v>
      </c>
      <c r="JPL95" s="567" t="s">
        <v>608</v>
      </c>
      <c r="JPM95" s="567" t="s">
        <v>608</v>
      </c>
      <c r="JPN95" s="567" t="s">
        <v>608</v>
      </c>
      <c r="JPO95" s="567" t="s">
        <v>608</v>
      </c>
      <c r="JPP95" s="567" t="s">
        <v>608</v>
      </c>
      <c r="JPQ95" s="567" t="s">
        <v>608</v>
      </c>
      <c r="JPR95" s="567" t="s">
        <v>608</v>
      </c>
      <c r="JPS95" s="567" t="s">
        <v>608</v>
      </c>
      <c r="JPT95" s="567" t="s">
        <v>608</v>
      </c>
      <c r="JPU95" s="567" t="s">
        <v>608</v>
      </c>
      <c r="JPV95" s="567" t="s">
        <v>608</v>
      </c>
      <c r="JPW95" s="567" t="s">
        <v>608</v>
      </c>
      <c r="JPX95" s="567" t="s">
        <v>608</v>
      </c>
      <c r="JPY95" s="567" t="s">
        <v>608</v>
      </c>
      <c r="JPZ95" s="567" t="s">
        <v>608</v>
      </c>
      <c r="JQA95" s="567" t="s">
        <v>608</v>
      </c>
      <c r="JQB95" s="567" t="s">
        <v>608</v>
      </c>
      <c r="JQC95" s="567" t="s">
        <v>608</v>
      </c>
      <c r="JQD95" s="567" t="s">
        <v>608</v>
      </c>
      <c r="JQE95" s="567" t="s">
        <v>608</v>
      </c>
      <c r="JQF95" s="567" t="s">
        <v>608</v>
      </c>
      <c r="JQG95" s="567" t="s">
        <v>608</v>
      </c>
      <c r="JQH95" s="567" t="s">
        <v>608</v>
      </c>
      <c r="JQI95" s="567" t="s">
        <v>608</v>
      </c>
      <c r="JQJ95" s="567" t="s">
        <v>608</v>
      </c>
      <c r="JQK95" s="567" t="s">
        <v>608</v>
      </c>
      <c r="JQL95" s="567" t="s">
        <v>608</v>
      </c>
      <c r="JQM95" s="567" t="s">
        <v>608</v>
      </c>
      <c r="JQN95" s="567" t="s">
        <v>608</v>
      </c>
      <c r="JQO95" s="567" t="s">
        <v>608</v>
      </c>
      <c r="JQP95" s="567" t="s">
        <v>608</v>
      </c>
      <c r="JQQ95" s="567" t="s">
        <v>608</v>
      </c>
      <c r="JQR95" s="567" t="s">
        <v>608</v>
      </c>
      <c r="JQS95" s="567" t="s">
        <v>608</v>
      </c>
      <c r="JQT95" s="567" t="s">
        <v>608</v>
      </c>
      <c r="JQU95" s="567" t="s">
        <v>608</v>
      </c>
      <c r="JQV95" s="567" t="s">
        <v>608</v>
      </c>
      <c r="JQW95" s="567" t="s">
        <v>608</v>
      </c>
      <c r="JQX95" s="567" t="s">
        <v>608</v>
      </c>
      <c r="JQY95" s="567" t="s">
        <v>608</v>
      </c>
      <c r="JQZ95" s="567" t="s">
        <v>608</v>
      </c>
      <c r="JRA95" s="567" t="s">
        <v>608</v>
      </c>
      <c r="JRB95" s="567" t="s">
        <v>608</v>
      </c>
      <c r="JRC95" s="567" t="s">
        <v>608</v>
      </c>
      <c r="JRD95" s="567" t="s">
        <v>608</v>
      </c>
      <c r="JRE95" s="567" t="s">
        <v>608</v>
      </c>
      <c r="JRF95" s="567" t="s">
        <v>608</v>
      </c>
      <c r="JRG95" s="567" t="s">
        <v>608</v>
      </c>
      <c r="JRH95" s="567" t="s">
        <v>608</v>
      </c>
      <c r="JRI95" s="567" t="s">
        <v>608</v>
      </c>
      <c r="JRJ95" s="567" t="s">
        <v>608</v>
      </c>
      <c r="JRK95" s="567" t="s">
        <v>608</v>
      </c>
      <c r="JRL95" s="567" t="s">
        <v>608</v>
      </c>
      <c r="JRM95" s="567" t="s">
        <v>608</v>
      </c>
      <c r="JRN95" s="567" t="s">
        <v>608</v>
      </c>
      <c r="JRO95" s="567" t="s">
        <v>608</v>
      </c>
      <c r="JRP95" s="567" t="s">
        <v>608</v>
      </c>
      <c r="JRQ95" s="567" t="s">
        <v>608</v>
      </c>
      <c r="JRR95" s="567" t="s">
        <v>608</v>
      </c>
      <c r="JRS95" s="567" t="s">
        <v>608</v>
      </c>
      <c r="JRT95" s="567" t="s">
        <v>608</v>
      </c>
      <c r="JRU95" s="567" t="s">
        <v>608</v>
      </c>
      <c r="JRV95" s="567" t="s">
        <v>608</v>
      </c>
      <c r="JRW95" s="567" t="s">
        <v>608</v>
      </c>
      <c r="JRX95" s="567" t="s">
        <v>608</v>
      </c>
      <c r="JRY95" s="567" t="s">
        <v>608</v>
      </c>
      <c r="JRZ95" s="567" t="s">
        <v>608</v>
      </c>
      <c r="JSA95" s="567" t="s">
        <v>608</v>
      </c>
      <c r="JSB95" s="567" t="s">
        <v>608</v>
      </c>
      <c r="JSC95" s="567" t="s">
        <v>608</v>
      </c>
      <c r="JSD95" s="567" t="s">
        <v>608</v>
      </c>
      <c r="JSE95" s="567" t="s">
        <v>608</v>
      </c>
      <c r="JSF95" s="567" t="s">
        <v>608</v>
      </c>
      <c r="JSG95" s="567" t="s">
        <v>608</v>
      </c>
      <c r="JSH95" s="567" t="s">
        <v>608</v>
      </c>
      <c r="JSI95" s="567" t="s">
        <v>608</v>
      </c>
      <c r="JSJ95" s="567" t="s">
        <v>608</v>
      </c>
      <c r="JSK95" s="567" t="s">
        <v>608</v>
      </c>
      <c r="JSL95" s="567" t="s">
        <v>608</v>
      </c>
      <c r="JSM95" s="567" t="s">
        <v>608</v>
      </c>
      <c r="JSN95" s="567" t="s">
        <v>608</v>
      </c>
      <c r="JSO95" s="567" t="s">
        <v>608</v>
      </c>
      <c r="JSP95" s="567" t="s">
        <v>608</v>
      </c>
      <c r="JSQ95" s="567" t="s">
        <v>608</v>
      </c>
      <c r="JSR95" s="567" t="s">
        <v>608</v>
      </c>
      <c r="JSS95" s="567" t="s">
        <v>608</v>
      </c>
      <c r="JST95" s="567" t="s">
        <v>608</v>
      </c>
      <c r="JSU95" s="567" t="s">
        <v>608</v>
      </c>
      <c r="JSV95" s="567" t="s">
        <v>608</v>
      </c>
      <c r="JSW95" s="567" t="s">
        <v>608</v>
      </c>
      <c r="JSX95" s="567" t="s">
        <v>608</v>
      </c>
      <c r="JSY95" s="567" t="s">
        <v>608</v>
      </c>
      <c r="JSZ95" s="567" t="s">
        <v>608</v>
      </c>
      <c r="JTA95" s="567" t="s">
        <v>608</v>
      </c>
      <c r="JTB95" s="567" t="s">
        <v>608</v>
      </c>
      <c r="JTC95" s="567" t="s">
        <v>608</v>
      </c>
      <c r="JTD95" s="567" t="s">
        <v>608</v>
      </c>
      <c r="JTE95" s="567" t="s">
        <v>608</v>
      </c>
      <c r="JTF95" s="567" t="s">
        <v>608</v>
      </c>
      <c r="JTG95" s="567" t="s">
        <v>608</v>
      </c>
      <c r="JTH95" s="567" t="s">
        <v>608</v>
      </c>
      <c r="JTI95" s="567" t="s">
        <v>608</v>
      </c>
      <c r="JTJ95" s="567" t="s">
        <v>608</v>
      </c>
      <c r="JTK95" s="567" t="s">
        <v>608</v>
      </c>
      <c r="JTL95" s="567" t="s">
        <v>608</v>
      </c>
      <c r="JTM95" s="567" t="s">
        <v>608</v>
      </c>
      <c r="JTN95" s="567" t="s">
        <v>608</v>
      </c>
      <c r="JTO95" s="567" t="s">
        <v>608</v>
      </c>
      <c r="JTP95" s="567" t="s">
        <v>608</v>
      </c>
      <c r="JTQ95" s="567" t="s">
        <v>608</v>
      </c>
      <c r="JTR95" s="567" t="s">
        <v>608</v>
      </c>
      <c r="JTS95" s="567" t="s">
        <v>608</v>
      </c>
      <c r="JTT95" s="567" t="s">
        <v>608</v>
      </c>
      <c r="JTU95" s="567" t="s">
        <v>608</v>
      </c>
      <c r="JTV95" s="567" t="s">
        <v>608</v>
      </c>
      <c r="JTW95" s="567" t="s">
        <v>608</v>
      </c>
      <c r="JTX95" s="567" t="s">
        <v>608</v>
      </c>
      <c r="JTY95" s="567" t="s">
        <v>608</v>
      </c>
      <c r="JTZ95" s="567" t="s">
        <v>608</v>
      </c>
      <c r="JUA95" s="567" t="s">
        <v>608</v>
      </c>
      <c r="JUB95" s="567" t="s">
        <v>608</v>
      </c>
      <c r="JUC95" s="567" t="s">
        <v>608</v>
      </c>
      <c r="JUD95" s="567" t="s">
        <v>608</v>
      </c>
      <c r="JUE95" s="567" t="s">
        <v>608</v>
      </c>
      <c r="JUF95" s="567" t="s">
        <v>608</v>
      </c>
      <c r="JUG95" s="567" t="s">
        <v>608</v>
      </c>
      <c r="JUH95" s="567" t="s">
        <v>608</v>
      </c>
      <c r="JUI95" s="567" t="s">
        <v>608</v>
      </c>
      <c r="JUJ95" s="567" t="s">
        <v>608</v>
      </c>
      <c r="JUK95" s="567" t="s">
        <v>608</v>
      </c>
      <c r="JUL95" s="567" t="s">
        <v>608</v>
      </c>
      <c r="JUM95" s="567" t="s">
        <v>608</v>
      </c>
      <c r="JUN95" s="567" t="s">
        <v>608</v>
      </c>
      <c r="JUO95" s="567" t="s">
        <v>608</v>
      </c>
      <c r="JUP95" s="567" t="s">
        <v>608</v>
      </c>
      <c r="JUQ95" s="567" t="s">
        <v>608</v>
      </c>
      <c r="JUR95" s="567" t="s">
        <v>608</v>
      </c>
      <c r="JUS95" s="567" t="s">
        <v>608</v>
      </c>
      <c r="JUT95" s="567" t="s">
        <v>608</v>
      </c>
      <c r="JUU95" s="567" t="s">
        <v>608</v>
      </c>
      <c r="JUV95" s="567" t="s">
        <v>608</v>
      </c>
      <c r="JUW95" s="567" t="s">
        <v>608</v>
      </c>
      <c r="JUX95" s="567" t="s">
        <v>608</v>
      </c>
      <c r="JUY95" s="567" t="s">
        <v>608</v>
      </c>
      <c r="JUZ95" s="567" t="s">
        <v>608</v>
      </c>
      <c r="JVA95" s="567" t="s">
        <v>608</v>
      </c>
      <c r="JVB95" s="567" t="s">
        <v>608</v>
      </c>
      <c r="JVC95" s="567" t="s">
        <v>608</v>
      </c>
      <c r="JVD95" s="567" t="s">
        <v>608</v>
      </c>
      <c r="JVE95" s="567" t="s">
        <v>608</v>
      </c>
      <c r="JVF95" s="567" t="s">
        <v>608</v>
      </c>
      <c r="JVG95" s="567" t="s">
        <v>608</v>
      </c>
      <c r="JVH95" s="567" t="s">
        <v>608</v>
      </c>
      <c r="JVI95" s="567" t="s">
        <v>608</v>
      </c>
      <c r="JVJ95" s="567" t="s">
        <v>608</v>
      </c>
      <c r="JVK95" s="567" t="s">
        <v>608</v>
      </c>
      <c r="JVL95" s="567" t="s">
        <v>608</v>
      </c>
      <c r="JVM95" s="567" t="s">
        <v>608</v>
      </c>
      <c r="JVN95" s="567" t="s">
        <v>608</v>
      </c>
      <c r="JVO95" s="567" t="s">
        <v>608</v>
      </c>
      <c r="JVP95" s="567" t="s">
        <v>608</v>
      </c>
      <c r="JVQ95" s="567" t="s">
        <v>608</v>
      </c>
      <c r="JVR95" s="567" t="s">
        <v>608</v>
      </c>
      <c r="JVS95" s="567" t="s">
        <v>608</v>
      </c>
      <c r="JVT95" s="567" t="s">
        <v>608</v>
      </c>
      <c r="JVU95" s="567" t="s">
        <v>608</v>
      </c>
      <c r="JVV95" s="567" t="s">
        <v>608</v>
      </c>
      <c r="JVW95" s="567" t="s">
        <v>608</v>
      </c>
      <c r="JVX95" s="567" t="s">
        <v>608</v>
      </c>
      <c r="JVY95" s="567" t="s">
        <v>608</v>
      </c>
      <c r="JVZ95" s="567" t="s">
        <v>608</v>
      </c>
      <c r="JWA95" s="567" t="s">
        <v>608</v>
      </c>
      <c r="JWB95" s="567" t="s">
        <v>608</v>
      </c>
      <c r="JWC95" s="567" t="s">
        <v>608</v>
      </c>
      <c r="JWD95" s="567" t="s">
        <v>608</v>
      </c>
      <c r="JWE95" s="567" t="s">
        <v>608</v>
      </c>
      <c r="JWF95" s="567" t="s">
        <v>608</v>
      </c>
      <c r="JWG95" s="567" t="s">
        <v>608</v>
      </c>
      <c r="JWH95" s="567" t="s">
        <v>608</v>
      </c>
      <c r="JWI95" s="567" t="s">
        <v>608</v>
      </c>
      <c r="JWJ95" s="567" t="s">
        <v>608</v>
      </c>
      <c r="JWK95" s="567" t="s">
        <v>608</v>
      </c>
      <c r="JWL95" s="567" t="s">
        <v>608</v>
      </c>
      <c r="JWM95" s="567" t="s">
        <v>608</v>
      </c>
      <c r="JWN95" s="567" t="s">
        <v>608</v>
      </c>
      <c r="JWO95" s="567" t="s">
        <v>608</v>
      </c>
      <c r="JWP95" s="567" t="s">
        <v>608</v>
      </c>
      <c r="JWQ95" s="567" t="s">
        <v>608</v>
      </c>
      <c r="JWR95" s="567" t="s">
        <v>608</v>
      </c>
      <c r="JWS95" s="567" t="s">
        <v>608</v>
      </c>
      <c r="JWT95" s="567" t="s">
        <v>608</v>
      </c>
      <c r="JWU95" s="567" t="s">
        <v>608</v>
      </c>
      <c r="JWV95" s="567" t="s">
        <v>608</v>
      </c>
      <c r="JWW95" s="567" t="s">
        <v>608</v>
      </c>
      <c r="JWX95" s="567" t="s">
        <v>608</v>
      </c>
      <c r="JWY95" s="567" t="s">
        <v>608</v>
      </c>
      <c r="JWZ95" s="567" t="s">
        <v>608</v>
      </c>
      <c r="JXA95" s="567" t="s">
        <v>608</v>
      </c>
      <c r="JXB95" s="567" t="s">
        <v>608</v>
      </c>
      <c r="JXC95" s="567" t="s">
        <v>608</v>
      </c>
      <c r="JXD95" s="567" t="s">
        <v>608</v>
      </c>
      <c r="JXE95" s="567" t="s">
        <v>608</v>
      </c>
      <c r="JXF95" s="567" t="s">
        <v>608</v>
      </c>
      <c r="JXG95" s="567" t="s">
        <v>608</v>
      </c>
      <c r="JXH95" s="567" t="s">
        <v>608</v>
      </c>
      <c r="JXI95" s="567" t="s">
        <v>608</v>
      </c>
      <c r="JXJ95" s="567" t="s">
        <v>608</v>
      </c>
      <c r="JXK95" s="567" t="s">
        <v>608</v>
      </c>
      <c r="JXL95" s="567" t="s">
        <v>608</v>
      </c>
      <c r="JXM95" s="567" t="s">
        <v>608</v>
      </c>
      <c r="JXN95" s="567" t="s">
        <v>608</v>
      </c>
      <c r="JXO95" s="567" t="s">
        <v>608</v>
      </c>
      <c r="JXP95" s="567" t="s">
        <v>608</v>
      </c>
      <c r="JXQ95" s="567" t="s">
        <v>608</v>
      </c>
      <c r="JXR95" s="567" t="s">
        <v>608</v>
      </c>
      <c r="JXS95" s="567" t="s">
        <v>608</v>
      </c>
      <c r="JXT95" s="567" t="s">
        <v>608</v>
      </c>
      <c r="JXU95" s="567" t="s">
        <v>608</v>
      </c>
      <c r="JXV95" s="567" t="s">
        <v>608</v>
      </c>
      <c r="JXW95" s="567" t="s">
        <v>608</v>
      </c>
      <c r="JXX95" s="567" t="s">
        <v>608</v>
      </c>
      <c r="JXY95" s="567" t="s">
        <v>608</v>
      </c>
      <c r="JXZ95" s="567" t="s">
        <v>608</v>
      </c>
      <c r="JYA95" s="567" t="s">
        <v>608</v>
      </c>
      <c r="JYB95" s="567" t="s">
        <v>608</v>
      </c>
      <c r="JYC95" s="567" t="s">
        <v>608</v>
      </c>
      <c r="JYD95" s="567" t="s">
        <v>608</v>
      </c>
      <c r="JYE95" s="567" t="s">
        <v>608</v>
      </c>
      <c r="JYF95" s="567" t="s">
        <v>608</v>
      </c>
      <c r="JYG95" s="567" t="s">
        <v>608</v>
      </c>
      <c r="JYH95" s="567" t="s">
        <v>608</v>
      </c>
      <c r="JYI95" s="567" t="s">
        <v>608</v>
      </c>
      <c r="JYJ95" s="567" t="s">
        <v>608</v>
      </c>
      <c r="JYK95" s="567" t="s">
        <v>608</v>
      </c>
      <c r="JYL95" s="567" t="s">
        <v>608</v>
      </c>
      <c r="JYM95" s="567" t="s">
        <v>608</v>
      </c>
      <c r="JYN95" s="567" t="s">
        <v>608</v>
      </c>
      <c r="JYO95" s="567" t="s">
        <v>608</v>
      </c>
      <c r="JYP95" s="567" t="s">
        <v>608</v>
      </c>
      <c r="JYQ95" s="567" t="s">
        <v>608</v>
      </c>
      <c r="JYR95" s="567" t="s">
        <v>608</v>
      </c>
      <c r="JYS95" s="567" t="s">
        <v>608</v>
      </c>
      <c r="JYT95" s="567" t="s">
        <v>608</v>
      </c>
      <c r="JYU95" s="567" t="s">
        <v>608</v>
      </c>
      <c r="JYV95" s="567" t="s">
        <v>608</v>
      </c>
      <c r="JYW95" s="567" t="s">
        <v>608</v>
      </c>
      <c r="JYX95" s="567" t="s">
        <v>608</v>
      </c>
      <c r="JYY95" s="567" t="s">
        <v>608</v>
      </c>
      <c r="JYZ95" s="567" t="s">
        <v>608</v>
      </c>
      <c r="JZA95" s="567" t="s">
        <v>608</v>
      </c>
      <c r="JZB95" s="567" t="s">
        <v>608</v>
      </c>
      <c r="JZC95" s="567" t="s">
        <v>608</v>
      </c>
      <c r="JZD95" s="567" t="s">
        <v>608</v>
      </c>
      <c r="JZE95" s="567" t="s">
        <v>608</v>
      </c>
      <c r="JZF95" s="567" t="s">
        <v>608</v>
      </c>
      <c r="JZG95" s="567" t="s">
        <v>608</v>
      </c>
      <c r="JZH95" s="567" t="s">
        <v>608</v>
      </c>
      <c r="JZI95" s="567" t="s">
        <v>608</v>
      </c>
      <c r="JZJ95" s="567" t="s">
        <v>608</v>
      </c>
      <c r="JZK95" s="567" t="s">
        <v>608</v>
      </c>
      <c r="JZL95" s="567" t="s">
        <v>608</v>
      </c>
      <c r="JZM95" s="567" t="s">
        <v>608</v>
      </c>
      <c r="JZN95" s="567" t="s">
        <v>608</v>
      </c>
      <c r="JZO95" s="567" t="s">
        <v>608</v>
      </c>
      <c r="JZP95" s="567" t="s">
        <v>608</v>
      </c>
      <c r="JZQ95" s="567" t="s">
        <v>608</v>
      </c>
      <c r="JZR95" s="567" t="s">
        <v>608</v>
      </c>
      <c r="JZS95" s="567" t="s">
        <v>608</v>
      </c>
      <c r="JZT95" s="567" t="s">
        <v>608</v>
      </c>
      <c r="JZU95" s="567" t="s">
        <v>608</v>
      </c>
      <c r="JZV95" s="567" t="s">
        <v>608</v>
      </c>
      <c r="JZW95" s="567" t="s">
        <v>608</v>
      </c>
      <c r="JZX95" s="567" t="s">
        <v>608</v>
      </c>
      <c r="JZY95" s="567" t="s">
        <v>608</v>
      </c>
      <c r="JZZ95" s="567" t="s">
        <v>608</v>
      </c>
      <c r="KAA95" s="567" t="s">
        <v>608</v>
      </c>
      <c r="KAB95" s="567" t="s">
        <v>608</v>
      </c>
      <c r="KAC95" s="567" t="s">
        <v>608</v>
      </c>
      <c r="KAD95" s="567" t="s">
        <v>608</v>
      </c>
      <c r="KAE95" s="567" t="s">
        <v>608</v>
      </c>
      <c r="KAF95" s="567" t="s">
        <v>608</v>
      </c>
      <c r="KAG95" s="567" t="s">
        <v>608</v>
      </c>
      <c r="KAH95" s="567" t="s">
        <v>608</v>
      </c>
      <c r="KAI95" s="567" t="s">
        <v>608</v>
      </c>
      <c r="KAJ95" s="567" t="s">
        <v>608</v>
      </c>
      <c r="KAK95" s="567" t="s">
        <v>608</v>
      </c>
      <c r="KAL95" s="567" t="s">
        <v>608</v>
      </c>
      <c r="KAM95" s="567" t="s">
        <v>608</v>
      </c>
      <c r="KAN95" s="567" t="s">
        <v>608</v>
      </c>
      <c r="KAO95" s="567" t="s">
        <v>608</v>
      </c>
      <c r="KAP95" s="567" t="s">
        <v>608</v>
      </c>
      <c r="KAQ95" s="567" t="s">
        <v>608</v>
      </c>
      <c r="KAR95" s="567" t="s">
        <v>608</v>
      </c>
      <c r="KAS95" s="567" t="s">
        <v>608</v>
      </c>
      <c r="KAT95" s="567" t="s">
        <v>608</v>
      </c>
      <c r="KAU95" s="567" t="s">
        <v>608</v>
      </c>
      <c r="KAV95" s="567" t="s">
        <v>608</v>
      </c>
      <c r="KAW95" s="567" t="s">
        <v>608</v>
      </c>
      <c r="KAX95" s="567" t="s">
        <v>608</v>
      </c>
      <c r="KAY95" s="567" t="s">
        <v>608</v>
      </c>
      <c r="KAZ95" s="567" t="s">
        <v>608</v>
      </c>
      <c r="KBA95" s="567" t="s">
        <v>608</v>
      </c>
      <c r="KBB95" s="567" t="s">
        <v>608</v>
      </c>
      <c r="KBC95" s="567" t="s">
        <v>608</v>
      </c>
      <c r="KBD95" s="567" t="s">
        <v>608</v>
      </c>
      <c r="KBE95" s="567" t="s">
        <v>608</v>
      </c>
      <c r="KBF95" s="567" t="s">
        <v>608</v>
      </c>
      <c r="KBG95" s="567" t="s">
        <v>608</v>
      </c>
      <c r="KBH95" s="567" t="s">
        <v>608</v>
      </c>
      <c r="KBI95" s="567" t="s">
        <v>608</v>
      </c>
      <c r="KBJ95" s="567" t="s">
        <v>608</v>
      </c>
      <c r="KBK95" s="567" t="s">
        <v>608</v>
      </c>
      <c r="KBL95" s="567" t="s">
        <v>608</v>
      </c>
      <c r="KBM95" s="567" t="s">
        <v>608</v>
      </c>
      <c r="KBN95" s="567" t="s">
        <v>608</v>
      </c>
      <c r="KBO95" s="567" t="s">
        <v>608</v>
      </c>
      <c r="KBP95" s="567" t="s">
        <v>608</v>
      </c>
      <c r="KBQ95" s="567" t="s">
        <v>608</v>
      </c>
      <c r="KBR95" s="567" t="s">
        <v>608</v>
      </c>
      <c r="KBS95" s="567" t="s">
        <v>608</v>
      </c>
      <c r="KBT95" s="567" t="s">
        <v>608</v>
      </c>
      <c r="KBU95" s="567" t="s">
        <v>608</v>
      </c>
      <c r="KBV95" s="567" t="s">
        <v>608</v>
      </c>
      <c r="KBW95" s="567" t="s">
        <v>608</v>
      </c>
      <c r="KBX95" s="567" t="s">
        <v>608</v>
      </c>
      <c r="KBY95" s="567" t="s">
        <v>608</v>
      </c>
      <c r="KBZ95" s="567" t="s">
        <v>608</v>
      </c>
      <c r="KCA95" s="567" t="s">
        <v>608</v>
      </c>
      <c r="KCB95" s="567" t="s">
        <v>608</v>
      </c>
      <c r="KCC95" s="567" t="s">
        <v>608</v>
      </c>
      <c r="KCD95" s="567" t="s">
        <v>608</v>
      </c>
      <c r="KCE95" s="567" t="s">
        <v>608</v>
      </c>
      <c r="KCF95" s="567" t="s">
        <v>608</v>
      </c>
      <c r="KCG95" s="567" t="s">
        <v>608</v>
      </c>
      <c r="KCH95" s="567" t="s">
        <v>608</v>
      </c>
      <c r="KCI95" s="567" t="s">
        <v>608</v>
      </c>
      <c r="KCJ95" s="567" t="s">
        <v>608</v>
      </c>
      <c r="KCK95" s="567" t="s">
        <v>608</v>
      </c>
      <c r="KCL95" s="567" t="s">
        <v>608</v>
      </c>
      <c r="KCM95" s="567" t="s">
        <v>608</v>
      </c>
      <c r="KCN95" s="567" t="s">
        <v>608</v>
      </c>
      <c r="KCO95" s="567" t="s">
        <v>608</v>
      </c>
      <c r="KCP95" s="567" t="s">
        <v>608</v>
      </c>
      <c r="KCQ95" s="567" t="s">
        <v>608</v>
      </c>
      <c r="KCR95" s="567" t="s">
        <v>608</v>
      </c>
      <c r="KCS95" s="567" t="s">
        <v>608</v>
      </c>
      <c r="KCT95" s="567" t="s">
        <v>608</v>
      </c>
      <c r="KCU95" s="567" t="s">
        <v>608</v>
      </c>
      <c r="KCV95" s="567" t="s">
        <v>608</v>
      </c>
      <c r="KCW95" s="567" t="s">
        <v>608</v>
      </c>
      <c r="KCX95" s="567" t="s">
        <v>608</v>
      </c>
      <c r="KCY95" s="567" t="s">
        <v>608</v>
      </c>
      <c r="KCZ95" s="567" t="s">
        <v>608</v>
      </c>
      <c r="KDA95" s="567" t="s">
        <v>608</v>
      </c>
      <c r="KDB95" s="567" t="s">
        <v>608</v>
      </c>
      <c r="KDC95" s="567" t="s">
        <v>608</v>
      </c>
      <c r="KDD95" s="567" t="s">
        <v>608</v>
      </c>
      <c r="KDE95" s="567" t="s">
        <v>608</v>
      </c>
      <c r="KDF95" s="567" t="s">
        <v>608</v>
      </c>
      <c r="KDG95" s="567" t="s">
        <v>608</v>
      </c>
      <c r="KDH95" s="567" t="s">
        <v>608</v>
      </c>
      <c r="KDI95" s="567" t="s">
        <v>608</v>
      </c>
      <c r="KDJ95" s="567" t="s">
        <v>608</v>
      </c>
      <c r="KDK95" s="567" t="s">
        <v>608</v>
      </c>
      <c r="KDL95" s="567" t="s">
        <v>608</v>
      </c>
      <c r="KDM95" s="567" t="s">
        <v>608</v>
      </c>
      <c r="KDN95" s="567" t="s">
        <v>608</v>
      </c>
      <c r="KDO95" s="567" t="s">
        <v>608</v>
      </c>
      <c r="KDP95" s="567" t="s">
        <v>608</v>
      </c>
      <c r="KDQ95" s="567" t="s">
        <v>608</v>
      </c>
      <c r="KDR95" s="567" t="s">
        <v>608</v>
      </c>
      <c r="KDS95" s="567" t="s">
        <v>608</v>
      </c>
      <c r="KDT95" s="567" t="s">
        <v>608</v>
      </c>
      <c r="KDU95" s="567" t="s">
        <v>608</v>
      </c>
      <c r="KDV95" s="567" t="s">
        <v>608</v>
      </c>
      <c r="KDW95" s="567" t="s">
        <v>608</v>
      </c>
      <c r="KDX95" s="567" t="s">
        <v>608</v>
      </c>
      <c r="KDY95" s="567" t="s">
        <v>608</v>
      </c>
      <c r="KDZ95" s="567" t="s">
        <v>608</v>
      </c>
      <c r="KEA95" s="567" t="s">
        <v>608</v>
      </c>
      <c r="KEB95" s="567" t="s">
        <v>608</v>
      </c>
      <c r="KEC95" s="567" t="s">
        <v>608</v>
      </c>
      <c r="KED95" s="567" t="s">
        <v>608</v>
      </c>
      <c r="KEE95" s="567" t="s">
        <v>608</v>
      </c>
      <c r="KEF95" s="567" t="s">
        <v>608</v>
      </c>
      <c r="KEG95" s="567" t="s">
        <v>608</v>
      </c>
      <c r="KEH95" s="567" t="s">
        <v>608</v>
      </c>
      <c r="KEI95" s="567" t="s">
        <v>608</v>
      </c>
      <c r="KEJ95" s="567" t="s">
        <v>608</v>
      </c>
      <c r="KEK95" s="567" t="s">
        <v>608</v>
      </c>
      <c r="KEL95" s="567" t="s">
        <v>608</v>
      </c>
      <c r="KEM95" s="567" t="s">
        <v>608</v>
      </c>
      <c r="KEN95" s="567" t="s">
        <v>608</v>
      </c>
      <c r="KEO95" s="567" t="s">
        <v>608</v>
      </c>
      <c r="KEP95" s="567" t="s">
        <v>608</v>
      </c>
      <c r="KEQ95" s="567" t="s">
        <v>608</v>
      </c>
      <c r="KER95" s="567" t="s">
        <v>608</v>
      </c>
      <c r="KES95" s="567" t="s">
        <v>608</v>
      </c>
      <c r="KET95" s="567" t="s">
        <v>608</v>
      </c>
      <c r="KEU95" s="567" t="s">
        <v>608</v>
      </c>
      <c r="KEV95" s="567" t="s">
        <v>608</v>
      </c>
      <c r="KEW95" s="567" t="s">
        <v>608</v>
      </c>
      <c r="KEX95" s="567" t="s">
        <v>608</v>
      </c>
      <c r="KEY95" s="567" t="s">
        <v>608</v>
      </c>
      <c r="KEZ95" s="567" t="s">
        <v>608</v>
      </c>
      <c r="KFA95" s="567" t="s">
        <v>608</v>
      </c>
      <c r="KFB95" s="567" t="s">
        <v>608</v>
      </c>
      <c r="KFC95" s="567" t="s">
        <v>608</v>
      </c>
      <c r="KFD95" s="567" t="s">
        <v>608</v>
      </c>
      <c r="KFE95" s="567" t="s">
        <v>608</v>
      </c>
      <c r="KFF95" s="567" t="s">
        <v>608</v>
      </c>
      <c r="KFG95" s="567" t="s">
        <v>608</v>
      </c>
      <c r="KFH95" s="567" t="s">
        <v>608</v>
      </c>
      <c r="KFI95" s="567" t="s">
        <v>608</v>
      </c>
      <c r="KFJ95" s="567" t="s">
        <v>608</v>
      </c>
      <c r="KFK95" s="567" t="s">
        <v>608</v>
      </c>
      <c r="KFL95" s="567" t="s">
        <v>608</v>
      </c>
      <c r="KFM95" s="567" t="s">
        <v>608</v>
      </c>
      <c r="KFN95" s="567" t="s">
        <v>608</v>
      </c>
      <c r="KFO95" s="567" t="s">
        <v>608</v>
      </c>
      <c r="KFP95" s="567" t="s">
        <v>608</v>
      </c>
      <c r="KFQ95" s="567" t="s">
        <v>608</v>
      </c>
      <c r="KFR95" s="567" t="s">
        <v>608</v>
      </c>
      <c r="KFS95" s="567" t="s">
        <v>608</v>
      </c>
      <c r="KFT95" s="567" t="s">
        <v>608</v>
      </c>
      <c r="KFU95" s="567" t="s">
        <v>608</v>
      </c>
      <c r="KFV95" s="567" t="s">
        <v>608</v>
      </c>
      <c r="KFW95" s="567" t="s">
        <v>608</v>
      </c>
      <c r="KFX95" s="567" t="s">
        <v>608</v>
      </c>
      <c r="KFY95" s="567" t="s">
        <v>608</v>
      </c>
      <c r="KFZ95" s="567" t="s">
        <v>608</v>
      </c>
      <c r="KGA95" s="567" t="s">
        <v>608</v>
      </c>
      <c r="KGB95" s="567" t="s">
        <v>608</v>
      </c>
      <c r="KGC95" s="567" t="s">
        <v>608</v>
      </c>
      <c r="KGD95" s="567" t="s">
        <v>608</v>
      </c>
      <c r="KGE95" s="567" t="s">
        <v>608</v>
      </c>
      <c r="KGF95" s="567" t="s">
        <v>608</v>
      </c>
      <c r="KGG95" s="567" t="s">
        <v>608</v>
      </c>
      <c r="KGH95" s="567" t="s">
        <v>608</v>
      </c>
      <c r="KGI95" s="567" t="s">
        <v>608</v>
      </c>
      <c r="KGJ95" s="567" t="s">
        <v>608</v>
      </c>
      <c r="KGK95" s="567" t="s">
        <v>608</v>
      </c>
      <c r="KGL95" s="567" t="s">
        <v>608</v>
      </c>
      <c r="KGM95" s="567" t="s">
        <v>608</v>
      </c>
      <c r="KGN95" s="567" t="s">
        <v>608</v>
      </c>
      <c r="KGO95" s="567" t="s">
        <v>608</v>
      </c>
      <c r="KGP95" s="567" t="s">
        <v>608</v>
      </c>
      <c r="KGQ95" s="567" t="s">
        <v>608</v>
      </c>
      <c r="KGR95" s="567" t="s">
        <v>608</v>
      </c>
      <c r="KGS95" s="567" t="s">
        <v>608</v>
      </c>
      <c r="KGT95" s="567" t="s">
        <v>608</v>
      </c>
      <c r="KGU95" s="567" t="s">
        <v>608</v>
      </c>
      <c r="KGV95" s="567" t="s">
        <v>608</v>
      </c>
      <c r="KGW95" s="567" t="s">
        <v>608</v>
      </c>
      <c r="KGX95" s="567" t="s">
        <v>608</v>
      </c>
      <c r="KGY95" s="567" t="s">
        <v>608</v>
      </c>
      <c r="KGZ95" s="567" t="s">
        <v>608</v>
      </c>
      <c r="KHA95" s="567" t="s">
        <v>608</v>
      </c>
      <c r="KHB95" s="567" t="s">
        <v>608</v>
      </c>
      <c r="KHC95" s="567" t="s">
        <v>608</v>
      </c>
      <c r="KHD95" s="567" t="s">
        <v>608</v>
      </c>
      <c r="KHE95" s="567" t="s">
        <v>608</v>
      </c>
      <c r="KHF95" s="567" t="s">
        <v>608</v>
      </c>
      <c r="KHG95" s="567" t="s">
        <v>608</v>
      </c>
      <c r="KHH95" s="567" t="s">
        <v>608</v>
      </c>
      <c r="KHI95" s="567" t="s">
        <v>608</v>
      </c>
      <c r="KHJ95" s="567" t="s">
        <v>608</v>
      </c>
      <c r="KHK95" s="567" t="s">
        <v>608</v>
      </c>
      <c r="KHL95" s="567" t="s">
        <v>608</v>
      </c>
      <c r="KHM95" s="567" t="s">
        <v>608</v>
      </c>
      <c r="KHN95" s="567" t="s">
        <v>608</v>
      </c>
      <c r="KHO95" s="567" t="s">
        <v>608</v>
      </c>
      <c r="KHP95" s="567" t="s">
        <v>608</v>
      </c>
      <c r="KHQ95" s="567" t="s">
        <v>608</v>
      </c>
      <c r="KHR95" s="567" t="s">
        <v>608</v>
      </c>
      <c r="KHS95" s="567" t="s">
        <v>608</v>
      </c>
      <c r="KHT95" s="567" t="s">
        <v>608</v>
      </c>
      <c r="KHU95" s="567" t="s">
        <v>608</v>
      </c>
      <c r="KHV95" s="567" t="s">
        <v>608</v>
      </c>
      <c r="KHW95" s="567" t="s">
        <v>608</v>
      </c>
      <c r="KHX95" s="567" t="s">
        <v>608</v>
      </c>
      <c r="KHY95" s="567" t="s">
        <v>608</v>
      </c>
      <c r="KHZ95" s="567" t="s">
        <v>608</v>
      </c>
      <c r="KIA95" s="567" t="s">
        <v>608</v>
      </c>
      <c r="KIB95" s="567" t="s">
        <v>608</v>
      </c>
      <c r="KIC95" s="567" t="s">
        <v>608</v>
      </c>
      <c r="KID95" s="567" t="s">
        <v>608</v>
      </c>
      <c r="KIE95" s="567" t="s">
        <v>608</v>
      </c>
      <c r="KIF95" s="567" t="s">
        <v>608</v>
      </c>
      <c r="KIG95" s="567" t="s">
        <v>608</v>
      </c>
      <c r="KIH95" s="567" t="s">
        <v>608</v>
      </c>
      <c r="KII95" s="567" t="s">
        <v>608</v>
      </c>
      <c r="KIJ95" s="567" t="s">
        <v>608</v>
      </c>
      <c r="KIK95" s="567" t="s">
        <v>608</v>
      </c>
      <c r="KIL95" s="567" t="s">
        <v>608</v>
      </c>
      <c r="KIM95" s="567" t="s">
        <v>608</v>
      </c>
      <c r="KIN95" s="567" t="s">
        <v>608</v>
      </c>
      <c r="KIO95" s="567" t="s">
        <v>608</v>
      </c>
      <c r="KIP95" s="567" t="s">
        <v>608</v>
      </c>
      <c r="KIQ95" s="567" t="s">
        <v>608</v>
      </c>
      <c r="KIR95" s="567" t="s">
        <v>608</v>
      </c>
      <c r="KIS95" s="567" t="s">
        <v>608</v>
      </c>
      <c r="KIT95" s="567" t="s">
        <v>608</v>
      </c>
      <c r="KIU95" s="567" t="s">
        <v>608</v>
      </c>
      <c r="KIV95" s="567" t="s">
        <v>608</v>
      </c>
      <c r="KIW95" s="567" t="s">
        <v>608</v>
      </c>
      <c r="KIX95" s="567" t="s">
        <v>608</v>
      </c>
      <c r="KIY95" s="567" t="s">
        <v>608</v>
      </c>
      <c r="KIZ95" s="567" t="s">
        <v>608</v>
      </c>
      <c r="KJA95" s="567" t="s">
        <v>608</v>
      </c>
      <c r="KJB95" s="567" t="s">
        <v>608</v>
      </c>
      <c r="KJC95" s="567" t="s">
        <v>608</v>
      </c>
      <c r="KJD95" s="567" t="s">
        <v>608</v>
      </c>
      <c r="KJE95" s="567" t="s">
        <v>608</v>
      </c>
      <c r="KJF95" s="567" t="s">
        <v>608</v>
      </c>
      <c r="KJG95" s="567" t="s">
        <v>608</v>
      </c>
      <c r="KJH95" s="567" t="s">
        <v>608</v>
      </c>
      <c r="KJI95" s="567" t="s">
        <v>608</v>
      </c>
      <c r="KJJ95" s="567" t="s">
        <v>608</v>
      </c>
      <c r="KJK95" s="567" t="s">
        <v>608</v>
      </c>
      <c r="KJL95" s="567" t="s">
        <v>608</v>
      </c>
      <c r="KJM95" s="567" t="s">
        <v>608</v>
      </c>
      <c r="KJN95" s="567" t="s">
        <v>608</v>
      </c>
      <c r="KJO95" s="567" t="s">
        <v>608</v>
      </c>
      <c r="KJP95" s="567" t="s">
        <v>608</v>
      </c>
      <c r="KJQ95" s="567" t="s">
        <v>608</v>
      </c>
      <c r="KJR95" s="567" t="s">
        <v>608</v>
      </c>
      <c r="KJS95" s="567" t="s">
        <v>608</v>
      </c>
      <c r="KJT95" s="567" t="s">
        <v>608</v>
      </c>
      <c r="KJU95" s="567" t="s">
        <v>608</v>
      </c>
      <c r="KJV95" s="567" t="s">
        <v>608</v>
      </c>
      <c r="KJW95" s="567" t="s">
        <v>608</v>
      </c>
      <c r="KJX95" s="567" t="s">
        <v>608</v>
      </c>
      <c r="KJY95" s="567" t="s">
        <v>608</v>
      </c>
      <c r="KJZ95" s="567" t="s">
        <v>608</v>
      </c>
      <c r="KKA95" s="567" t="s">
        <v>608</v>
      </c>
      <c r="KKB95" s="567" t="s">
        <v>608</v>
      </c>
      <c r="KKC95" s="567" t="s">
        <v>608</v>
      </c>
      <c r="KKD95" s="567" t="s">
        <v>608</v>
      </c>
      <c r="KKE95" s="567" t="s">
        <v>608</v>
      </c>
      <c r="KKF95" s="567" t="s">
        <v>608</v>
      </c>
      <c r="KKG95" s="567" t="s">
        <v>608</v>
      </c>
      <c r="KKH95" s="567" t="s">
        <v>608</v>
      </c>
      <c r="KKI95" s="567" t="s">
        <v>608</v>
      </c>
      <c r="KKJ95" s="567" t="s">
        <v>608</v>
      </c>
      <c r="KKK95" s="567" t="s">
        <v>608</v>
      </c>
      <c r="KKL95" s="567" t="s">
        <v>608</v>
      </c>
      <c r="KKM95" s="567" t="s">
        <v>608</v>
      </c>
      <c r="KKN95" s="567" t="s">
        <v>608</v>
      </c>
      <c r="KKO95" s="567" t="s">
        <v>608</v>
      </c>
      <c r="KKP95" s="567" t="s">
        <v>608</v>
      </c>
      <c r="KKQ95" s="567" t="s">
        <v>608</v>
      </c>
      <c r="KKR95" s="567" t="s">
        <v>608</v>
      </c>
      <c r="KKS95" s="567" t="s">
        <v>608</v>
      </c>
      <c r="KKT95" s="567" t="s">
        <v>608</v>
      </c>
      <c r="KKU95" s="567" t="s">
        <v>608</v>
      </c>
      <c r="KKV95" s="567" t="s">
        <v>608</v>
      </c>
      <c r="KKW95" s="567" t="s">
        <v>608</v>
      </c>
      <c r="KKX95" s="567" t="s">
        <v>608</v>
      </c>
      <c r="KKY95" s="567" t="s">
        <v>608</v>
      </c>
      <c r="KKZ95" s="567" t="s">
        <v>608</v>
      </c>
      <c r="KLA95" s="567" t="s">
        <v>608</v>
      </c>
      <c r="KLB95" s="567" t="s">
        <v>608</v>
      </c>
      <c r="KLC95" s="567" t="s">
        <v>608</v>
      </c>
      <c r="KLD95" s="567" t="s">
        <v>608</v>
      </c>
      <c r="KLE95" s="567" t="s">
        <v>608</v>
      </c>
      <c r="KLF95" s="567" t="s">
        <v>608</v>
      </c>
      <c r="KLG95" s="567" t="s">
        <v>608</v>
      </c>
      <c r="KLH95" s="567" t="s">
        <v>608</v>
      </c>
      <c r="KLI95" s="567" t="s">
        <v>608</v>
      </c>
      <c r="KLJ95" s="567" t="s">
        <v>608</v>
      </c>
      <c r="KLK95" s="567" t="s">
        <v>608</v>
      </c>
      <c r="KLL95" s="567" t="s">
        <v>608</v>
      </c>
      <c r="KLM95" s="567" t="s">
        <v>608</v>
      </c>
      <c r="KLN95" s="567" t="s">
        <v>608</v>
      </c>
      <c r="KLO95" s="567" t="s">
        <v>608</v>
      </c>
      <c r="KLP95" s="567" t="s">
        <v>608</v>
      </c>
      <c r="KLQ95" s="567" t="s">
        <v>608</v>
      </c>
      <c r="KLR95" s="567" t="s">
        <v>608</v>
      </c>
      <c r="KLS95" s="567" t="s">
        <v>608</v>
      </c>
      <c r="KLT95" s="567" t="s">
        <v>608</v>
      </c>
      <c r="KLU95" s="567" t="s">
        <v>608</v>
      </c>
      <c r="KLV95" s="567" t="s">
        <v>608</v>
      </c>
      <c r="KLW95" s="567" t="s">
        <v>608</v>
      </c>
      <c r="KLX95" s="567" t="s">
        <v>608</v>
      </c>
      <c r="KLY95" s="567" t="s">
        <v>608</v>
      </c>
      <c r="KLZ95" s="567" t="s">
        <v>608</v>
      </c>
      <c r="KMA95" s="567" t="s">
        <v>608</v>
      </c>
      <c r="KMB95" s="567" t="s">
        <v>608</v>
      </c>
      <c r="KMC95" s="567" t="s">
        <v>608</v>
      </c>
      <c r="KMD95" s="567" t="s">
        <v>608</v>
      </c>
      <c r="KME95" s="567" t="s">
        <v>608</v>
      </c>
      <c r="KMF95" s="567" t="s">
        <v>608</v>
      </c>
      <c r="KMG95" s="567" t="s">
        <v>608</v>
      </c>
      <c r="KMH95" s="567" t="s">
        <v>608</v>
      </c>
      <c r="KMI95" s="567" t="s">
        <v>608</v>
      </c>
      <c r="KMJ95" s="567" t="s">
        <v>608</v>
      </c>
      <c r="KMK95" s="567" t="s">
        <v>608</v>
      </c>
      <c r="KML95" s="567" t="s">
        <v>608</v>
      </c>
      <c r="KMM95" s="567" t="s">
        <v>608</v>
      </c>
      <c r="KMN95" s="567" t="s">
        <v>608</v>
      </c>
      <c r="KMO95" s="567" t="s">
        <v>608</v>
      </c>
      <c r="KMP95" s="567" t="s">
        <v>608</v>
      </c>
      <c r="KMQ95" s="567" t="s">
        <v>608</v>
      </c>
      <c r="KMR95" s="567" t="s">
        <v>608</v>
      </c>
      <c r="KMS95" s="567" t="s">
        <v>608</v>
      </c>
      <c r="KMT95" s="567" t="s">
        <v>608</v>
      </c>
      <c r="KMU95" s="567" t="s">
        <v>608</v>
      </c>
      <c r="KMV95" s="567" t="s">
        <v>608</v>
      </c>
      <c r="KMW95" s="567" t="s">
        <v>608</v>
      </c>
      <c r="KMX95" s="567" t="s">
        <v>608</v>
      </c>
      <c r="KMY95" s="567" t="s">
        <v>608</v>
      </c>
      <c r="KMZ95" s="567" t="s">
        <v>608</v>
      </c>
      <c r="KNA95" s="567" t="s">
        <v>608</v>
      </c>
      <c r="KNB95" s="567" t="s">
        <v>608</v>
      </c>
      <c r="KNC95" s="567" t="s">
        <v>608</v>
      </c>
      <c r="KND95" s="567" t="s">
        <v>608</v>
      </c>
      <c r="KNE95" s="567" t="s">
        <v>608</v>
      </c>
      <c r="KNF95" s="567" t="s">
        <v>608</v>
      </c>
      <c r="KNG95" s="567" t="s">
        <v>608</v>
      </c>
      <c r="KNH95" s="567" t="s">
        <v>608</v>
      </c>
      <c r="KNI95" s="567" t="s">
        <v>608</v>
      </c>
      <c r="KNJ95" s="567" t="s">
        <v>608</v>
      </c>
      <c r="KNK95" s="567" t="s">
        <v>608</v>
      </c>
      <c r="KNL95" s="567" t="s">
        <v>608</v>
      </c>
      <c r="KNM95" s="567" t="s">
        <v>608</v>
      </c>
      <c r="KNN95" s="567" t="s">
        <v>608</v>
      </c>
      <c r="KNO95" s="567" t="s">
        <v>608</v>
      </c>
      <c r="KNP95" s="567" t="s">
        <v>608</v>
      </c>
      <c r="KNQ95" s="567" t="s">
        <v>608</v>
      </c>
      <c r="KNR95" s="567" t="s">
        <v>608</v>
      </c>
      <c r="KNS95" s="567" t="s">
        <v>608</v>
      </c>
      <c r="KNT95" s="567" t="s">
        <v>608</v>
      </c>
      <c r="KNU95" s="567" t="s">
        <v>608</v>
      </c>
      <c r="KNV95" s="567" t="s">
        <v>608</v>
      </c>
      <c r="KNW95" s="567" t="s">
        <v>608</v>
      </c>
      <c r="KNX95" s="567" t="s">
        <v>608</v>
      </c>
      <c r="KNY95" s="567" t="s">
        <v>608</v>
      </c>
      <c r="KNZ95" s="567" t="s">
        <v>608</v>
      </c>
      <c r="KOA95" s="567" t="s">
        <v>608</v>
      </c>
      <c r="KOB95" s="567" t="s">
        <v>608</v>
      </c>
      <c r="KOC95" s="567" t="s">
        <v>608</v>
      </c>
      <c r="KOD95" s="567" t="s">
        <v>608</v>
      </c>
      <c r="KOE95" s="567" t="s">
        <v>608</v>
      </c>
      <c r="KOF95" s="567" t="s">
        <v>608</v>
      </c>
      <c r="KOG95" s="567" t="s">
        <v>608</v>
      </c>
      <c r="KOH95" s="567" t="s">
        <v>608</v>
      </c>
      <c r="KOI95" s="567" t="s">
        <v>608</v>
      </c>
      <c r="KOJ95" s="567" t="s">
        <v>608</v>
      </c>
      <c r="KOK95" s="567" t="s">
        <v>608</v>
      </c>
      <c r="KOL95" s="567" t="s">
        <v>608</v>
      </c>
      <c r="KOM95" s="567" t="s">
        <v>608</v>
      </c>
      <c r="KON95" s="567" t="s">
        <v>608</v>
      </c>
      <c r="KOO95" s="567" t="s">
        <v>608</v>
      </c>
      <c r="KOP95" s="567" t="s">
        <v>608</v>
      </c>
      <c r="KOQ95" s="567" t="s">
        <v>608</v>
      </c>
      <c r="KOR95" s="567" t="s">
        <v>608</v>
      </c>
      <c r="KOS95" s="567" t="s">
        <v>608</v>
      </c>
      <c r="KOT95" s="567" t="s">
        <v>608</v>
      </c>
      <c r="KOU95" s="567" t="s">
        <v>608</v>
      </c>
      <c r="KOV95" s="567" t="s">
        <v>608</v>
      </c>
      <c r="KOW95" s="567" t="s">
        <v>608</v>
      </c>
      <c r="KOX95" s="567" t="s">
        <v>608</v>
      </c>
      <c r="KOY95" s="567" t="s">
        <v>608</v>
      </c>
      <c r="KOZ95" s="567" t="s">
        <v>608</v>
      </c>
      <c r="KPA95" s="567" t="s">
        <v>608</v>
      </c>
      <c r="KPB95" s="567" t="s">
        <v>608</v>
      </c>
      <c r="KPC95" s="567" t="s">
        <v>608</v>
      </c>
      <c r="KPD95" s="567" t="s">
        <v>608</v>
      </c>
      <c r="KPE95" s="567" t="s">
        <v>608</v>
      </c>
      <c r="KPF95" s="567" t="s">
        <v>608</v>
      </c>
      <c r="KPG95" s="567" t="s">
        <v>608</v>
      </c>
      <c r="KPH95" s="567" t="s">
        <v>608</v>
      </c>
      <c r="KPI95" s="567" t="s">
        <v>608</v>
      </c>
      <c r="KPJ95" s="567" t="s">
        <v>608</v>
      </c>
      <c r="KPK95" s="567" t="s">
        <v>608</v>
      </c>
      <c r="KPL95" s="567" t="s">
        <v>608</v>
      </c>
      <c r="KPM95" s="567" t="s">
        <v>608</v>
      </c>
      <c r="KPN95" s="567" t="s">
        <v>608</v>
      </c>
      <c r="KPO95" s="567" t="s">
        <v>608</v>
      </c>
      <c r="KPP95" s="567" t="s">
        <v>608</v>
      </c>
      <c r="KPQ95" s="567" t="s">
        <v>608</v>
      </c>
      <c r="KPR95" s="567" t="s">
        <v>608</v>
      </c>
      <c r="KPS95" s="567" t="s">
        <v>608</v>
      </c>
      <c r="KPT95" s="567" t="s">
        <v>608</v>
      </c>
      <c r="KPU95" s="567" t="s">
        <v>608</v>
      </c>
      <c r="KPV95" s="567" t="s">
        <v>608</v>
      </c>
      <c r="KPW95" s="567" t="s">
        <v>608</v>
      </c>
      <c r="KPX95" s="567" t="s">
        <v>608</v>
      </c>
      <c r="KPY95" s="567" t="s">
        <v>608</v>
      </c>
      <c r="KPZ95" s="567" t="s">
        <v>608</v>
      </c>
      <c r="KQA95" s="567" t="s">
        <v>608</v>
      </c>
      <c r="KQB95" s="567" t="s">
        <v>608</v>
      </c>
      <c r="KQC95" s="567" t="s">
        <v>608</v>
      </c>
      <c r="KQD95" s="567" t="s">
        <v>608</v>
      </c>
      <c r="KQE95" s="567" t="s">
        <v>608</v>
      </c>
      <c r="KQF95" s="567" t="s">
        <v>608</v>
      </c>
      <c r="KQG95" s="567" t="s">
        <v>608</v>
      </c>
      <c r="KQH95" s="567" t="s">
        <v>608</v>
      </c>
      <c r="KQI95" s="567" t="s">
        <v>608</v>
      </c>
      <c r="KQJ95" s="567" t="s">
        <v>608</v>
      </c>
      <c r="KQK95" s="567" t="s">
        <v>608</v>
      </c>
      <c r="KQL95" s="567" t="s">
        <v>608</v>
      </c>
      <c r="KQM95" s="567" t="s">
        <v>608</v>
      </c>
      <c r="KQN95" s="567" t="s">
        <v>608</v>
      </c>
      <c r="KQO95" s="567" t="s">
        <v>608</v>
      </c>
      <c r="KQP95" s="567" t="s">
        <v>608</v>
      </c>
      <c r="KQQ95" s="567" t="s">
        <v>608</v>
      </c>
      <c r="KQR95" s="567" t="s">
        <v>608</v>
      </c>
      <c r="KQS95" s="567" t="s">
        <v>608</v>
      </c>
      <c r="KQT95" s="567" t="s">
        <v>608</v>
      </c>
      <c r="KQU95" s="567" t="s">
        <v>608</v>
      </c>
      <c r="KQV95" s="567" t="s">
        <v>608</v>
      </c>
      <c r="KQW95" s="567" t="s">
        <v>608</v>
      </c>
      <c r="KQX95" s="567" t="s">
        <v>608</v>
      </c>
      <c r="KQY95" s="567" t="s">
        <v>608</v>
      </c>
      <c r="KQZ95" s="567" t="s">
        <v>608</v>
      </c>
      <c r="KRA95" s="567" t="s">
        <v>608</v>
      </c>
      <c r="KRB95" s="567" t="s">
        <v>608</v>
      </c>
      <c r="KRC95" s="567" t="s">
        <v>608</v>
      </c>
      <c r="KRD95" s="567" t="s">
        <v>608</v>
      </c>
      <c r="KRE95" s="567" t="s">
        <v>608</v>
      </c>
      <c r="KRF95" s="567" t="s">
        <v>608</v>
      </c>
      <c r="KRG95" s="567" t="s">
        <v>608</v>
      </c>
      <c r="KRH95" s="567" t="s">
        <v>608</v>
      </c>
      <c r="KRI95" s="567" t="s">
        <v>608</v>
      </c>
      <c r="KRJ95" s="567" t="s">
        <v>608</v>
      </c>
      <c r="KRK95" s="567" t="s">
        <v>608</v>
      </c>
      <c r="KRL95" s="567" t="s">
        <v>608</v>
      </c>
      <c r="KRM95" s="567" t="s">
        <v>608</v>
      </c>
      <c r="KRN95" s="567" t="s">
        <v>608</v>
      </c>
      <c r="KRO95" s="567" t="s">
        <v>608</v>
      </c>
      <c r="KRP95" s="567" t="s">
        <v>608</v>
      </c>
      <c r="KRQ95" s="567" t="s">
        <v>608</v>
      </c>
      <c r="KRR95" s="567" t="s">
        <v>608</v>
      </c>
      <c r="KRS95" s="567" t="s">
        <v>608</v>
      </c>
      <c r="KRT95" s="567" t="s">
        <v>608</v>
      </c>
      <c r="KRU95" s="567" t="s">
        <v>608</v>
      </c>
      <c r="KRV95" s="567" t="s">
        <v>608</v>
      </c>
      <c r="KRW95" s="567" t="s">
        <v>608</v>
      </c>
      <c r="KRX95" s="567" t="s">
        <v>608</v>
      </c>
      <c r="KRY95" s="567" t="s">
        <v>608</v>
      </c>
      <c r="KRZ95" s="567" t="s">
        <v>608</v>
      </c>
      <c r="KSA95" s="567" t="s">
        <v>608</v>
      </c>
      <c r="KSB95" s="567" t="s">
        <v>608</v>
      </c>
      <c r="KSC95" s="567" t="s">
        <v>608</v>
      </c>
      <c r="KSD95" s="567" t="s">
        <v>608</v>
      </c>
      <c r="KSE95" s="567" t="s">
        <v>608</v>
      </c>
      <c r="KSF95" s="567" t="s">
        <v>608</v>
      </c>
      <c r="KSG95" s="567" t="s">
        <v>608</v>
      </c>
      <c r="KSH95" s="567" t="s">
        <v>608</v>
      </c>
      <c r="KSI95" s="567" t="s">
        <v>608</v>
      </c>
      <c r="KSJ95" s="567" t="s">
        <v>608</v>
      </c>
      <c r="KSK95" s="567" t="s">
        <v>608</v>
      </c>
      <c r="KSL95" s="567" t="s">
        <v>608</v>
      </c>
      <c r="KSM95" s="567" t="s">
        <v>608</v>
      </c>
      <c r="KSN95" s="567" t="s">
        <v>608</v>
      </c>
      <c r="KSO95" s="567" t="s">
        <v>608</v>
      </c>
      <c r="KSP95" s="567" t="s">
        <v>608</v>
      </c>
      <c r="KSQ95" s="567" t="s">
        <v>608</v>
      </c>
      <c r="KSR95" s="567" t="s">
        <v>608</v>
      </c>
      <c r="KSS95" s="567" t="s">
        <v>608</v>
      </c>
      <c r="KST95" s="567" t="s">
        <v>608</v>
      </c>
      <c r="KSU95" s="567" t="s">
        <v>608</v>
      </c>
      <c r="KSV95" s="567" t="s">
        <v>608</v>
      </c>
      <c r="KSW95" s="567" t="s">
        <v>608</v>
      </c>
      <c r="KSX95" s="567" t="s">
        <v>608</v>
      </c>
      <c r="KSY95" s="567" t="s">
        <v>608</v>
      </c>
      <c r="KSZ95" s="567" t="s">
        <v>608</v>
      </c>
      <c r="KTA95" s="567" t="s">
        <v>608</v>
      </c>
      <c r="KTB95" s="567" t="s">
        <v>608</v>
      </c>
      <c r="KTC95" s="567" t="s">
        <v>608</v>
      </c>
      <c r="KTD95" s="567" t="s">
        <v>608</v>
      </c>
      <c r="KTE95" s="567" t="s">
        <v>608</v>
      </c>
      <c r="KTF95" s="567" t="s">
        <v>608</v>
      </c>
      <c r="KTG95" s="567" t="s">
        <v>608</v>
      </c>
      <c r="KTH95" s="567" t="s">
        <v>608</v>
      </c>
      <c r="KTI95" s="567" t="s">
        <v>608</v>
      </c>
      <c r="KTJ95" s="567" t="s">
        <v>608</v>
      </c>
      <c r="KTK95" s="567" t="s">
        <v>608</v>
      </c>
      <c r="KTL95" s="567" t="s">
        <v>608</v>
      </c>
      <c r="KTM95" s="567" t="s">
        <v>608</v>
      </c>
      <c r="KTN95" s="567" t="s">
        <v>608</v>
      </c>
      <c r="KTO95" s="567" t="s">
        <v>608</v>
      </c>
      <c r="KTP95" s="567" t="s">
        <v>608</v>
      </c>
      <c r="KTQ95" s="567" t="s">
        <v>608</v>
      </c>
      <c r="KTR95" s="567" t="s">
        <v>608</v>
      </c>
      <c r="KTS95" s="567" t="s">
        <v>608</v>
      </c>
      <c r="KTT95" s="567" t="s">
        <v>608</v>
      </c>
      <c r="KTU95" s="567" t="s">
        <v>608</v>
      </c>
      <c r="KTV95" s="567" t="s">
        <v>608</v>
      </c>
      <c r="KTW95" s="567" t="s">
        <v>608</v>
      </c>
      <c r="KTX95" s="567" t="s">
        <v>608</v>
      </c>
      <c r="KTY95" s="567" t="s">
        <v>608</v>
      </c>
      <c r="KTZ95" s="567" t="s">
        <v>608</v>
      </c>
      <c r="KUA95" s="567" t="s">
        <v>608</v>
      </c>
      <c r="KUB95" s="567" t="s">
        <v>608</v>
      </c>
      <c r="KUC95" s="567" t="s">
        <v>608</v>
      </c>
      <c r="KUD95" s="567" t="s">
        <v>608</v>
      </c>
      <c r="KUE95" s="567" t="s">
        <v>608</v>
      </c>
      <c r="KUF95" s="567" t="s">
        <v>608</v>
      </c>
      <c r="KUG95" s="567" t="s">
        <v>608</v>
      </c>
      <c r="KUH95" s="567" t="s">
        <v>608</v>
      </c>
      <c r="KUI95" s="567" t="s">
        <v>608</v>
      </c>
      <c r="KUJ95" s="567" t="s">
        <v>608</v>
      </c>
      <c r="KUK95" s="567" t="s">
        <v>608</v>
      </c>
      <c r="KUL95" s="567" t="s">
        <v>608</v>
      </c>
      <c r="KUM95" s="567" t="s">
        <v>608</v>
      </c>
      <c r="KUN95" s="567" t="s">
        <v>608</v>
      </c>
      <c r="KUO95" s="567" t="s">
        <v>608</v>
      </c>
      <c r="KUP95" s="567" t="s">
        <v>608</v>
      </c>
      <c r="KUQ95" s="567" t="s">
        <v>608</v>
      </c>
      <c r="KUR95" s="567" t="s">
        <v>608</v>
      </c>
      <c r="KUS95" s="567" t="s">
        <v>608</v>
      </c>
      <c r="KUT95" s="567" t="s">
        <v>608</v>
      </c>
      <c r="KUU95" s="567" t="s">
        <v>608</v>
      </c>
      <c r="KUV95" s="567" t="s">
        <v>608</v>
      </c>
      <c r="KUW95" s="567" t="s">
        <v>608</v>
      </c>
      <c r="KUX95" s="567" t="s">
        <v>608</v>
      </c>
      <c r="KUY95" s="567" t="s">
        <v>608</v>
      </c>
      <c r="KUZ95" s="567" t="s">
        <v>608</v>
      </c>
      <c r="KVA95" s="567" t="s">
        <v>608</v>
      </c>
      <c r="KVB95" s="567" t="s">
        <v>608</v>
      </c>
      <c r="KVC95" s="567" t="s">
        <v>608</v>
      </c>
      <c r="KVD95" s="567" t="s">
        <v>608</v>
      </c>
      <c r="KVE95" s="567" t="s">
        <v>608</v>
      </c>
      <c r="KVF95" s="567" t="s">
        <v>608</v>
      </c>
      <c r="KVG95" s="567" t="s">
        <v>608</v>
      </c>
      <c r="KVH95" s="567" t="s">
        <v>608</v>
      </c>
      <c r="KVI95" s="567" t="s">
        <v>608</v>
      </c>
      <c r="KVJ95" s="567" t="s">
        <v>608</v>
      </c>
      <c r="KVK95" s="567" t="s">
        <v>608</v>
      </c>
      <c r="KVL95" s="567" t="s">
        <v>608</v>
      </c>
      <c r="KVM95" s="567" t="s">
        <v>608</v>
      </c>
      <c r="KVN95" s="567" t="s">
        <v>608</v>
      </c>
      <c r="KVO95" s="567" t="s">
        <v>608</v>
      </c>
      <c r="KVP95" s="567" t="s">
        <v>608</v>
      </c>
      <c r="KVQ95" s="567" t="s">
        <v>608</v>
      </c>
      <c r="KVR95" s="567" t="s">
        <v>608</v>
      </c>
      <c r="KVS95" s="567" t="s">
        <v>608</v>
      </c>
      <c r="KVT95" s="567" t="s">
        <v>608</v>
      </c>
      <c r="KVU95" s="567" t="s">
        <v>608</v>
      </c>
      <c r="KVV95" s="567" t="s">
        <v>608</v>
      </c>
      <c r="KVW95" s="567" t="s">
        <v>608</v>
      </c>
      <c r="KVX95" s="567" t="s">
        <v>608</v>
      </c>
      <c r="KVY95" s="567" t="s">
        <v>608</v>
      </c>
      <c r="KVZ95" s="567" t="s">
        <v>608</v>
      </c>
      <c r="KWA95" s="567" t="s">
        <v>608</v>
      </c>
      <c r="KWB95" s="567" t="s">
        <v>608</v>
      </c>
      <c r="KWC95" s="567" t="s">
        <v>608</v>
      </c>
      <c r="KWD95" s="567" t="s">
        <v>608</v>
      </c>
      <c r="KWE95" s="567" t="s">
        <v>608</v>
      </c>
      <c r="KWF95" s="567" t="s">
        <v>608</v>
      </c>
      <c r="KWG95" s="567" t="s">
        <v>608</v>
      </c>
      <c r="KWH95" s="567" t="s">
        <v>608</v>
      </c>
      <c r="KWI95" s="567" t="s">
        <v>608</v>
      </c>
      <c r="KWJ95" s="567" t="s">
        <v>608</v>
      </c>
      <c r="KWK95" s="567" t="s">
        <v>608</v>
      </c>
      <c r="KWL95" s="567" t="s">
        <v>608</v>
      </c>
      <c r="KWM95" s="567" t="s">
        <v>608</v>
      </c>
      <c r="KWN95" s="567" t="s">
        <v>608</v>
      </c>
      <c r="KWO95" s="567" t="s">
        <v>608</v>
      </c>
      <c r="KWP95" s="567" t="s">
        <v>608</v>
      </c>
      <c r="KWQ95" s="567" t="s">
        <v>608</v>
      </c>
      <c r="KWR95" s="567" t="s">
        <v>608</v>
      </c>
      <c r="KWS95" s="567" t="s">
        <v>608</v>
      </c>
      <c r="KWT95" s="567" t="s">
        <v>608</v>
      </c>
      <c r="KWU95" s="567" t="s">
        <v>608</v>
      </c>
      <c r="KWV95" s="567" t="s">
        <v>608</v>
      </c>
      <c r="KWW95" s="567" t="s">
        <v>608</v>
      </c>
      <c r="KWX95" s="567" t="s">
        <v>608</v>
      </c>
      <c r="KWY95" s="567" t="s">
        <v>608</v>
      </c>
      <c r="KWZ95" s="567" t="s">
        <v>608</v>
      </c>
      <c r="KXA95" s="567" t="s">
        <v>608</v>
      </c>
      <c r="KXB95" s="567" t="s">
        <v>608</v>
      </c>
      <c r="KXC95" s="567" t="s">
        <v>608</v>
      </c>
      <c r="KXD95" s="567" t="s">
        <v>608</v>
      </c>
      <c r="KXE95" s="567" t="s">
        <v>608</v>
      </c>
      <c r="KXF95" s="567" t="s">
        <v>608</v>
      </c>
      <c r="KXG95" s="567" t="s">
        <v>608</v>
      </c>
      <c r="KXH95" s="567" t="s">
        <v>608</v>
      </c>
      <c r="KXI95" s="567" t="s">
        <v>608</v>
      </c>
      <c r="KXJ95" s="567" t="s">
        <v>608</v>
      </c>
      <c r="KXK95" s="567" t="s">
        <v>608</v>
      </c>
      <c r="KXL95" s="567" t="s">
        <v>608</v>
      </c>
      <c r="KXM95" s="567" t="s">
        <v>608</v>
      </c>
      <c r="KXN95" s="567" t="s">
        <v>608</v>
      </c>
      <c r="KXO95" s="567" t="s">
        <v>608</v>
      </c>
      <c r="KXP95" s="567" t="s">
        <v>608</v>
      </c>
      <c r="KXQ95" s="567" t="s">
        <v>608</v>
      </c>
      <c r="KXR95" s="567" t="s">
        <v>608</v>
      </c>
      <c r="KXS95" s="567" t="s">
        <v>608</v>
      </c>
      <c r="KXT95" s="567" t="s">
        <v>608</v>
      </c>
      <c r="KXU95" s="567" t="s">
        <v>608</v>
      </c>
      <c r="KXV95" s="567" t="s">
        <v>608</v>
      </c>
      <c r="KXW95" s="567" t="s">
        <v>608</v>
      </c>
      <c r="KXX95" s="567" t="s">
        <v>608</v>
      </c>
      <c r="KXY95" s="567" t="s">
        <v>608</v>
      </c>
      <c r="KXZ95" s="567" t="s">
        <v>608</v>
      </c>
      <c r="KYA95" s="567" t="s">
        <v>608</v>
      </c>
      <c r="KYB95" s="567" t="s">
        <v>608</v>
      </c>
      <c r="KYC95" s="567" t="s">
        <v>608</v>
      </c>
      <c r="KYD95" s="567" t="s">
        <v>608</v>
      </c>
      <c r="KYE95" s="567" t="s">
        <v>608</v>
      </c>
      <c r="KYF95" s="567" t="s">
        <v>608</v>
      </c>
      <c r="KYG95" s="567" t="s">
        <v>608</v>
      </c>
      <c r="KYH95" s="567" t="s">
        <v>608</v>
      </c>
      <c r="KYI95" s="567" t="s">
        <v>608</v>
      </c>
      <c r="KYJ95" s="567" t="s">
        <v>608</v>
      </c>
      <c r="KYK95" s="567" t="s">
        <v>608</v>
      </c>
      <c r="KYL95" s="567" t="s">
        <v>608</v>
      </c>
      <c r="KYM95" s="567" t="s">
        <v>608</v>
      </c>
      <c r="KYN95" s="567" t="s">
        <v>608</v>
      </c>
      <c r="KYO95" s="567" t="s">
        <v>608</v>
      </c>
      <c r="KYP95" s="567" t="s">
        <v>608</v>
      </c>
      <c r="KYQ95" s="567" t="s">
        <v>608</v>
      </c>
      <c r="KYR95" s="567" t="s">
        <v>608</v>
      </c>
      <c r="KYS95" s="567" t="s">
        <v>608</v>
      </c>
      <c r="KYT95" s="567" t="s">
        <v>608</v>
      </c>
      <c r="KYU95" s="567" t="s">
        <v>608</v>
      </c>
      <c r="KYV95" s="567" t="s">
        <v>608</v>
      </c>
      <c r="KYW95" s="567" t="s">
        <v>608</v>
      </c>
      <c r="KYX95" s="567" t="s">
        <v>608</v>
      </c>
      <c r="KYY95" s="567" t="s">
        <v>608</v>
      </c>
      <c r="KYZ95" s="567" t="s">
        <v>608</v>
      </c>
      <c r="KZA95" s="567" t="s">
        <v>608</v>
      </c>
      <c r="KZB95" s="567" t="s">
        <v>608</v>
      </c>
      <c r="KZC95" s="567" t="s">
        <v>608</v>
      </c>
      <c r="KZD95" s="567" t="s">
        <v>608</v>
      </c>
      <c r="KZE95" s="567" t="s">
        <v>608</v>
      </c>
      <c r="KZF95" s="567" t="s">
        <v>608</v>
      </c>
      <c r="KZG95" s="567" t="s">
        <v>608</v>
      </c>
      <c r="KZH95" s="567" t="s">
        <v>608</v>
      </c>
      <c r="KZI95" s="567" t="s">
        <v>608</v>
      </c>
      <c r="KZJ95" s="567" t="s">
        <v>608</v>
      </c>
      <c r="KZK95" s="567" t="s">
        <v>608</v>
      </c>
      <c r="KZL95" s="567" t="s">
        <v>608</v>
      </c>
      <c r="KZM95" s="567" t="s">
        <v>608</v>
      </c>
      <c r="KZN95" s="567" t="s">
        <v>608</v>
      </c>
      <c r="KZO95" s="567" t="s">
        <v>608</v>
      </c>
      <c r="KZP95" s="567" t="s">
        <v>608</v>
      </c>
      <c r="KZQ95" s="567" t="s">
        <v>608</v>
      </c>
      <c r="KZR95" s="567" t="s">
        <v>608</v>
      </c>
      <c r="KZS95" s="567" t="s">
        <v>608</v>
      </c>
      <c r="KZT95" s="567" t="s">
        <v>608</v>
      </c>
      <c r="KZU95" s="567" t="s">
        <v>608</v>
      </c>
      <c r="KZV95" s="567" t="s">
        <v>608</v>
      </c>
      <c r="KZW95" s="567" t="s">
        <v>608</v>
      </c>
      <c r="KZX95" s="567" t="s">
        <v>608</v>
      </c>
      <c r="KZY95" s="567" t="s">
        <v>608</v>
      </c>
      <c r="KZZ95" s="567" t="s">
        <v>608</v>
      </c>
      <c r="LAA95" s="567" t="s">
        <v>608</v>
      </c>
      <c r="LAB95" s="567" t="s">
        <v>608</v>
      </c>
      <c r="LAC95" s="567" t="s">
        <v>608</v>
      </c>
      <c r="LAD95" s="567" t="s">
        <v>608</v>
      </c>
      <c r="LAE95" s="567" t="s">
        <v>608</v>
      </c>
      <c r="LAF95" s="567" t="s">
        <v>608</v>
      </c>
      <c r="LAG95" s="567" t="s">
        <v>608</v>
      </c>
      <c r="LAH95" s="567" t="s">
        <v>608</v>
      </c>
      <c r="LAI95" s="567" t="s">
        <v>608</v>
      </c>
      <c r="LAJ95" s="567" t="s">
        <v>608</v>
      </c>
      <c r="LAK95" s="567" t="s">
        <v>608</v>
      </c>
      <c r="LAL95" s="567" t="s">
        <v>608</v>
      </c>
      <c r="LAM95" s="567" t="s">
        <v>608</v>
      </c>
      <c r="LAN95" s="567" t="s">
        <v>608</v>
      </c>
      <c r="LAO95" s="567" t="s">
        <v>608</v>
      </c>
      <c r="LAP95" s="567" t="s">
        <v>608</v>
      </c>
      <c r="LAQ95" s="567" t="s">
        <v>608</v>
      </c>
      <c r="LAR95" s="567" t="s">
        <v>608</v>
      </c>
      <c r="LAS95" s="567" t="s">
        <v>608</v>
      </c>
      <c r="LAT95" s="567" t="s">
        <v>608</v>
      </c>
      <c r="LAU95" s="567" t="s">
        <v>608</v>
      </c>
      <c r="LAV95" s="567" t="s">
        <v>608</v>
      </c>
      <c r="LAW95" s="567" t="s">
        <v>608</v>
      </c>
      <c r="LAX95" s="567" t="s">
        <v>608</v>
      </c>
      <c r="LAY95" s="567" t="s">
        <v>608</v>
      </c>
      <c r="LAZ95" s="567" t="s">
        <v>608</v>
      </c>
      <c r="LBA95" s="567" t="s">
        <v>608</v>
      </c>
      <c r="LBB95" s="567" t="s">
        <v>608</v>
      </c>
      <c r="LBC95" s="567" t="s">
        <v>608</v>
      </c>
      <c r="LBD95" s="567" t="s">
        <v>608</v>
      </c>
      <c r="LBE95" s="567" t="s">
        <v>608</v>
      </c>
      <c r="LBF95" s="567" t="s">
        <v>608</v>
      </c>
      <c r="LBG95" s="567" t="s">
        <v>608</v>
      </c>
      <c r="LBH95" s="567" t="s">
        <v>608</v>
      </c>
      <c r="LBI95" s="567" t="s">
        <v>608</v>
      </c>
      <c r="LBJ95" s="567" t="s">
        <v>608</v>
      </c>
      <c r="LBK95" s="567" t="s">
        <v>608</v>
      </c>
      <c r="LBL95" s="567" t="s">
        <v>608</v>
      </c>
      <c r="LBM95" s="567" t="s">
        <v>608</v>
      </c>
      <c r="LBN95" s="567" t="s">
        <v>608</v>
      </c>
      <c r="LBO95" s="567" t="s">
        <v>608</v>
      </c>
      <c r="LBP95" s="567" t="s">
        <v>608</v>
      </c>
      <c r="LBQ95" s="567" t="s">
        <v>608</v>
      </c>
      <c r="LBR95" s="567" t="s">
        <v>608</v>
      </c>
      <c r="LBS95" s="567" t="s">
        <v>608</v>
      </c>
      <c r="LBT95" s="567" t="s">
        <v>608</v>
      </c>
      <c r="LBU95" s="567" t="s">
        <v>608</v>
      </c>
      <c r="LBV95" s="567" t="s">
        <v>608</v>
      </c>
      <c r="LBW95" s="567" t="s">
        <v>608</v>
      </c>
      <c r="LBX95" s="567" t="s">
        <v>608</v>
      </c>
      <c r="LBY95" s="567" t="s">
        <v>608</v>
      </c>
      <c r="LBZ95" s="567" t="s">
        <v>608</v>
      </c>
      <c r="LCA95" s="567" t="s">
        <v>608</v>
      </c>
      <c r="LCB95" s="567" t="s">
        <v>608</v>
      </c>
      <c r="LCC95" s="567" t="s">
        <v>608</v>
      </c>
      <c r="LCD95" s="567" t="s">
        <v>608</v>
      </c>
      <c r="LCE95" s="567" t="s">
        <v>608</v>
      </c>
      <c r="LCF95" s="567" t="s">
        <v>608</v>
      </c>
      <c r="LCG95" s="567" t="s">
        <v>608</v>
      </c>
      <c r="LCH95" s="567" t="s">
        <v>608</v>
      </c>
      <c r="LCI95" s="567" t="s">
        <v>608</v>
      </c>
      <c r="LCJ95" s="567" t="s">
        <v>608</v>
      </c>
      <c r="LCK95" s="567" t="s">
        <v>608</v>
      </c>
      <c r="LCL95" s="567" t="s">
        <v>608</v>
      </c>
      <c r="LCM95" s="567" t="s">
        <v>608</v>
      </c>
      <c r="LCN95" s="567" t="s">
        <v>608</v>
      </c>
      <c r="LCO95" s="567" t="s">
        <v>608</v>
      </c>
      <c r="LCP95" s="567" t="s">
        <v>608</v>
      </c>
      <c r="LCQ95" s="567" t="s">
        <v>608</v>
      </c>
      <c r="LCR95" s="567" t="s">
        <v>608</v>
      </c>
      <c r="LCS95" s="567" t="s">
        <v>608</v>
      </c>
      <c r="LCT95" s="567" t="s">
        <v>608</v>
      </c>
      <c r="LCU95" s="567" t="s">
        <v>608</v>
      </c>
      <c r="LCV95" s="567" t="s">
        <v>608</v>
      </c>
      <c r="LCW95" s="567" t="s">
        <v>608</v>
      </c>
      <c r="LCX95" s="567" t="s">
        <v>608</v>
      </c>
      <c r="LCY95" s="567" t="s">
        <v>608</v>
      </c>
      <c r="LCZ95" s="567" t="s">
        <v>608</v>
      </c>
      <c r="LDA95" s="567" t="s">
        <v>608</v>
      </c>
      <c r="LDB95" s="567" t="s">
        <v>608</v>
      </c>
      <c r="LDC95" s="567" t="s">
        <v>608</v>
      </c>
      <c r="LDD95" s="567" t="s">
        <v>608</v>
      </c>
      <c r="LDE95" s="567" t="s">
        <v>608</v>
      </c>
      <c r="LDF95" s="567" t="s">
        <v>608</v>
      </c>
      <c r="LDG95" s="567" t="s">
        <v>608</v>
      </c>
      <c r="LDH95" s="567" t="s">
        <v>608</v>
      </c>
      <c r="LDI95" s="567" t="s">
        <v>608</v>
      </c>
      <c r="LDJ95" s="567" t="s">
        <v>608</v>
      </c>
      <c r="LDK95" s="567" t="s">
        <v>608</v>
      </c>
      <c r="LDL95" s="567" t="s">
        <v>608</v>
      </c>
      <c r="LDM95" s="567" t="s">
        <v>608</v>
      </c>
      <c r="LDN95" s="567" t="s">
        <v>608</v>
      </c>
      <c r="LDO95" s="567" t="s">
        <v>608</v>
      </c>
      <c r="LDP95" s="567" t="s">
        <v>608</v>
      </c>
      <c r="LDQ95" s="567" t="s">
        <v>608</v>
      </c>
      <c r="LDR95" s="567" t="s">
        <v>608</v>
      </c>
      <c r="LDS95" s="567" t="s">
        <v>608</v>
      </c>
      <c r="LDT95" s="567" t="s">
        <v>608</v>
      </c>
      <c r="LDU95" s="567" t="s">
        <v>608</v>
      </c>
      <c r="LDV95" s="567" t="s">
        <v>608</v>
      </c>
      <c r="LDW95" s="567" t="s">
        <v>608</v>
      </c>
      <c r="LDX95" s="567" t="s">
        <v>608</v>
      </c>
      <c r="LDY95" s="567" t="s">
        <v>608</v>
      </c>
      <c r="LDZ95" s="567" t="s">
        <v>608</v>
      </c>
      <c r="LEA95" s="567" t="s">
        <v>608</v>
      </c>
      <c r="LEB95" s="567" t="s">
        <v>608</v>
      </c>
      <c r="LEC95" s="567" t="s">
        <v>608</v>
      </c>
      <c r="LED95" s="567" t="s">
        <v>608</v>
      </c>
      <c r="LEE95" s="567" t="s">
        <v>608</v>
      </c>
      <c r="LEF95" s="567" t="s">
        <v>608</v>
      </c>
      <c r="LEG95" s="567" t="s">
        <v>608</v>
      </c>
      <c r="LEH95" s="567" t="s">
        <v>608</v>
      </c>
      <c r="LEI95" s="567" t="s">
        <v>608</v>
      </c>
      <c r="LEJ95" s="567" t="s">
        <v>608</v>
      </c>
      <c r="LEK95" s="567" t="s">
        <v>608</v>
      </c>
      <c r="LEL95" s="567" t="s">
        <v>608</v>
      </c>
      <c r="LEM95" s="567" t="s">
        <v>608</v>
      </c>
      <c r="LEN95" s="567" t="s">
        <v>608</v>
      </c>
      <c r="LEO95" s="567" t="s">
        <v>608</v>
      </c>
      <c r="LEP95" s="567" t="s">
        <v>608</v>
      </c>
      <c r="LEQ95" s="567" t="s">
        <v>608</v>
      </c>
      <c r="LER95" s="567" t="s">
        <v>608</v>
      </c>
      <c r="LES95" s="567" t="s">
        <v>608</v>
      </c>
      <c r="LET95" s="567" t="s">
        <v>608</v>
      </c>
      <c r="LEU95" s="567" t="s">
        <v>608</v>
      </c>
      <c r="LEV95" s="567" t="s">
        <v>608</v>
      </c>
      <c r="LEW95" s="567" t="s">
        <v>608</v>
      </c>
      <c r="LEX95" s="567" t="s">
        <v>608</v>
      </c>
      <c r="LEY95" s="567" t="s">
        <v>608</v>
      </c>
      <c r="LEZ95" s="567" t="s">
        <v>608</v>
      </c>
      <c r="LFA95" s="567" t="s">
        <v>608</v>
      </c>
      <c r="LFB95" s="567" t="s">
        <v>608</v>
      </c>
      <c r="LFC95" s="567" t="s">
        <v>608</v>
      </c>
      <c r="LFD95" s="567" t="s">
        <v>608</v>
      </c>
      <c r="LFE95" s="567" t="s">
        <v>608</v>
      </c>
      <c r="LFF95" s="567" t="s">
        <v>608</v>
      </c>
      <c r="LFG95" s="567" t="s">
        <v>608</v>
      </c>
      <c r="LFH95" s="567" t="s">
        <v>608</v>
      </c>
      <c r="LFI95" s="567" t="s">
        <v>608</v>
      </c>
      <c r="LFJ95" s="567" t="s">
        <v>608</v>
      </c>
      <c r="LFK95" s="567" t="s">
        <v>608</v>
      </c>
      <c r="LFL95" s="567" t="s">
        <v>608</v>
      </c>
      <c r="LFM95" s="567" t="s">
        <v>608</v>
      </c>
      <c r="LFN95" s="567" t="s">
        <v>608</v>
      </c>
      <c r="LFO95" s="567" t="s">
        <v>608</v>
      </c>
      <c r="LFP95" s="567" t="s">
        <v>608</v>
      </c>
      <c r="LFQ95" s="567" t="s">
        <v>608</v>
      </c>
      <c r="LFR95" s="567" t="s">
        <v>608</v>
      </c>
      <c r="LFS95" s="567" t="s">
        <v>608</v>
      </c>
      <c r="LFT95" s="567" t="s">
        <v>608</v>
      </c>
      <c r="LFU95" s="567" t="s">
        <v>608</v>
      </c>
      <c r="LFV95" s="567" t="s">
        <v>608</v>
      </c>
      <c r="LFW95" s="567" t="s">
        <v>608</v>
      </c>
      <c r="LFX95" s="567" t="s">
        <v>608</v>
      </c>
      <c r="LFY95" s="567" t="s">
        <v>608</v>
      </c>
      <c r="LFZ95" s="567" t="s">
        <v>608</v>
      </c>
      <c r="LGA95" s="567" t="s">
        <v>608</v>
      </c>
      <c r="LGB95" s="567" t="s">
        <v>608</v>
      </c>
      <c r="LGC95" s="567" t="s">
        <v>608</v>
      </c>
      <c r="LGD95" s="567" t="s">
        <v>608</v>
      </c>
      <c r="LGE95" s="567" t="s">
        <v>608</v>
      </c>
      <c r="LGF95" s="567" t="s">
        <v>608</v>
      </c>
      <c r="LGG95" s="567" t="s">
        <v>608</v>
      </c>
      <c r="LGH95" s="567" t="s">
        <v>608</v>
      </c>
      <c r="LGI95" s="567" t="s">
        <v>608</v>
      </c>
      <c r="LGJ95" s="567" t="s">
        <v>608</v>
      </c>
      <c r="LGK95" s="567" t="s">
        <v>608</v>
      </c>
      <c r="LGL95" s="567" t="s">
        <v>608</v>
      </c>
      <c r="LGM95" s="567" t="s">
        <v>608</v>
      </c>
      <c r="LGN95" s="567" t="s">
        <v>608</v>
      </c>
      <c r="LGO95" s="567" t="s">
        <v>608</v>
      </c>
      <c r="LGP95" s="567" t="s">
        <v>608</v>
      </c>
      <c r="LGQ95" s="567" t="s">
        <v>608</v>
      </c>
      <c r="LGR95" s="567" t="s">
        <v>608</v>
      </c>
      <c r="LGS95" s="567" t="s">
        <v>608</v>
      </c>
      <c r="LGT95" s="567" t="s">
        <v>608</v>
      </c>
      <c r="LGU95" s="567" t="s">
        <v>608</v>
      </c>
      <c r="LGV95" s="567" t="s">
        <v>608</v>
      </c>
      <c r="LGW95" s="567" t="s">
        <v>608</v>
      </c>
      <c r="LGX95" s="567" t="s">
        <v>608</v>
      </c>
      <c r="LGY95" s="567" t="s">
        <v>608</v>
      </c>
      <c r="LGZ95" s="567" t="s">
        <v>608</v>
      </c>
      <c r="LHA95" s="567" t="s">
        <v>608</v>
      </c>
      <c r="LHB95" s="567" t="s">
        <v>608</v>
      </c>
      <c r="LHC95" s="567" t="s">
        <v>608</v>
      </c>
      <c r="LHD95" s="567" t="s">
        <v>608</v>
      </c>
      <c r="LHE95" s="567" t="s">
        <v>608</v>
      </c>
      <c r="LHF95" s="567" t="s">
        <v>608</v>
      </c>
      <c r="LHG95" s="567" t="s">
        <v>608</v>
      </c>
      <c r="LHH95" s="567" t="s">
        <v>608</v>
      </c>
      <c r="LHI95" s="567" t="s">
        <v>608</v>
      </c>
      <c r="LHJ95" s="567" t="s">
        <v>608</v>
      </c>
      <c r="LHK95" s="567" t="s">
        <v>608</v>
      </c>
      <c r="LHL95" s="567" t="s">
        <v>608</v>
      </c>
      <c r="LHM95" s="567" t="s">
        <v>608</v>
      </c>
      <c r="LHN95" s="567" t="s">
        <v>608</v>
      </c>
      <c r="LHO95" s="567" t="s">
        <v>608</v>
      </c>
      <c r="LHP95" s="567" t="s">
        <v>608</v>
      </c>
      <c r="LHQ95" s="567" t="s">
        <v>608</v>
      </c>
      <c r="LHR95" s="567" t="s">
        <v>608</v>
      </c>
      <c r="LHS95" s="567" t="s">
        <v>608</v>
      </c>
      <c r="LHT95" s="567" t="s">
        <v>608</v>
      </c>
      <c r="LHU95" s="567" t="s">
        <v>608</v>
      </c>
      <c r="LHV95" s="567" t="s">
        <v>608</v>
      </c>
      <c r="LHW95" s="567" t="s">
        <v>608</v>
      </c>
      <c r="LHX95" s="567" t="s">
        <v>608</v>
      </c>
      <c r="LHY95" s="567" t="s">
        <v>608</v>
      </c>
      <c r="LHZ95" s="567" t="s">
        <v>608</v>
      </c>
      <c r="LIA95" s="567" t="s">
        <v>608</v>
      </c>
      <c r="LIB95" s="567" t="s">
        <v>608</v>
      </c>
      <c r="LIC95" s="567" t="s">
        <v>608</v>
      </c>
      <c r="LID95" s="567" t="s">
        <v>608</v>
      </c>
      <c r="LIE95" s="567" t="s">
        <v>608</v>
      </c>
      <c r="LIF95" s="567" t="s">
        <v>608</v>
      </c>
      <c r="LIG95" s="567" t="s">
        <v>608</v>
      </c>
      <c r="LIH95" s="567" t="s">
        <v>608</v>
      </c>
      <c r="LII95" s="567" t="s">
        <v>608</v>
      </c>
      <c r="LIJ95" s="567" t="s">
        <v>608</v>
      </c>
      <c r="LIK95" s="567" t="s">
        <v>608</v>
      </c>
      <c r="LIL95" s="567" t="s">
        <v>608</v>
      </c>
      <c r="LIM95" s="567" t="s">
        <v>608</v>
      </c>
      <c r="LIN95" s="567" t="s">
        <v>608</v>
      </c>
      <c r="LIO95" s="567" t="s">
        <v>608</v>
      </c>
      <c r="LIP95" s="567" t="s">
        <v>608</v>
      </c>
      <c r="LIQ95" s="567" t="s">
        <v>608</v>
      </c>
      <c r="LIR95" s="567" t="s">
        <v>608</v>
      </c>
      <c r="LIS95" s="567" t="s">
        <v>608</v>
      </c>
      <c r="LIT95" s="567" t="s">
        <v>608</v>
      </c>
      <c r="LIU95" s="567" t="s">
        <v>608</v>
      </c>
      <c r="LIV95" s="567" t="s">
        <v>608</v>
      </c>
      <c r="LIW95" s="567" t="s">
        <v>608</v>
      </c>
      <c r="LIX95" s="567" t="s">
        <v>608</v>
      </c>
      <c r="LIY95" s="567" t="s">
        <v>608</v>
      </c>
      <c r="LIZ95" s="567" t="s">
        <v>608</v>
      </c>
      <c r="LJA95" s="567" t="s">
        <v>608</v>
      </c>
      <c r="LJB95" s="567" t="s">
        <v>608</v>
      </c>
      <c r="LJC95" s="567" t="s">
        <v>608</v>
      </c>
      <c r="LJD95" s="567" t="s">
        <v>608</v>
      </c>
      <c r="LJE95" s="567" t="s">
        <v>608</v>
      </c>
      <c r="LJF95" s="567" t="s">
        <v>608</v>
      </c>
      <c r="LJG95" s="567" t="s">
        <v>608</v>
      </c>
      <c r="LJH95" s="567" t="s">
        <v>608</v>
      </c>
      <c r="LJI95" s="567" t="s">
        <v>608</v>
      </c>
      <c r="LJJ95" s="567" t="s">
        <v>608</v>
      </c>
      <c r="LJK95" s="567" t="s">
        <v>608</v>
      </c>
      <c r="LJL95" s="567" t="s">
        <v>608</v>
      </c>
      <c r="LJM95" s="567" t="s">
        <v>608</v>
      </c>
      <c r="LJN95" s="567" t="s">
        <v>608</v>
      </c>
      <c r="LJO95" s="567" t="s">
        <v>608</v>
      </c>
      <c r="LJP95" s="567" t="s">
        <v>608</v>
      </c>
      <c r="LJQ95" s="567" t="s">
        <v>608</v>
      </c>
      <c r="LJR95" s="567" t="s">
        <v>608</v>
      </c>
      <c r="LJS95" s="567" t="s">
        <v>608</v>
      </c>
      <c r="LJT95" s="567" t="s">
        <v>608</v>
      </c>
      <c r="LJU95" s="567" t="s">
        <v>608</v>
      </c>
      <c r="LJV95" s="567" t="s">
        <v>608</v>
      </c>
      <c r="LJW95" s="567" t="s">
        <v>608</v>
      </c>
      <c r="LJX95" s="567" t="s">
        <v>608</v>
      </c>
      <c r="LJY95" s="567" t="s">
        <v>608</v>
      </c>
      <c r="LJZ95" s="567" t="s">
        <v>608</v>
      </c>
      <c r="LKA95" s="567" t="s">
        <v>608</v>
      </c>
      <c r="LKB95" s="567" t="s">
        <v>608</v>
      </c>
      <c r="LKC95" s="567" t="s">
        <v>608</v>
      </c>
      <c r="LKD95" s="567" t="s">
        <v>608</v>
      </c>
      <c r="LKE95" s="567" t="s">
        <v>608</v>
      </c>
      <c r="LKF95" s="567" t="s">
        <v>608</v>
      </c>
      <c r="LKG95" s="567" t="s">
        <v>608</v>
      </c>
      <c r="LKH95" s="567" t="s">
        <v>608</v>
      </c>
      <c r="LKI95" s="567" t="s">
        <v>608</v>
      </c>
      <c r="LKJ95" s="567" t="s">
        <v>608</v>
      </c>
      <c r="LKK95" s="567" t="s">
        <v>608</v>
      </c>
      <c r="LKL95" s="567" t="s">
        <v>608</v>
      </c>
      <c r="LKM95" s="567" t="s">
        <v>608</v>
      </c>
      <c r="LKN95" s="567" t="s">
        <v>608</v>
      </c>
      <c r="LKO95" s="567" t="s">
        <v>608</v>
      </c>
      <c r="LKP95" s="567" t="s">
        <v>608</v>
      </c>
      <c r="LKQ95" s="567" t="s">
        <v>608</v>
      </c>
      <c r="LKR95" s="567" t="s">
        <v>608</v>
      </c>
      <c r="LKS95" s="567" t="s">
        <v>608</v>
      </c>
      <c r="LKT95" s="567" t="s">
        <v>608</v>
      </c>
      <c r="LKU95" s="567" t="s">
        <v>608</v>
      </c>
      <c r="LKV95" s="567" t="s">
        <v>608</v>
      </c>
      <c r="LKW95" s="567" t="s">
        <v>608</v>
      </c>
      <c r="LKX95" s="567" t="s">
        <v>608</v>
      </c>
      <c r="LKY95" s="567" t="s">
        <v>608</v>
      </c>
      <c r="LKZ95" s="567" t="s">
        <v>608</v>
      </c>
      <c r="LLA95" s="567" t="s">
        <v>608</v>
      </c>
      <c r="LLB95" s="567" t="s">
        <v>608</v>
      </c>
      <c r="LLC95" s="567" t="s">
        <v>608</v>
      </c>
      <c r="LLD95" s="567" t="s">
        <v>608</v>
      </c>
      <c r="LLE95" s="567" t="s">
        <v>608</v>
      </c>
      <c r="LLF95" s="567" t="s">
        <v>608</v>
      </c>
      <c r="LLG95" s="567" t="s">
        <v>608</v>
      </c>
      <c r="LLH95" s="567" t="s">
        <v>608</v>
      </c>
      <c r="LLI95" s="567" t="s">
        <v>608</v>
      </c>
      <c r="LLJ95" s="567" t="s">
        <v>608</v>
      </c>
      <c r="LLK95" s="567" t="s">
        <v>608</v>
      </c>
      <c r="LLL95" s="567" t="s">
        <v>608</v>
      </c>
      <c r="LLM95" s="567" t="s">
        <v>608</v>
      </c>
      <c r="LLN95" s="567" t="s">
        <v>608</v>
      </c>
      <c r="LLO95" s="567" t="s">
        <v>608</v>
      </c>
      <c r="LLP95" s="567" t="s">
        <v>608</v>
      </c>
      <c r="LLQ95" s="567" t="s">
        <v>608</v>
      </c>
      <c r="LLR95" s="567" t="s">
        <v>608</v>
      </c>
      <c r="LLS95" s="567" t="s">
        <v>608</v>
      </c>
      <c r="LLT95" s="567" t="s">
        <v>608</v>
      </c>
      <c r="LLU95" s="567" t="s">
        <v>608</v>
      </c>
      <c r="LLV95" s="567" t="s">
        <v>608</v>
      </c>
      <c r="LLW95" s="567" t="s">
        <v>608</v>
      </c>
      <c r="LLX95" s="567" t="s">
        <v>608</v>
      </c>
      <c r="LLY95" s="567" t="s">
        <v>608</v>
      </c>
      <c r="LLZ95" s="567" t="s">
        <v>608</v>
      </c>
      <c r="LMA95" s="567" t="s">
        <v>608</v>
      </c>
      <c r="LMB95" s="567" t="s">
        <v>608</v>
      </c>
      <c r="LMC95" s="567" t="s">
        <v>608</v>
      </c>
      <c r="LMD95" s="567" t="s">
        <v>608</v>
      </c>
      <c r="LME95" s="567" t="s">
        <v>608</v>
      </c>
      <c r="LMF95" s="567" t="s">
        <v>608</v>
      </c>
      <c r="LMG95" s="567" t="s">
        <v>608</v>
      </c>
      <c r="LMH95" s="567" t="s">
        <v>608</v>
      </c>
      <c r="LMI95" s="567" t="s">
        <v>608</v>
      </c>
      <c r="LMJ95" s="567" t="s">
        <v>608</v>
      </c>
      <c r="LMK95" s="567" t="s">
        <v>608</v>
      </c>
      <c r="LML95" s="567" t="s">
        <v>608</v>
      </c>
      <c r="LMM95" s="567" t="s">
        <v>608</v>
      </c>
      <c r="LMN95" s="567" t="s">
        <v>608</v>
      </c>
      <c r="LMO95" s="567" t="s">
        <v>608</v>
      </c>
      <c r="LMP95" s="567" t="s">
        <v>608</v>
      </c>
      <c r="LMQ95" s="567" t="s">
        <v>608</v>
      </c>
      <c r="LMR95" s="567" t="s">
        <v>608</v>
      </c>
      <c r="LMS95" s="567" t="s">
        <v>608</v>
      </c>
      <c r="LMT95" s="567" t="s">
        <v>608</v>
      </c>
      <c r="LMU95" s="567" t="s">
        <v>608</v>
      </c>
      <c r="LMV95" s="567" t="s">
        <v>608</v>
      </c>
      <c r="LMW95" s="567" t="s">
        <v>608</v>
      </c>
      <c r="LMX95" s="567" t="s">
        <v>608</v>
      </c>
      <c r="LMY95" s="567" t="s">
        <v>608</v>
      </c>
      <c r="LMZ95" s="567" t="s">
        <v>608</v>
      </c>
      <c r="LNA95" s="567" t="s">
        <v>608</v>
      </c>
      <c r="LNB95" s="567" t="s">
        <v>608</v>
      </c>
      <c r="LNC95" s="567" t="s">
        <v>608</v>
      </c>
      <c r="LND95" s="567" t="s">
        <v>608</v>
      </c>
      <c r="LNE95" s="567" t="s">
        <v>608</v>
      </c>
      <c r="LNF95" s="567" t="s">
        <v>608</v>
      </c>
      <c r="LNG95" s="567" t="s">
        <v>608</v>
      </c>
      <c r="LNH95" s="567" t="s">
        <v>608</v>
      </c>
      <c r="LNI95" s="567" t="s">
        <v>608</v>
      </c>
      <c r="LNJ95" s="567" t="s">
        <v>608</v>
      </c>
      <c r="LNK95" s="567" t="s">
        <v>608</v>
      </c>
      <c r="LNL95" s="567" t="s">
        <v>608</v>
      </c>
      <c r="LNM95" s="567" t="s">
        <v>608</v>
      </c>
      <c r="LNN95" s="567" t="s">
        <v>608</v>
      </c>
      <c r="LNO95" s="567" t="s">
        <v>608</v>
      </c>
      <c r="LNP95" s="567" t="s">
        <v>608</v>
      </c>
      <c r="LNQ95" s="567" t="s">
        <v>608</v>
      </c>
      <c r="LNR95" s="567" t="s">
        <v>608</v>
      </c>
      <c r="LNS95" s="567" t="s">
        <v>608</v>
      </c>
      <c r="LNT95" s="567" t="s">
        <v>608</v>
      </c>
      <c r="LNU95" s="567" t="s">
        <v>608</v>
      </c>
      <c r="LNV95" s="567" t="s">
        <v>608</v>
      </c>
      <c r="LNW95" s="567" t="s">
        <v>608</v>
      </c>
      <c r="LNX95" s="567" t="s">
        <v>608</v>
      </c>
      <c r="LNY95" s="567" t="s">
        <v>608</v>
      </c>
      <c r="LNZ95" s="567" t="s">
        <v>608</v>
      </c>
      <c r="LOA95" s="567" t="s">
        <v>608</v>
      </c>
      <c r="LOB95" s="567" t="s">
        <v>608</v>
      </c>
      <c r="LOC95" s="567" t="s">
        <v>608</v>
      </c>
      <c r="LOD95" s="567" t="s">
        <v>608</v>
      </c>
      <c r="LOE95" s="567" t="s">
        <v>608</v>
      </c>
      <c r="LOF95" s="567" t="s">
        <v>608</v>
      </c>
      <c r="LOG95" s="567" t="s">
        <v>608</v>
      </c>
      <c r="LOH95" s="567" t="s">
        <v>608</v>
      </c>
      <c r="LOI95" s="567" t="s">
        <v>608</v>
      </c>
      <c r="LOJ95" s="567" t="s">
        <v>608</v>
      </c>
      <c r="LOK95" s="567" t="s">
        <v>608</v>
      </c>
      <c r="LOL95" s="567" t="s">
        <v>608</v>
      </c>
      <c r="LOM95" s="567" t="s">
        <v>608</v>
      </c>
      <c r="LON95" s="567" t="s">
        <v>608</v>
      </c>
      <c r="LOO95" s="567" t="s">
        <v>608</v>
      </c>
      <c r="LOP95" s="567" t="s">
        <v>608</v>
      </c>
      <c r="LOQ95" s="567" t="s">
        <v>608</v>
      </c>
      <c r="LOR95" s="567" t="s">
        <v>608</v>
      </c>
      <c r="LOS95" s="567" t="s">
        <v>608</v>
      </c>
      <c r="LOT95" s="567" t="s">
        <v>608</v>
      </c>
      <c r="LOU95" s="567" t="s">
        <v>608</v>
      </c>
      <c r="LOV95" s="567" t="s">
        <v>608</v>
      </c>
      <c r="LOW95" s="567" t="s">
        <v>608</v>
      </c>
      <c r="LOX95" s="567" t="s">
        <v>608</v>
      </c>
      <c r="LOY95" s="567" t="s">
        <v>608</v>
      </c>
      <c r="LOZ95" s="567" t="s">
        <v>608</v>
      </c>
      <c r="LPA95" s="567" t="s">
        <v>608</v>
      </c>
      <c r="LPB95" s="567" t="s">
        <v>608</v>
      </c>
      <c r="LPC95" s="567" t="s">
        <v>608</v>
      </c>
      <c r="LPD95" s="567" t="s">
        <v>608</v>
      </c>
      <c r="LPE95" s="567" t="s">
        <v>608</v>
      </c>
      <c r="LPF95" s="567" t="s">
        <v>608</v>
      </c>
      <c r="LPG95" s="567" t="s">
        <v>608</v>
      </c>
      <c r="LPH95" s="567" t="s">
        <v>608</v>
      </c>
      <c r="LPI95" s="567" t="s">
        <v>608</v>
      </c>
      <c r="LPJ95" s="567" t="s">
        <v>608</v>
      </c>
      <c r="LPK95" s="567" t="s">
        <v>608</v>
      </c>
      <c r="LPL95" s="567" t="s">
        <v>608</v>
      </c>
      <c r="LPM95" s="567" t="s">
        <v>608</v>
      </c>
      <c r="LPN95" s="567" t="s">
        <v>608</v>
      </c>
      <c r="LPO95" s="567" t="s">
        <v>608</v>
      </c>
      <c r="LPP95" s="567" t="s">
        <v>608</v>
      </c>
      <c r="LPQ95" s="567" t="s">
        <v>608</v>
      </c>
      <c r="LPR95" s="567" t="s">
        <v>608</v>
      </c>
      <c r="LPS95" s="567" t="s">
        <v>608</v>
      </c>
      <c r="LPT95" s="567" t="s">
        <v>608</v>
      </c>
      <c r="LPU95" s="567" t="s">
        <v>608</v>
      </c>
      <c r="LPV95" s="567" t="s">
        <v>608</v>
      </c>
      <c r="LPW95" s="567" t="s">
        <v>608</v>
      </c>
      <c r="LPX95" s="567" t="s">
        <v>608</v>
      </c>
      <c r="LPY95" s="567" t="s">
        <v>608</v>
      </c>
      <c r="LPZ95" s="567" t="s">
        <v>608</v>
      </c>
      <c r="LQA95" s="567" t="s">
        <v>608</v>
      </c>
      <c r="LQB95" s="567" t="s">
        <v>608</v>
      </c>
      <c r="LQC95" s="567" t="s">
        <v>608</v>
      </c>
      <c r="LQD95" s="567" t="s">
        <v>608</v>
      </c>
      <c r="LQE95" s="567" t="s">
        <v>608</v>
      </c>
      <c r="LQF95" s="567" t="s">
        <v>608</v>
      </c>
      <c r="LQG95" s="567" t="s">
        <v>608</v>
      </c>
      <c r="LQH95" s="567" t="s">
        <v>608</v>
      </c>
      <c r="LQI95" s="567" t="s">
        <v>608</v>
      </c>
      <c r="LQJ95" s="567" t="s">
        <v>608</v>
      </c>
      <c r="LQK95" s="567" t="s">
        <v>608</v>
      </c>
      <c r="LQL95" s="567" t="s">
        <v>608</v>
      </c>
      <c r="LQM95" s="567" t="s">
        <v>608</v>
      </c>
      <c r="LQN95" s="567" t="s">
        <v>608</v>
      </c>
      <c r="LQO95" s="567" t="s">
        <v>608</v>
      </c>
      <c r="LQP95" s="567" t="s">
        <v>608</v>
      </c>
      <c r="LQQ95" s="567" t="s">
        <v>608</v>
      </c>
      <c r="LQR95" s="567" t="s">
        <v>608</v>
      </c>
      <c r="LQS95" s="567" t="s">
        <v>608</v>
      </c>
      <c r="LQT95" s="567" t="s">
        <v>608</v>
      </c>
      <c r="LQU95" s="567" t="s">
        <v>608</v>
      </c>
      <c r="LQV95" s="567" t="s">
        <v>608</v>
      </c>
      <c r="LQW95" s="567" t="s">
        <v>608</v>
      </c>
      <c r="LQX95" s="567" t="s">
        <v>608</v>
      </c>
      <c r="LQY95" s="567" t="s">
        <v>608</v>
      </c>
      <c r="LQZ95" s="567" t="s">
        <v>608</v>
      </c>
      <c r="LRA95" s="567" t="s">
        <v>608</v>
      </c>
      <c r="LRB95" s="567" t="s">
        <v>608</v>
      </c>
      <c r="LRC95" s="567" t="s">
        <v>608</v>
      </c>
      <c r="LRD95" s="567" t="s">
        <v>608</v>
      </c>
      <c r="LRE95" s="567" t="s">
        <v>608</v>
      </c>
      <c r="LRF95" s="567" t="s">
        <v>608</v>
      </c>
      <c r="LRG95" s="567" t="s">
        <v>608</v>
      </c>
      <c r="LRH95" s="567" t="s">
        <v>608</v>
      </c>
      <c r="LRI95" s="567" t="s">
        <v>608</v>
      </c>
      <c r="LRJ95" s="567" t="s">
        <v>608</v>
      </c>
      <c r="LRK95" s="567" t="s">
        <v>608</v>
      </c>
      <c r="LRL95" s="567" t="s">
        <v>608</v>
      </c>
      <c r="LRM95" s="567" t="s">
        <v>608</v>
      </c>
      <c r="LRN95" s="567" t="s">
        <v>608</v>
      </c>
      <c r="LRO95" s="567" t="s">
        <v>608</v>
      </c>
      <c r="LRP95" s="567" t="s">
        <v>608</v>
      </c>
      <c r="LRQ95" s="567" t="s">
        <v>608</v>
      </c>
      <c r="LRR95" s="567" t="s">
        <v>608</v>
      </c>
      <c r="LRS95" s="567" t="s">
        <v>608</v>
      </c>
      <c r="LRT95" s="567" t="s">
        <v>608</v>
      </c>
      <c r="LRU95" s="567" t="s">
        <v>608</v>
      </c>
      <c r="LRV95" s="567" t="s">
        <v>608</v>
      </c>
      <c r="LRW95" s="567" t="s">
        <v>608</v>
      </c>
      <c r="LRX95" s="567" t="s">
        <v>608</v>
      </c>
      <c r="LRY95" s="567" t="s">
        <v>608</v>
      </c>
      <c r="LRZ95" s="567" t="s">
        <v>608</v>
      </c>
      <c r="LSA95" s="567" t="s">
        <v>608</v>
      </c>
      <c r="LSB95" s="567" t="s">
        <v>608</v>
      </c>
      <c r="LSC95" s="567" t="s">
        <v>608</v>
      </c>
      <c r="LSD95" s="567" t="s">
        <v>608</v>
      </c>
      <c r="LSE95" s="567" t="s">
        <v>608</v>
      </c>
      <c r="LSF95" s="567" t="s">
        <v>608</v>
      </c>
      <c r="LSG95" s="567" t="s">
        <v>608</v>
      </c>
      <c r="LSH95" s="567" t="s">
        <v>608</v>
      </c>
      <c r="LSI95" s="567" t="s">
        <v>608</v>
      </c>
      <c r="LSJ95" s="567" t="s">
        <v>608</v>
      </c>
      <c r="LSK95" s="567" t="s">
        <v>608</v>
      </c>
      <c r="LSL95" s="567" t="s">
        <v>608</v>
      </c>
      <c r="LSM95" s="567" t="s">
        <v>608</v>
      </c>
      <c r="LSN95" s="567" t="s">
        <v>608</v>
      </c>
      <c r="LSO95" s="567" t="s">
        <v>608</v>
      </c>
      <c r="LSP95" s="567" t="s">
        <v>608</v>
      </c>
      <c r="LSQ95" s="567" t="s">
        <v>608</v>
      </c>
      <c r="LSR95" s="567" t="s">
        <v>608</v>
      </c>
      <c r="LSS95" s="567" t="s">
        <v>608</v>
      </c>
      <c r="LST95" s="567" t="s">
        <v>608</v>
      </c>
      <c r="LSU95" s="567" t="s">
        <v>608</v>
      </c>
      <c r="LSV95" s="567" t="s">
        <v>608</v>
      </c>
      <c r="LSW95" s="567" t="s">
        <v>608</v>
      </c>
      <c r="LSX95" s="567" t="s">
        <v>608</v>
      </c>
      <c r="LSY95" s="567" t="s">
        <v>608</v>
      </c>
      <c r="LSZ95" s="567" t="s">
        <v>608</v>
      </c>
      <c r="LTA95" s="567" t="s">
        <v>608</v>
      </c>
      <c r="LTB95" s="567" t="s">
        <v>608</v>
      </c>
      <c r="LTC95" s="567" t="s">
        <v>608</v>
      </c>
      <c r="LTD95" s="567" t="s">
        <v>608</v>
      </c>
      <c r="LTE95" s="567" t="s">
        <v>608</v>
      </c>
      <c r="LTF95" s="567" t="s">
        <v>608</v>
      </c>
      <c r="LTG95" s="567" t="s">
        <v>608</v>
      </c>
      <c r="LTH95" s="567" t="s">
        <v>608</v>
      </c>
      <c r="LTI95" s="567" t="s">
        <v>608</v>
      </c>
      <c r="LTJ95" s="567" t="s">
        <v>608</v>
      </c>
      <c r="LTK95" s="567" t="s">
        <v>608</v>
      </c>
      <c r="LTL95" s="567" t="s">
        <v>608</v>
      </c>
      <c r="LTM95" s="567" t="s">
        <v>608</v>
      </c>
      <c r="LTN95" s="567" t="s">
        <v>608</v>
      </c>
      <c r="LTO95" s="567" t="s">
        <v>608</v>
      </c>
      <c r="LTP95" s="567" t="s">
        <v>608</v>
      </c>
      <c r="LTQ95" s="567" t="s">
        <v>608</v>
      </c>
      <c r="LTR95" s="567" t="s">
        <v>608</v>
      </c>
      <c r="LTS95" s="567" t="s">
        <v>608</v>
      </c>
      <c r="LTT95" s="567" t="s">
        <v>608</v>
      </c>
      <c r="LTU95" s="567" t="s">
        <v>608</v>
      </c>
      <c r="LTV95" s="567" t="s">
        <v>608</v>
      </c>
      <c r="LTW95" s="567" t="s">
        <v>608</v>
      </c>
      <c r="LTX95" s="567" t="s">
        <v>608</v>
      </c>
      <c r="LTY95" s="567" t="s">
        <v>608</v>
      </c>
      <c r="LTZ95" s="567" t="s">
        <v>608</v>
      </c>
      <c r="LUA95" s="567" t="s">
        <v>608</v>
      </c>
      <c r="LUB95" s="567" t="s">
        <v>608</v>
      </c>
      <c r="LUC95" s="567" t="s">
        <v>608</v>
      </c>
      <c r="LUD95" s="567" t="s">
        <v>608</v>
      </c>
      <c r="LUE95" s="567" t="s">
        <v>608</v>
      </c>
      <c r="LUF95" s="567" t="s">
        <v>608</v>
      </c>
      <c r="LUG95" s="567" t="s">
        <v>608</v>
      </c>
      <c r="LUH95" s="567" t="s">
        <v>608</v>
      </c>
      <c r="LUI95" s="567" t="s">
        <v>608</v>
      </c>
      <c r="LUJ95" s="567" t="s">
        <v>608</v>
      </c>
      <c r="LUK95" s="567" t="s">
        <v>608</v>
      </c>
      <c r="LUL95" s="567" t="s">
        <v>608</v>
      </c>
      <c r="LUM95" s="567" t="s">
        <v>608</v>
      </c>
      <c r="LUN95" s="567" t="s">
        <v>608</v>
      </c>
      <c r="LUO95" s="567" t="s">
        <v>608</v>
      </c>
      <c r="LUP95" s="567" t="s">
        <v>608</v>
      </c>
      <c r="LUQ95" s="567" t="s">
        <v>608</v>
      </c>
      <c r="LUR95" s="567" t="s">
        <v>608</v>
      </c>
      <c r="LUS95" s="567" t="s">
        <v>608</v>
      </c>
      <c r="LUT95" s="567" t="s">
        <v>608</v>
      </c>
      <c r="LUU95" s="567" t="s">
        <v>608</v>
      </c>
      <c r="LUV95" s="567" t="s">
        <v>608</v>
      </c>
      <c r="LUW95" s="567" t="s">
        <v>608</v>
      </c>
      <c r="LUX95" s="567" t="s">
        <v>608</v>
      </c>
      <c r="LUY95" s="567" t="s">
        <v>608</v>
      </c>
      <c r="LUZ95" s="567" t="s">
        <v>608</v>
      </c>
      <c r="LVA95" s="567" t="s">
        <v>608</v>
      </c>
      <c r="LVB95" s="567" t="s">
        <v>608</v>
      </c>
      <c r="LVC95" s="567" t="s">
        <v>608</v>
      </c>
      <c r="LVD95" s="567" t="s">
        <v>608</v>
      </c>
      <c r="LVE95" s="567" t="s">
        <v>608</v>
      </c>
      <c r="LVF95" s="567" t="s">
        <v>608</v>
      </c>
      <c r="LVG95" s="567" t="s">
        <v>608</v>
      </c>
      <c r="LVH95" s="567" t="s">
        <v>608</v>
      </c>
      <c r="LVI95" s="567" t="s">
        <v>608</v>
      </c>
      <c r="LVJ95" s="567" t="s">
        <v>608</v>
      </c>
      <c r="LVK95" s="567" t="s">
        <v>608</v>
      </c>
      <c r="LVL95" s="567" t="s">
        <v>608</v>
      </c>
      <c r="LVM95" s="567" t="s">
        <v>608</v>
      </c>
      <c r="LVN95" s="567" t="s">
        <v>608</v>
      </c>
      <c r="LVO95" s="567" t="s">
        <v>608</v>
      </c>
      <c r="LVP95" s="567" t="s">
        <v>608</v>
      </c>
      <c r="LVQ95" s="567" t="s">
        <v>608</v>
      </c>
      <c r="LVR95" s="567" t="s">
        <v>608</v>
      </c>
      <c r="LVS95" s="567" t="s">
        <v>608</v>
      </c>
      <c r="LVT95" s="567" t="s">
        <v>608</v>
      </c>
      <c r="LVU95" s="567" t="s">
        <v>608</v>
      </c>
      <c r="LVV95" s="567" t="s">
        <v>608</v>
      </c>
      <c r="LVW95" s="567" t="s">
        <v>608</v>
      </c>
      <c r="LVX95" s="567" t="s">
        <v>608</v>
      </c>
      <c r="LVY95" s="567" t="s">
        <v>608</v>
      </c>
      <c r="LVZ95" s="567" t="s">
        <v>608</v>
      </c>
      <c r="LWA95" s="567" t="s">
        <v>608</v>
      </c>
      <c r="LWB95" s="567" t="s">
        <v>608</v>
      </c>
      <c r="LWC95" s="567" t="s">
        <v>608</v>
      </c>
      <c r="LWD95" s="567" t="s">
        <v>608</v>
      </c>
      <c r="LWE95" s="567" t="s">
        <v>608</v>
      </c>
      <c r="LWF95" s="567" t="s">
        <v>608</v>
      </c>
      <c r="LWG95" s="567" t="s">
        <v>608</v>
      </c>
      <c r="LWH95" s="567" t="s">
        <v>608</v>
      </c>
      <c r="LWI95" s="567" t="s">
        <v>608</v>
      </c>
      <c r="LWJ95" s="567" t="s">
        <v>608</v>
      </c>
      <c r="LWK95" s="567" t="s">
        <v>608</v>
      </c>
      <c r="LWL95" s="567" t="s">
        <v>608</v>
      </c>
      <c r="LWM95" s="567" t="s">
        <v>608</v>
      </c>
      <c r="LWN95" s="567" t="s">
        <v>608</v>
      </c>
      <c r="LWO95" s="567" t="s">
        <v>608</v>
      </c>
      <c r="LWP95" s="567" t="s">
        <v>608</v>
      </c>
      <c r="LWQ95" s="567" t="s">
        <v>608</v>
      </c>
      <c r="LWR95" s="567" t="s">
        <v>608</v>
      </c>
      <c r="LWS95" s="567" t="s">
        <v>608</v>
      </c>
      <c r="LWT95" s="567" t="s">
        <v>608</v>
      </c>
      <c r="LWU95" s="567" t="s">
        <v>608</v>
      </c>
      <c r="LWV95" s="567" t="s">
        <v>608</v>
      </c>
      <c r="LWW95" s="567" t="s">
        <v>608</v>
      </c>
      <c r="LWX95" s="567" t="s">
        <v>608</v>
      </c>
      <c r="LWY95" s="567" t="s">
        <v>608</v>
      </c>
      <c r="LWZ95" s="567" t="s">
        <v>608</v>
      </c>
      <c r="LXA95" s="567" t="s">
        <v>608</v>
      </c>
      <c r="LXB95" s="567" t="s">
        <v>608</v>
      </c>
      <c r="LXC95" s="567" t="s">
        <v>608</v>
      </c>
      <c r="LXD95" s="567" t="s">
        <v>608</v>
      </c>
      <c r="LXE95" s="567" t="s">
        <v>608</v>
      </c>
      <c r="LXF95" s="567" t="s">
        <v>608</v>
      </c>
      <c r="LXG95" s="567" t="s">
        <v>608</v>
      </c>
      <c r="LXH95" s="567" t="s">
        <v>608</v>
      </c>
      <c r="LXI95" s="567" t="s">
        <v>608</v>
      </c>
      <c r="LXJ95" s="567" t="s">
        <v>608</v>
      </c>
      <c r="LXK95" s="567" t="s">
        <v>608</v>
      </c>
      <c r="LXL95" s="567" t="s">
        <v>608</v>
      </c>
      <c r="LXM95" s="567" t="s">
        <v>608</v>
      </c>
      <c r="LXN95" s="567" t="s">
        <v>608</v>
      </c>
      <c r="LXO95" s="567" t="s">
        <v>608</v>
      </c>
      <c r="LXP95" s="567" t="s">
        <v>608</v>
      </c>
      <c r="LXQ95" s="567" t="s">
        <v>608</v>
      </c>
      <c r="LXR95" s="567" t="s">
        <v>608</v>
      </c>
      <c r="LXS95" s="567" t="s">
        <v>608</v>
      </c>
      <c r="LXT95" s="567" t="s">
        <v>608</v>
      </c>
      <c r="LXU95" s="567" t="s">
        <v>608</v>
      </c>
      <c r="LXV95" s="567" t="s">
        <v>608</v>
      </c>
      <c r="LXW95" s="567" t="s">
        <v>608</v>
      </c>
      <c r="LXX95" s="567" t="s">
        <v>608</v>
      </c>
      <c r="LXY95" s="567" t="s">
        <v>608</v>
      </c>
      <c r="LXZ95" s="567" t="s">
        <v>608</v>
      </c>
      <c r="LYA95" s="567" t="s">
        <v>608</v>
      </c>
      <c r="LYB95" s="567" t="s">
        <v>608</v>
      </c>
      <c r="LYC95" s="567" t="s">
        <v>608</v>
      </c>
      <c r="LYD95" s="567" t="s">
        <v>608</v>
      </c>
      <c r="LYE95" s="567" t="s">
        <v>608</v>
      </c>
      <c r="LYF95" s="567" t="s">
        <v>608</v>
      </c>
      <c r="LYG95" s="567" t="s">
        <v>608</v>
      </c>
      <c r="LYH95" s="567" t="s">
        <v>608</v>
      </c>
      <c r="LYI95" s="567" t="s">
        <v>608</v>
      </c>
      <c r="LYJ95" s="567" t="s">
        <v>608</v>
      </c>
      <c r="LYK95" s="567" t="s">
        <v>608</v>
      </c>
      <c r="LYL95" s="567" t="s">
        <v>608</v>
      </c>
      <c r="LYM95" s="567" t="s">
        <v>608</v>
      </c>
      <c r="LYN95" s="567" t="s">
        <v>608</v>
      </c>
      <c r="LYO95" s="567" t="s">
        <v>608</v>
      </c>
      <c r="LYP95" s="567" t="s">
        <v>608</v>
      </c>
      <c r="LYQ95" s="567" t="s">
        <v>608</v>
      </c>
      <c r="LYR95" s="567" t="s">
        <v>608</v>
      </c>
      <c r="LYS95" s="567" t="s">
        <v>608</v>
      </c>
      <c r="LYT95" s="567" t="s">
        <v>608</v>
      </c>
      <c r="LYU95" s="567" t="s">
        <v>608</v>
      </c>
      <c r="LYV95" s="567" t="s">
        <v>608</v>
      </c>
      <c r="LYW95" s="567" t="s">
        <v>608</v>
      </c>
      <c r="LYX95" s="567" t="s">
        <v>608</v>
      </c>
      <c r="LYY95" s="567" t="s">
        <v>608</v>
      </c>
      <c r="LYZ95" s="567" t="s">
        <v>608</v>
      </c>
      <c r="LZA95" s="567" t="s">
        <v>608</v>
      </c>
      <c r="LZB95" s="567" t="s">
        <v>608</v>
      </c>
      <c r="LZC95" s="567" t="s">
        <v>608</v>
      </c>
      <c r="LZD95" s="567" t="s">
        <v>608</v>
      </c>
      <c r="LZE95" s="567" t="s">
        <v>608</v>
      </c>
      <c r="LZF95" s="567" t="s">
        <v>608</v>
      </c>
      <c r="LZG95" s="567" t="s">
        <v>608</v>
      </c>
      <c r="LZH95" s="567" t="s">
        <v>608</v>
      </c>
      <c r="LZI95" s="567" t="s">
        <v>608</v>
      </c>
      <c r="LZJ95" s="567" t="s">
        <v>608</v>
      </c>
      <c r="LZK95" s="567" t="s">
        <v>608</v>
      </c>
      <c r="LZL95" s="567" t="s">
        <v>608</v>
      </c>
      <c r="LZM95" s="567" t="s">
        <v>608</v>
      </c>
      <c r="LZN95" s="567" t="s">
        <v>608</v>
      </c>
      <c r="LZO95" s="567" t="s">
        <v>608</v>
      </c>
      <c r="LZP95" s="567" t="s">
        <v>608</v>
      </c>
      <c r="LZQ95" s="567" t="s">
        <v>608</v>
      </c>
      <c r="LZR95" s="567" t="s">
        <v>608</v>
      </c>
      <c r="LZS95" s="567" t="s">
        <v>608</v>
      </c>
      <c r="LZT95" s="567" t="s">
        <v>608</v>
      </c>
      <c r="LZU95" s="567" t="s">
        <v>608</v>
      </c>
      <c r="LZV95" s="567" t="s">
        <v>608</v>
      </c>
      <c r="LZW95" s="567" t="s">
        <v>608</v>
      </c>
      <c r="LZX95" s="567" t="s">
        <v>608</v>
      </c>
      <c r="LZY95" s="567" t="s">
        <v>608</v>
      </c>
      <c r="LZZ95" s="567" t="s">
        <v>608</v>
      </c>
      <c r="MAA95" s="567" t="s">
        <v>608</v>
      </c>
      <c r="MAB95" s="567" t="s">
        <v>608</v>
      </c>
      <c r="MAC95" s="567" t="s">
        <v>608</v>
      </c>
      <c r="MAD95" s="567" t="s">
        <v>608</v>
      </c>
      <c r="MAE95" s="567" t="s">
        <v>608</v>
      </c>
      <c r="MAF95" s="567" t="s">
        <v>608</v>
      </c>
      <c r="MAG95" s="567" t="s">
        <v>608</v>
      </c>
      <c r="MAH95" s="567" t="s">
        <v>608</v>
      </c>
      <c r="MAI95" s="567" t="s">
        <v>608</v>
      </c>
      <c r="MAJ95" s="567" t="s">
        <v>608</v>
      </c>
      <c r="MAK95" s="567" t="s">
        <v>608</v>
      </c>
      <c r="MAL95" s="567" t="s">
        <v>608</v>
      </c>
      <c r="MAM95" s="567" t="s">
        <v>608</v>
      </c>
      <c r="MAN95" s="567" t="s">
        <v>608</v>
      </c>
      <c r="MAO95" s="567" t="s">
        <v>608</v>
      </c>
      <c r="MAP95" s="567" t="s">
        <v>608</v>
      </c>
      <c r="MAQ95" s="567" t="s">
        <v>608</v>
      </c>
      <c r="MAR95" s="567" t="s">
        <v>608</v>
      </c>
      <c r="MAS95" s="567" t="s">
        <v>608</v>
      </c>
      <c r="MAT95" s="567" t="s">
        <v>608</v>
      </c>
      <c r="MAU95" s="567" t="s">
        <v>608</v>
      </c>
      <c r="MAV95" s="567" t="s">
        <v>608</v>
      </c>
      <c r="MAW95" s="567" t="s">
        <v>608</v>
      </c>
      <c r="MAX95" s="567" t="s">
        <v>608</v>
      </c>
      <c r="MAY95" s="567" t="s">
        <v>608</v>
      </c>
      <c r="MAZ95" s="567" t="s">
        <v>608</v>
      </c>
      <c r="MBA95" s="567" t="s">
        <v>608</v>
      </c>
      <c r="MBB95" s="567" t="s">
        <v>608</v>
      </c>
      <c r="MBC95" s="567" t="s">
        <v>608</v>
      </c>
      <c r="MBD95" s="567" t="s">
        <v>608</v>
      </c>
      <c r="MBE95" s="567" t="s">
        <v>608</v>
      </c>
      <c r="MBF95" s="567" t="s">
        <v>608</v>
      </c>
      <c r="MBG95" s="567" t="s">
        <v>608</v>
      </c>
      <c r="MBH95" s="567" t="s">
        <v>608</v>
      </c>
      <c r="MBI95" s="567" t="s">
        <v>608</v>
      </c>
      <c r="MBJ95" s="567" t="s">
        <v>608</v>
      </c>
      <c r="MBK95" s="567" t="s">
        <v>608</v>
      </c>
      <c r="MBL95" s="567" t="s">
        <v>608</v>
      </c>
      <c r="MBM95" s="567" t="s">
        <v>608</v>
      </c>
      <c r="MBN95" s="567" t="s">
        <v>608</v>
      </c>
      <c r="MBO95" s="567" t="s">
        <v>608</v>
      </c>
      <c r="MBP95" s="567" t="s">
        <v>608</v>
      </c>
      <c r="MBQ95" s="567" t="s">
        <v>608</v>
      </c>
      <c r="MBR95" s="567" t="s">
        <v>608</v>
      </c>
      <c r="MBS95" s="567" t="s">
        <v>608</v>
      </c>
      <c r="MBT95" s="567" t="s">
        <v>608</v>
      </c>
      <c r="MBU95" s="567" t="s">
        <v>608</v>
      </c>
      <c r="MBV95" s="567" t="s">
        <v>608</v>
      </c>
      <c r="MBW95" s="567" t="s">
        <v>608</v>
      </c>
      <c r="MBX95" s="567" t="s">
        <v>608</v>
      </c>
      <c r="MBY95" s="567" t="s">
        <v>608</v>
      </c>
      <c r="MBZ95" s="567" t="s">
        <v>608</v>
      </c>
      <c r="MCA95" s="567" t="s">
        <v>608</v>
      </c>
      <c r="MCB95" s="567" t="s">
        <v>608</v>
      </c>
      <c r="MCC95" s="567" t="s">
        <v>608</v>
      </c>
      <c r="MCD95" s="567" t="s">
        <v>608</v>
      </c>
      <c r="MCE95" s="567" t="s">
        <v>608</v>
      </c>
      <c r="MCF95" s="567" t="s">
        <v>608</v>
      </c>
      <c r="MCG95" s="567" t="s">
        <v>608</v>
      </c>
      <c r="MCH95" s="567" t="s">
        <v>608</v>
      </c>
      <c r="MCI95" s="567" t="s">
        <v>608</v>
      </c>
      <c r="MCJ95" s="567" t="s">
        <v>608</v>
      </c>
      <c r="MCK95" s="567" t="s">
        <v>608</v>
      </c>
      <c r="MCL95" s="567" t="s">
        <v>608</v>
      </c>
      <c r="MCM95" s="567" t="s">
        <v>608</v>
      </c>
      <c r="MCN95" s="567" t="s">
        <v>608</v>
      </c>
      <c r="MCO95" s="567" t="s">
        <v>608</v>
      </c>
      <c r="MCP95" s="567" t="s">
        <v>608</v>
      </c>
      <c r="MCQ95" s="567" t="s">
        <v>608</v>
      </c>
      <c r="MCR95" s="567" t="s">
        <v>608</v>
      </c>
      <c r="MCS95" s="567" t="s">
        <v>608</v>
      </c>
      <c r="MCT95" s="567" t="s">
        <v>608</v>
      </c>
      <c r="MCU95" s="567" t="s">
        <v>608</v>
      </c>
      <c r="MCV95" s="567" t="s">
        <v>608</v>
      </c>
      <c r="MCW95" s="567" t="s">
        <v>608</v>
      </c>
      <c r="MCX95" s="567" t="s">
        <v>608</v>
      </c>
      <c r="MCY95" s="567" t="s">
        <v>608</v>
      </c>
      <c r="MCZ95" s="567" t="s">
        <v>608</v>
      </c>
      <c r="MDA95" s="567" t="s">
        <v>608</v>
      </c>
      <c r="MDB95" s="567" t="s">
        <v>608</v>
      </c>
      <c r="MDC95" s="567" t="s">
        <v>608</v>
      </c>
      <c r="MDD95" s="567" t="s">
        <v>608</v>
      </c>
      <c r="MDE95" s="567" t="s">
        <v>608</v>
      </c>
      <c r="MDF95" s="567" t="s">
        <v>608</v>
      </c>
      <c r="MDG95" s="567" t="s">
        <v>608</v>
      </c>
      <c r="MDH95" s="567" t="s">
        <v>608</v>
      </c>
      <c r="MDI95" s="567" t="s">
        <v>608</v>
      </c>
      <c r="MDJ95" s="567" t="s">
        <v>608</v>
      </c>
      <c r="MDK95" s="567" t="s">
        <v>608</v>
      </c>
      <c r="MDL95" s="567" t="s">
        <v>608</v>
      </c>
      <c r="MDM95" s="567" t="s">
        <v>608</v>
      </c>
      <c r="MDN95" s="567" t="s">
        <v>608</v>
      </c>
      <c r="MDO95" s="567" t="s">
        <v>608</v>
      </c>
      <c r="MDP95" s="567" t="s">
        <v>608</v>
      </c>
      <c r="MDQ95" s="567" t="s">
        <v>608</v>
      </c>
      <c r="MDR95" s="567" t="s">
        <v>608</v>
      </c>
      <c r="MDS95" s="567" t="s">
        <v>608</v>
      </c>
      <c r="MDT95" s="567" t="s">
        <v>608</v>
      </c>
      <c r="MDU95" s="567" t="s">
        <v>608</v>
      </c>
      <c r="MDV95" s="567" t="s">
        <v>608</v>
      </c>
      <c r="MDW95" s="567" t="s">
        <v>608</v>
      </c>
      <c r="MDX95" s="567" t="s">
        <v>608</v>
      </c>
      <c r="MDY95" s="567" t="s">
        <v>608</v>
      </c>
      <c r="MDZ95" s="567" t="s">
        <v>608</v>
      </c>
      <c r="MEA95" s="567" t="s">
        <v>608</v>
      </c>
      <c r="MEB95" s="567" t="s">
        <v>608</v>
      </c>
      <c r="MEC95" s="567" t="s">
        <v>608</v>
      </c>
      <c r="MED95" s="567" t="s">
        <v>608</v>
      </c>
      <c r="MEE95" s="567" t="s">
        <v>608</v>
      </c>
      <c r="MEF95" s="567" t="s">
        <v>608</v>
      </c>
      <c r="MEG95" s="567" t="s">
        <v>608</v>
      </c>
      <c r="MEH95" s="567" t="s">
        <v>608</v>
      </c>
      <c r="MEI95" s="567" t="s">
        <v>608</v>
      </c>
      <c r="MEJ95" s="567" t="s">
        <v>608</v>
      </c>
      <c r="MEK95" s="567" t="s">
        <v>608</v>
      </c>
      <c r="MEL95" s="567" t="s">
        <v>608</v>
      </c>
      <c r="MEM95" s="567" t="s">
        <v>608</v>
      </c>
      <c r="MEN95" s="567" t="s">
        <v>608</v>
      </c>
      <c r="MEO95" s="567" t="s">
        <v>608</v>
      </c>
      <c r="MEP95" s="567" t="s">
        <v>608</v>
      </c>
      <c r="MEQ95" s="567" t="s">
        <v>608</v>
      </c>
      <c r="MER95" s="567" t="s">
        <v>608</v>
      </c>
      <c r="MES95" s="567" t="s">
        <v>608</v>
      </c>
      <c r="MET95" s="567" t="s">
        <v>608</v>
      </c>
      <c r="MEU95" s="567" t="s">
        <v>608</v>
      </c>
      <c r="MEV95" s="567" t="s">
        <v>608</v>
      </c>
      <c r="MEW95" s="567" t="s">
        <v>608</v>
      </c>
      <c r="MEX95" s="567" t="s">
        <v>608</v>
      </c>
      <c r="MEY95" s="567" t="s">
        <v>608</v>
      </c>
      <c r="MEZ95" s="567" t="s">
        <v>608</v>
      </c>
      <c r="MFA95" s="567" t="s">
        <v>608</v>
      </c>
      <c r="MFB95" s="567" t="s">
        <v>608</v>
      </c>
      <c r="MFC95" s="567" t="s">
        <v>608</v>
      </c>
      <c r="MFD95" s="567" t="s">
        <v>608</v>
      </c>
      <c r="MFE95" s="567" t="s">
        <v>608</v>
      </c>
      <c r="MFF95" s="567" t="s">
        <v>608</v>
      </c>
      <c r="MFG95" s="567" t="s">
        <v>608</v>
      </c>
      <c r="MFH95" s="567" t="s">
        <v>608</v>
      </c>
      <c r="MFI95" s="567" t="s">
        <v>608</v>
      </c>
      <c r="MFJ95" s="567" t="s">
        <v>608</v>
      </c>
      <c r="MFK95" s="567" t="s">
        <v>608</v>
      </c>
      <c r="MFL95" s="567" t="s">
        <v>608</v>
      </c>
      <c r="MFM95" s="567" t="s">
        <v>608</v>
      </c>
      <c r="MFN95" s="567" t="s">
        <v>608</v>
      </c>
      <c r="MFO95" s="567" t="s">
        <v>608</v>
      </c>
      <c r="MFP95" s="567" t="s">
        <v>608</v>
      </c>
      <c r="MFQ95" s="567" t="s">
        <v>608</v>
      </c>
      <c r="MFR95" s="567" t="s">
        <v>608</v>
      </c>
      <c r="MFS95" s="567" t="s">
        <v>608</v>
      </c>
      <c r="MFT95" s="567" t="s">
        <v>608</v>
      </c>
      <c r="MFU95" s="567" t="s">
        <v>608</v>
      </c>
      <c r="MFV95" s="567" t="s">
        <v>608</v>
      </c>
      <c r="MFW95" s="567" t="s">
        <v>608</v>
      </c>
      <c r="MFX95" s="567" t="s">
        <v>608</v>
      </c>
      <c r="MFY95" s="567" t="s">
        <v>608</v>
      </c>
      <c r="MFZ95" s="567" t="s">
        <v>608</v>
      </c>
      <c r="MGA95" s="567" t="s">
        <v>608</v>
      </c>
      <c r="MGB95" s="567" t="s">
        <v>608</v>
      </c>
      <c r="MGC95" s="567" t="s">
        <v>608</v>
      </c>
      <c r="MGD95" s="567" t="s">
        <v>608</v>
      </c>
      <c r="MGE95" s="567" t="s">
        <v>608</v>
      </c>
      <c r="MGF95" s="567" t="s">
        <v>608</v>
      </c>
      <c r="MGG95" s="567" t="s">
        <v>608</v>
      </c>
      <c r="MGH95" s="567" t="s">
        <v>608</v>
      </c>
      <c r="MGI95" s="567" t="s">
        <v>608</v>
      </c>
      <c r="MGJ95" s="567" t="s">
        <v>608</v>
      </c>
      <c r="MGK95" s="567" t="s">
        <v>608</v>
      </c>
      <c r="MGL95" s="567" t="s">
        <v>608</v>
      </c>
      <c r="MGM95" s="567" t="s">
        <v>608</v>
      </c>
      <c r="MGN95" s="567" t="s">
        <v>608</v>
      </c>
      <c r="MGO95" s="567" t="s">
        <v>608</v>
      </c>
      <c r="MGP95" s="567" t="s">
        <v>608</v>
      </c>
      <c r="MGQ95" s="567" t="s">
        <v>608</v>
      </c>
      <c r="MGR95" s="567" t="s">
        <v>608</v>
      </c>
      <c r="MGS95" s="567" t="s">
        <v>608</v>
      </c>
      <c r="MGT95" s="567" t="s">
        <v>608</v>
      </c>
      <c r="MGU95" s="567" t="s">
        <v>608</v>
      </c>
      <c r="MGV95" s="567" t="s">
        <v>608</v>
      </c>
      <c r="MGW95" s="567" t="s">
        <v>608</v>
      </c>
      <c r="MGX95" s="567" t="s">
        <v>608</v>
      </c>
      <c r="MGY95" s="567" t="s">
        <v>608</v>
      </c>
      <c r="MGZ95" s="567" t="s">
        <v>608</v>
      </c>
      <c r="MHA95" s="567" t="s">
        <v>608</v>
      </c>
      <c r="MHB95" s="567" t="s">
        <v>608</v>
      </c>
      <c r="MHC95" s="567" t="s">
        <v>608</v>
      </c>
      <c r="MHD95" s="567" t="s">
        <v>608</v>
      </c>
      <c r="MHE95" s="567" t="s">
        <v>608</v>
      </c>
      <c r="MHF95" s="567" t="s">
        <v>608</v>
      </c>
      <c r="MHG95" s="567" t="s">
        <v>608</v>
      </c>
      <c r="MHH95" s="567" t="s">
        <v>608</v>
      </c>
      <c r="MHI95" s="567" t="s">
        <v>608</v>
      </c>
      <c r="MHJ95" s="567" t="s">
        <v>608</v>
      </c>
      <c r="MHK95" s="567" t="s">
        <v>608</v>
      </c>
      <c r="MHL95" s="567" t="s">
        <v>608</v>
      </c>
      <c r="MHM95" s="567" t="s">
        <v>608</v>
      </c>
      <c r="MHN95" s="567" t="s">
        <v>608</v>
      </c>
      <c r="MHO95" s="567" t="s">
        <v>608</v>
      </c>
      <c r="MHP95" s="567" t="s">
        <v>608</v>
      </c>
      <c r="MHQ95" s="567" t="s">
        <v>608</v>
      </c>
      <c r="MHR95" s="567" t="s">
        <v>608</v>
      </c>
      <c r="MHS95" s="567" t="s">
        <v>608</v>
      </c>
      <c r="MHT95" s="567" t="s">
        <v>608</v>
      </c>
      <c r="MHU95" s="567" t="s">
        <v>608</v>
      </c>
      <c r="MHV95" s="567" t="s">
        <v>608</v>
      </c>
      <c r="MHW95" s="567" t="s">
        <v>608</v>
      </c>
      <c r="MHX95" s="567" t="s">
        <v>608</v>
      </c>
      <c r="MHY95" s="567" t="s">
        <v>608</v>
      </c>
      <c r="MHZ95" s="567" t="s">
        <v>608</v>
      </c>
      <c r="MIA95" s="567" t="s">
        <v>608</v>
      </c>
      <c r="MIB95" s="567" t="s">
        <v>608</v>
      </c>
      <c r="MIC95" s="567" t="s">
        <v>608</v>
      </c>
      <c r="MID95" s="567" t="s">
        <v>608</v>
      </c>
      <c r="MIE95" s="567" t="s">
        <v>608</v>
      </c>
      <c r="MIF95" s="567" t="s">
        <v>608</v>
      </c>
      <c r="MIG95" s="567" t="s">
        <v>608</v>
      </c>
      <c r="MIH95" s="567" t="s">
        <v>608</v>
      </c>
      <c r="MII95" s="567" t="s">
        <v>608</v>
      </c>
      <c r="MIJ95" s="567" t="s">
        <v>608</v>
      </c>
      <c r="MIK95" s="567" t="s">
        <v>608</v>
      </c>
      <c r="MIL95" s="567" t="s">
        <v>608</v>
      </c>
      <c r="MIM95" s="567" t="s">
        <v>608</v>
      </c>
      <c r="MIN95" s="567" t="s">
        <v>608</v>
      </c>
      <c r="MIO95" s="567" t="s">
        <v>608</v>
      </c>
      <c r="MIP95" s="567" t="s">
        <v>608</v>
      </c>
      <c r="MIQ95" s="567" t="s">
        <v>608</v>
      </c>
      <c r="MIR95" s="567" t="s">
        <v>608</v>
      </c>
      <c r="MIS95" s="567" t="s">
        <v>608</v>
      </c>
      <c r="MIT95" s="567" t="s">
        <v>608</v>
      </c>
      <c r="MIU95" s="567" t="s">
        <v>608</v>
      </c>
      <c r="MIV95" s="567" t="s">
        <v>608</v>
      </c>
      <c r="MIW95" s="567" t="s">
        <v>608</v>
      </c>
      <c r="MIX95" s="567" t="s">
        <v>608</v>
      </c>
      <c r="MIY95" s="567" t="s">
        <v>608</v>
      </c>
      <c r="MIZ95" s="567" t="s">
        <v>608</v>
      </c>
      <c r="MJA95" s="567" t="s">
        <v>608</v>
      </c>
      <c r="MJB95" s="567" t="s">
        <v>608</v>
      </c>
      <c r="MJC95" s="567" t="s">
        <v>608</v>
      </c>
      <c r="MJD95" s="567" t="s">
        <v>608</v>
      </c>
      <c r="MJE95" s="567" t="s">
        <v>608</v>
      </c>
      <c r="MJF95" s="567" t="s">
        <v>608</v>
      </c>
      <c r="MJG95" s="567" t="s">
        <v>608</v>
      </c>
      <c r="MJH95" s="567" t="s">
        <v>608</v>
      </c>
      <c r="MJI95" s="567" t="s">
        <v>608</v>
      </c>
      <c r="MJJ95" s="567" t="s">
        <v>608</v>
      </c>
      <c r="MJK95" s="567" t="s">
        <v>608</v>
      </c>
      <c r="MJL95" s="567" t="s">
        <v>608</v>
      </c>
      <c r="MJM95" s="567" t="s">
        <v>608</v>
      </c>
      <c r="MJN95" s="567" t="s">
        <v>608</v>
      </c>
      <c r="MJO95" s="567" t="s">
        <v>608</v>
      </c>
      <c r="MJP95" s="567" t="s">
        <v>608</v>
      </c>
      <c r="MJQ95" s="567" t="s">
        <v>608</v>
      </c>
      <c r="MJR95" s="567" t="s">
        <v>608</v>
      </c>
      <c r="MJS95" s="567" t="s">
        <v>608</v>
      </c>
      <c r="MJT95" s="567" t="s">
        <v>608</v>
      </c>
      <c r="MJU95" s="567" t="s">
        <v>608</v>
      </c>
      <c r="MJV95" s="567" t="s">
        <v>608</v>
      </c>
      <c r="MJW95" s="567" t="s">
        <v>608</v>
      </c>
      <c r="MJX95" s="567" t="s">
        <v>608</v>
      </c>
      <c r="MJY95" s="567" t="s">
        <v>608</v>
      </c>
      <c r="MJZ95" s="567" t="s">
        <v>608</v>
      </c>
      <c r="MKA95" s="567" t="s">
        <v>608</v>
      </c>
      <c r="MKB95" s="567" t="s">
        <v>608</v>
      </c>
      <c r="MKC95" s="567" t="s">
        <v>608</v>
      </c>
      <c r="MKD95" s="567" t="s">
        <v>608</v>
      </c>
      <c r="MKE95" s="567" t="s">
        <v>608</v>
      </c>
      <c r="MKF95" s="567" t="s">
        <v>608</v>
      </c>
      <c r="MKG95" s="567" t="s">
        <v>608</v>
      </c>
      <c r="MKH95" s="567" t="s">
        <v>608</v>
      </c>
      <c r="MKI95" s="567" t="s">
        <v>608</v>
      </c>
      <c r="MKJ95" s="567" t="s">
        <v>608</v>
      </c>
      <c r="MKK95" s="567" t="s">
        <v>608</v>
      </c>
      <c r="MKL95" s="567" t="s">
        <v>608</v>
      </c>
      <c r="MKM95" s="567" t="s">
        <v>608</v>
      </c>
      <c r="MKN95" s="567" t="s">
        <v>608</v>
      </c>
      <c r="MKO95" s="567" t="s">
        <v>608</v>
      </c>
      <c r="MKP95" s="567" t="s">
        <v>608</v>
      </c>
      <c r="MKQ95" s="567" t="s">
        <v>608</v>
      </c>
      <c r="MKR95" s="567" t="s">
        <v>608</v>
      </c>
      <c r="MKS95" s="567" t="s">
        <v>608</v>
      </c>
      <c r="MKT95" s="567" t="s">
        <v>608</v>
      </c>
      <c r="MKU95" s="567" t="s">
        <v>608</v>
      </c>
      <c r="MKV95" s="567" t="s">
        <v>608</v>
      </c>
      <c r="MKW95" s="567" t="s">
        <v>608</v>
      </c>
      <c r="MKX95" s="567" t="s">
        <v>608</v>
      </c>
      <c r="MKY95" s="567" t="s">
        <v>608</v>
      </c>
      <c r="MKZ95" s="567" t="s">
        <v>608</v>
      </c>
      <c r="MLA95" s="567" t="s">
        <v>608</v>
      </c>
      <c r="MLB95" s="567" t="s">
        <v>608</v>
      </c>
      <c r="MLC95" s="567" t="s">
        <v>608</v>
      </c>
      <c r="MLD95" s="567" t="s">
        <v>608</v>
      </c>
      <c r="MLE95" s="567" t="s">
        <v>608</v>
      </c>
      <c r="MLF95" s="567" t="s">
        <v>608</v>
      </c>
      <c r="MLG95" s="567" t="s">
        <v>608</v>
      </c>
      <c r="MLH95" s="567" t="s">
        <v>608</v>
      </c>
      <c r="MLI95" s="567" t="s">
        <v>608</v>
      </c>
      <c r="MLJ95" s="567" t="s">
        <v>608</v>
      </c>
      <c r="MLK95" s="567" t="s">
        <v>608</v>
      </c>
      <c r="MLL95" s="567" t="s">
        <v>608</v>
      </c>
      <c r="MLM95" s="567" t="s">
        <v>608</v>
      </c>
      <c r="MLN95" s="567" t="s">
        <v>608</v>
      </c>
      <c r="MLO95" s="567" t="s">
        <v>608</v>
      </c>
      <c r="MLP95" s="567" t="s">
        <v>608</v>
      </c>
      <c r="MLQ95" s="567" t="s">
        <v>608</v>
      </c>
      <c r="MLR95" s="567" t="s">
        <v>608</v>
      </c>
      <c r="MLS95" s="567" t="s">
        <v>608</v>
      </c>
      <c r="MLT95" s="567" t="s">
        <v>608</v>
      </c>
      <c r="MLU95" s="567" t="s">
        <v>608</v>
      </c>
      <c r="MLV95" s="567" t="s">
        <v>608</v>
      </c>
      <c r="MLW95" s="567" t="s">
        <v>608</v>
      </c>
      <c r="MLX95" s="567" t="s">
        <v>608</v>
      </c>
      <c r="MLY95" s="567" t="s">
        <v>608</v>
      </c>
      <c r="MLZ95" s="567" t="s">
        <v>608</v>
      </c>
      <c r="MMA95" s="567" t="s">
        <v>608</v>
      </c>
      <c r="MMB95" s="567" t="s">
        <v>608</v>
      </c>
      <c r="MMC95" s="567" t="s">
        <v>608</v>
      </c>
      <c r="MMD95" s="567" t="s">
        <v>608</v>
      </c>
      <c r="MME95" s="567" t="s">
        <v>608</v>
      </c>
      <c r="MMF95" s="567" t="s">
        <v>608</v>
      </c>
      <c r="MMG95" s="567" t="s">
        <v>608</v>
      </c>
      <c r="MMH95" s="567" t="s">
        <v>608</v>
      </c>
      <c r="MMI95" s="567" t="s">
        <v>608</v>
      </c>
      <c r="MMJ95" s="567" t="s">
        <v>608</v>
      </c>
      <c r="MMK95" s="567" t="s">
        <v>608</v>
      </c>
      <c r="MML95" s="567" t="s">
        <v>608</v>
      </c>
      <c r="MMM95" s="567" t="s">
        <v>608</v>
      </c>
      <c r="MMN95" s="567" t="s">
        <v>608</v>
      </c>
      <c r="MMO95" s="567" t="s">
        <v>608</v>
      </c>
      <c r="MMP95" s="567" t="s">
        <v>608</v>
      </c>
      <c r="MMQ95" s="567" t="s">
        <v>608</v>
      </c>
      <c r="MMR95" s="567" t="s">
        <v>608</v>
      </c>
      <c r="MMS95" s="567" t="s">
        <v>608</v>
      </c>
      <c r="MMT95" s="567" t="s">
        <v>608</v>
      </c>
      <c r="MMU95" s="567" t="s">
        <v>608</v>
      </c>
      <c r="MMV95" s="567" t="s">
        <v>608</v>
      </c>
      <c r="MMW95" s="567" t="s">
        <v>608</v>
      </c>
      <c r="MMX95" s="567" t="s">
        <v>608</v>
      </c>
      <c r="MMY95" s="567" t="s">
        <v>608</v>
      </c>
      <c r="MMZ95" s="567" t="s">
        <v>608</v>
      </c>
      <c r="MNA95" s="567" t="s">
        <v>608</v>
      </c>
      <c r="MNB95" s="567" t="s">
        <v>608</v>
      </c>
      <c r="MNC95" s="567" t="s">
        <v>608</v>
      </c>
      <c r="MND95" s="567" t="s">
        <v>608</v>
      </c>
      <c r="MNE95" s="567" t="s">
        <v>608</v>
      </c>
      <c r="MNF95" s="567" t="s">
        <v>608</v>
      </c>
      <c r="MNG95" s="567" t="s">
        <v>608</v>
      </c>
      <c r="MNH95" s="567" t="s">
        <v>608</v>
      </c>
      <c r="MNI95" s="567" t="s">
        <v>608</v>
      </c>
      <c r="MNJ95" s="567" t="s">
        <v>608</v>
      </c>
      <c r="MNK95" s="567" t="s">
        <v>608</v>
      </c>
      <c r="MNL95" s="567" t="s">
        <v>608</v>
      </c>
      <c r="MNM95" s="567" t="s">
        <v>608</v>
      </c>
      <c r="MNN95" s="567" t="s">
        <v>608</v>
      </c>
      <c r="MNO95" s="567" t="s">
        <v>608</v>
      </c>
      <c r="MNP95" s="567" t="s">
        <v>608</v>
      </c>
      <c r="MNQ95" s="567" t="s">
        <v>608</v>
      </c>
      <c r="MNR95" s="567" t="s">
        <v>608</v>
      </c>
      <c r="MNS95" s="567" t="s">
        <v>608</v>
      </c>
      <c r="MNT95" s="567" t="s">
        <v>608</v>
      </c>
      <c r="MNU95" s="567" t="s">
        <v>608</v>
      </c>
      <c r="MNV95" s="567" t="s">
        <v>608</v>
      </c>
      <c r="MNW95" s="567" t="s">
        <v>608</v>
      </c>
      <c r="MNX95" s="567" t="s">
        <v>608</v>
      </c>
      <c r="MNY95" s="567" t="s">
        <v>608</v>
      </c>
      <c r="MNZ95" s="567" t="s">
        <v>608</v>
      </c>
      <c r="MOA95" s="567" t="s">
        <v>608</v>
      </c>
      <c r="MOB95" s="567" t="s">
        <v>608</v>
      </c>
      <c r="MOC95" s="567" t="s">
        <v>608</v>
      </c>
      <c r="MOD95" s="567" t="s">
        <v>608</v>
      </c>
      <c r="MOE95" s="567" t="s">
        <v>608</v>
      </c>
      <c r="MOF95" s="567" t="s">
        <v>608</v>
      </c>
      <c r="MOG95" s="567" t="s">
        <v>608</v>
      </c>
      <c r="MOH95" s="567" t="s">
        <v>608</v>
      </c>
      <c r="MOI95" s="567" t="s">
        <v>608</v>
      </c>
      <c r="MOJ95" s="567" t="s">
        <v>608</v>
      </c>
      <c r="MOK95" s="567" t="s">
        <v>608</v>
      </c>
      <c r="MOL95" s="567" t="s">
        <v>608</v>
      </c>
      <c r="MOM95" s="567" t="s">
        <v>608</v>
      </c>
      <c r="MON95" s="567" t="s">
        <v>608</v>
      </c>
      <c r="MOO95" s="567" t="s">
        <v>608</v>
      </c>
      <c r="MOP95" s="567" t="s">
        <v>608</v>
      </c>
      <c r="MOQ95" s="567" t="s">
        <v>608</v>
      </c>
      <c r="MOR95" s="567" t="s">
        <v>608</v>
      </c>
      <c r="MOS95" s="567" t="s">
        <v>608</v>
      </c>
      <c r="MOT95" s="567" t="s">
        <v>608</v>
      </c>
      <c r="MOU95" s="567" t="s">
        <v>608</v>
      </c>
      <c r="MOV95" s="567" t="s">
        <v>608</v>
      </c>
      <c r="MOW95" s="567" t="s">
        <v>608</v>
      </c>
      <c r="MOX95" s="567" t="s">
        <v>608</v>
      </c>
      <c r="MOY95" s="567" t="s">
        <v>608</v>
      </c>
      <c r="MOZ95" s="567" t="s">
        <v>608</v>
      </c>
      <c r="MPA95" s="567" t="s">
        <v>608</v>
      </c>
      <c r="MPB95" s="567" t="s">
        <v>608</v>
      </c>
      <c r="MPC95" s="567" t="s">
        <v>608</v>
      </c>
      <c r="MPD95" s="567" t="s">
        <v>608</v>
      </c>
      <c r="MPE95" s="567" t="s">
        <v>608</v>
      </c>
      <c r="MPF95" s="567" t="s">
        <v>608</v>
      </c>
      <c r="MPG95" s="567" t="s">
        <v>608</v>
      </c>
      <c r="MPH95" s="567" t="s">
        <v>608</v>
      </c>
      <c r="MPI95" s="567" t="s">
        <v>608</v>
      </c>
      <c r="MPJ95" s="567" t="s">
        <v>608</v>
      </c>
      <c r="MPK95" s="567" t="s">
        <v>608</v>
      </c>
      <c r="MPL95" s="567" t="s">
        <v>608</v>
      </c>
      <c r="MPM95" s="567" t="s">
        <v>608</v>
      </c>
      <c r="MPN95" s="567" t="s">
        <v>608</v>
      </c>
      <c r="MPO95" s="567" t="s">
        <v>608</v>
      </c>
      <c r="MPP95" s="567" t="s">
        <v>608</v>
      </c>
      <c r="MPQ95" s="567" t="s">
        <v>608</v>
      </c>
      <c r="MPR95" s="567" t="s">
        <v>608</v>
      </c>
      <c r="MPS95" s="567" t="s">
        <v>608</v>
      </c>
      <c r="MPT95" s="567" t="s">
        <v>608</v>
      </c>
      <c r="MPU95" s="567" t="s">
        <v>608</v>
      </c>
      <c r="MPV95" s="567" t="s">
        <v>608</v>
      </c>
      <c r="MPW95" s="567" t="s">
        <v>608</v>
      </c>
      <c r="MPX95" s="567" t="s">
        <v>608</v>
      </c>
      <c r="MPY95" s="567" t="s">
        <v>608</v>
      </c>
      <c r="MPZ95" s="567" t="s">
        <v>608</v>
      </c>
      <c r="MQA95" s="567" t="s">
        <v>608</v>
      </c>
      <c r="MQB95" s="567" t="s">
        <v>608</v>
      </c>
      <c r="MQC95" s="567" t="s">
        <v>608</v>
      </c>
      <c r="MQD95" s="567" t="s">
        <v>608</v>
      </c>
      <c r="MQE95" s="567" t="s">
        <v>608</v>
      </c>
      <c r="MQF95" s="567" t="s">
        <v>608</v>
      </c>
      <c r="MQG95" s="567" t="s">
        <v>608</v>
      </c>
      <c r="MQH95" s="567" t="s">
        <v>608</v>
      </c>
      <c r="MQI95" s="567" t="s">
        <v>608</v>
      </c>
      <c r="MQJ95" s="567" t="s">
        <v>608</v>
      </c>
      <c r="MQK95" s="567" t="s">
        <v>608</v>
      </c>
      <c r="MQL95" s="567" t="s">
        <v>608</v>
      </c>
      <c r="MQM95" s="567" t="s">
        <v>608</v>
      </c>
      <c r="MQN95" s="567" t="s">
        <v>608</v>
      </c>
      <c r="MQO95" s="567" t="s">
        <v>608</v>
      </c>
      <c r="MQP95" s="567" t="s">
        <v>608</v>
      </c>
      <c r="MQQ95" s="567" t="s">
        <v>608</v>
      </c>
      <c r="MQR95" s="567" t="s">
        <v>608</v>
      </c>
      <c r="MQS95" s="567" t="s">
        <v>608</v>
      </c>
      <c r="MQT95" s="567" t="s">
        <v>608</v>
      </c>
      <c r="MQU95" s="567" t="s">
        <v>608</v>
      </c>
      <c r="MQV95" s="567" t="s">
        <v>608</v>
      </c>
      <c r="MQW95" s="567" t="s">
        <v>608</v>
      </c>
      <c r="MQX95" s="567" t="s">
        <v>608</v>
      </c>
      <c r="MQY95" s="567" t="s">
        <v>608</v>
      </c>
      <c r="MQZ95" s="567" t="s">
        <v>608</v>
      </c>
      <c r="MRA95" s="567" t="s">
        <v>608</v>
      </c>
      <c r="MRB95" s="567" t="s">
        <v>608</v>
      </c>
      <c r="MRC95" s="567" t="s">
        <v>608</v>
      </c>
      <c r="MRD95" s="567" t="s">
        <v>608</v>
      </c>
      <c r="MRE95" s="567" t="s">
        <v>608</v>
      </c>
      <c r="MRF95" s="567" t="s">
        <v>608</v>
      </c>
      <c r="MRG95" s="567" t="s">
        <v>608</v>
      </c>
      <c r="MRH95" s="567" t="s">
        <v>608</v>
      </c>
      <c r="MRI95" s="567" t="s">
        <v>608</v>
      </c>
      <c r="MRJ95" s="567" t="s">
        <v>608</v>
      </c>
      <c r="MRK95" s="567" t="s">
        <v>608</v>
      </c>
      <c r="MRL95" s="567" t="s">
        <v>608</v>
      </c>
      <c r="MRM95" s="567" t="s">
        <v>608</v>
      </c>
      <c r="MRN95" s="567" t="s">
        <v>608</v>
      </c>
      <c r="MRO95" s="567" t="s">
        <v>608</v>
      </c>
      <c r="MRP95" s="567" t="s">
        <v>608</v>
      </c>
      <c r="MRQ95" s="567" t="s">
        <v>608</v>
      </c>
      <c r="MRR95" s="567" t="s">
        <v>608</v>
      </c>
      <c r="MRS95" s="567" t="s">
        <v>608</v>
      </c>
      <c r="MRT95" s="567" t="s">
        <v>608</v>
      </c>
      <c r="MRU95" s="567" t="s">
        <v>608</v>
      </c>
      <c r="MRV95" s="567" t="s">
        <v>608</v>
      </c>
      <c r="MRW95" s="567" t="s">
        <v>608</v>
      </c>
      <c r="MRX95" s="567" t="s">
        <v>608</v>
      </c>
      <c r="MRY95" s="567" t="s">
        <v>608</v>
      </c>
      <c r="MRZ95" s="567" t="s">
        <v>608</v>
      </c>
      <c r="MSA95" s="567" t="s">
        <v>608</v>
      </c>
      <c r="MSB95" s="567" t="s">
        <v>608</v>
      </c>
      <c r="MSC95" s="567" t="s">
        <v>608</v>
      </c>
      <c r="MSD95" s="567" t="s">
        <v>608</v>
      </c>
      <c r="MSE95" s="567" t="s">
        <v>608</v>
      </c>
      <c r="MSF95" s="567" t="s">
        <v>608</v>
      </c>
      <c r="MSG95" s="567" t="s">
        <v>608</v>
      </c>
      <c r="MSH95" s="567" t="s">
        <v>608</v>
      </c>
      <c r="MSI95" s="567" t="s">
        <v>608</v>
      </c>
      <c r="MSJ95" s="567" t="s">
        <v>608</v>
      </c>
      <c r="MSK95" s="567" t="s">
        <v>608</v>
      </c>
      <c r="MSL95" s="567" t="s">
        <v>608</v>
      </c>
      <c r="MSM95" s="567" t="s">
        <v>608</v>
      </c>
      <c r="MSN95" s="567" t="s">
        <v>608</v>
      </c>
      <c r="MSO95" s="567" t="s">
        <v>608</v>
      </c>
      <c r="MSP95" s="567" t="s">
        <v>608</v>
      </c>
      <c r="MSQ95" s="567" t="s">
        <v>608</v>
      </c>
      <c r="MSR95" s="567" t="s">
        <v>608</v>
      </c>
      <c r="MSS95" s="567" t="s">
        <v>608</v>
      </c>
      <c r="MST95" s="567" t="s">
        <v>608</v>
      </c>
      <c r="MSU95" s="567" t="s">
        <v>608</v>
      </c>
      <c r="MSV95" s="567" t="s">
        <v>608</v>
      </c>
      <c r="MSW95" s="567" t="s">
        <v>608</v>
      </c>
      <c r="MSX95" s="567" t="s">
        <v>608</v>
      </c>
      <c r="MSY95" s="567" t="s">
        <v>608</v>
      </c>
      <c r="MSZ95" s="567" t="s">
        <v>608</v>
      </c>
      <c r="MTA95" s="567" t="s">
        <v>608</v>
      </c>
      <c r="MTB95" s="567" t="s">
        <v>608</v>
      </c>
      <c r="MTC95" s="567" t="s">
        <v>608</v>
      </c>
      <c r="MTD95" s="567" t="s">
        <v>608</v>
      </c>
      <c r="MTE95" s="567" t="s">
        <v>608</v>
      </c>
      <c r="MTF95" s="567" t="s">
        <v>608</v>
      </c>
      <c r="MTG95" s="567" t="s">
        <v>608</v>
      </c>
      <c r="MTH95" s="567" t="s">
        <v>608</v>
      </c>
      <c r="MTI95" s="567" t="s">
        <v>608</v>
      </c>
      <c r="MTJ95" s="567" t="s">
        <v>608</v>
      </c>
      <c r="MTK95" s="567" t="s">
        <v>608</v>
      </c>
      <c r="MTL95" s="567" t="s">
        <v>608</v>
      </c>
      <c r="MTM95" s="567" t="s">
        <v>608</v>
      </c>
      <c r="MTN95" s="567" t="s">
        <v>608</v>
      </c>
      <c r="MTO95" s="567" t="s">
        <v>608</v>
      </c>
      <c r="MTP95" s="567" t="s">
        <v>608</v>
      </c>
      <c r="MTQ95" s="567" t="s">
        <v>608</v>
      </c>
      <c r="MTR95" s="567" t="s">
        <v>608</v>
      </c>
      <c r="MTS95" s="567" t="s">
        <v>608</v>
      </c>
      <c r="MTT95" s="567" t="s">
        <v>608</v>
      </c>
      <c r="MTU95" s="567" t="s">
        <v>608</v>
      </c>
      <c r="MTV95" s="567" t="s">
        <v>608</v>
      </c>
      <c r="MTW95" s="567" t="s">
        <v>608</v>
      </c>
      <c r="MTX95" s="567" t="s">
        <v>608</v>
      </c>
      <c r="MTY95" s="567" t="s">
        <v>608</v>
      </c>
      <c r="MTZ95" s="567" t="s">
        <v>608</v>
      </c>
      <c r="MUA95" s="567" t="s">
        <v>608</v>
      </c>
      <c r="MUB95" s="567" t="s">
        <v>608</v>
      </c>
      <c r="MUC95" s="567" t="s">
        <v>608</v>
      </c>
      <c r="MUD95" s="567" t="s">
        <v>608</v>
      </c>
      <c r="MUE95" s="567" t="s">
        <v>608</v>
      </c>
      <c r="MUF95" s="567" t="s">
        <v>608</v>
      </c>
      <c r="MUG95" s="567" t="s">
        <v>608</v>
      </c>
      <c r="MUH95" s="567" t="s">
        <v>608</v>
      </c>
      <c r="MUI95" s="567" t="s">
        <v>608</v>
      </c>
      <c r="MUJ95" s="567" t="s">
        <v>608</v>
      </c>
      <c r="MUK95" s="567" t="s">
        <v>608</v>
      </c>
      <c r="MUL95" s="567" t="s">
        <v>608</v>
      </c>
      <c r="MUM95" s="567" t="s">
        <v>608</v>
      </c>
      <c r="MUN95" s="567" t="s">
        <v>608</v>
      </c>
      <c r="MUO95" s="567" t="s">
        <v>608</v>
      </c>
      <c r="MUP95" s="567" t="s">
        <v>608</v>
      </c>
      <c r="MUQ95" s="567" t="s">
        <v>608</v>
      </c>
      <c r="MUR95" s="567" t="s">
        <v>608</v>
      </c>
      <c r="MUS95" s="567" t="s">
        <v>608</v>
      </c>
      <c r="MUT95" s="567" t="s">
        <v>608</v>
      </c>
      <c r="MUU95" s="567" t="s">
        <v>608</v>
      </c>
      <c r="MUV95" s="567" t="s">
        <v>608</v>
      </c>
      <c r="MUW95" s="567" t="s">
        <v>608</v>
      </c>
      <c r="MUX95" s="567" t="s">
        <v>608</v>
      </c>
      <c r="MUY95" s="567" t="s">
        <v>608</v>
      </c>
      <c r="MUZ95" s="567" t="s">
        <v>608</v>
      </c>
      <c r="MVA95" s="567" t="s">
        <v>608</v>
      </c>
      <c r="MVB95" s="567" t="s">
        <v>608</v>
      </c>
      <c r="MVC95" s="567" t="s">
        <v>608</v>
      </c>
      <c r="MVD95" s="567" t="s">
        <v>608</v>
      </c>
      <c r="MVE95" s="567" t="s">
        <v>608</v>
      </c>
      <c r="MVF95" s="567" t="s">
        <v>608</v>
      </c>
      <c r="MVG95" s="567" t="s">
        <v>608</v>
      </c>
      <c r="MVH95" s="567" t="s">
        <v>608</v>
      </c>
      <c r="MVI95" s="567" t="s">
        <v>608</v>
      </c>
      <c r="MVJ95" s="567" t="s">
        <v>608</v>
      </c>
      <c r="MVK95" s="567" t="s">
        <v>608</v>
      </c>
      <c r="MVL95" s="567" t="s">
        <v>608</v>
      </c>
      <c r="MVM95" s="567" t="s">
        <v>608</v>
      </c>
      <c r="MVN95" s="567" t="s">
        <v>608</v>
      </c>
      <c r="MVO95" s="567" t="s">
        <v>608</v>
      </c>
      <c r="MVP95" s="567" t="s">
        <v>608</v>
      </c>
      <c r="MVQ95" s="567" t="s">
        <v>608</v>
      </c>
      <c r="MVR95" s="567" t="s">
        <v>608</v>
      </c>
      <c r="MVS95" s="567" t="s">
        <v>608</v>
      </c>
      <c r="MVT95" s="567" t="s">
        <v>608</v>
      </c>
      <c r="MVU95" s="567" t="s">
        <v>608</v>
      </c>
      <c r="MVV95" s="567" t="s">
        <v>608</v>
      </c>
      <c r="MVW95" s="567" t="s">
        <v>608</v>
      </c>
      <c r="MVX95" s="567" t="s">
        <v>608</v>
      </c>
      <c r="MVY95" s="567" t="s">
        <v>608</v>
      </c>
      <c r="MVZ95" s="567" t="s">
        <v>608</v>
      </c>
      <c r="MWA95" s="567" t="s">
        <v>608</v>
      </c>
      <c r="MWB95" s="567" t="s">
        <v>608</v>
      </c>
      <c r="MWC95" s="567" t="s">
        <v>608</v>
      </c>
      <c r="MWD95" s="567" t="s">
        <v>608</v>
      </c>
      <c r="MWE95" s="567" t="s">
        <v>608</v>
      </c>
      <c r="MWF95" s="567" t="s">
        <v>608</v>
      </c>
      <c r="MWG95" s="567" t="s">
        <v>608</v>
      </c>
      <c r="MWH95" s="567" t="s">
        <v>608</v>
      </c>
      <c r="MWI95" s="567" t="s">
        <v>608</v>
      </c>
      <c r="MWJ95" s="567" t="s">
        <v>608</v>
      </c>
      <c r="MWK95" s="567" t="s">
        <v>608</v>
      </c>
      <c r="MWL95" s="567" t="s">
        <v>608</v>
      </c>
      <c r="MWM95" s="567" t="s">
        <v>608</v>
      </c>
      <c r="MWN95" s="567" t="s">
        <v>608</v>
      </c>
      <c r="MWO95" s="567" t="s">
        <v>608</v>
      </c>
      <c r="MWP95" s="567" t="s">
        <v>608</v>
      </c>
      <c r="MWQ95" s="567" t="s">
        <v>608</v>
      </c>
      <c r="MWR95" s="567" t="s">
        <v>608</v>
      </c>
      <c r="MWS95" s="567" t="s">
        <v>608</v>
      </c>
      <c r="MWT95" s="567" t="s">
        <v>608</v>
      </c>
      <c r="MWU95" s="567" t="s">
        <v>608</v>
      </c>
      <c r="MWV95" s="567" t="s">
        <v>608</v>
      </c>
      <c r="MWW95" s="567" t="s">
        <v>608</v>
      </c>
      <c r="MWX95" s="567" t="s">
        <v>608</v>
      </c>
      <c r="MWY95" s="567" t="s">
        <v>608</v>
      </c>
      <c r="MWZ95" s="567" t="s">
        <v>608</v>
      </c>
      <c r="MXA95" s="567" t="s">
        <v>608</v>
      </c>
      <c r="MXB95" s="567" t="s">
        <v>608</v>
      </c>
      <c r="MXC95" s="567" t="s">
        <v>608</v>
      </c>
      <c r="MXD95" s="567" t="s">
        <v>608</v>
      </c>
      <c r="MXE95" s="567" t="s">
        <v>608</v>
      </c>
      <c r="MXF95" s="567" t="s">
        <v>608</v>
      </c>
      <c r="MXG95" s="567" t="s">
        <v>608</v>
      </c>
      <c r="MXH95" s="567" t="s">
        <v>608</v>
      </c>
      <c r="MXI95" s="567" t="s">
        <v>608</v>
      </c>
      <c r="MXJ95" s="567" t="s">
        <v>608</v>
      </c>
      <c r="MXK95" s="567" t="s">
        <v>608</v>
      </c>
      <c r="MXL95" s="567" t="s">
        <v>608</v>
      </c>
      <c r="MXM95" s="567" t="s">
        <v>608</v>
      </c>
      <c r="MXN95" s="567" t="s">
        <v>608</v>
      </c>
      <c r="MXO95" s="567" t="s">
        <v>608</v>
      </c>
      <c r="MXP95" s="567" t="s">
        <v>608</v>
      </c>
      <c r="MXQ95" s="567" t="s">
        <v>608</v>
      </c>
      <c r="MXR95" s="567" t="s">
        <v>608</v>
      </c>
      <c r="MXS95" s="567" t="s">
        <v>608</v>
      </c>
      <c r="MXT95" s="567" t="s">
        <v>608</v>
      </c>
      <c r="MXU95" s="567" t="s">
        <v>608</v>
      </c>
      <c r="MXV95" s="567" t="s">
        <v>608</v>
      </c>
      <c r="MXW95" s="567" t="s">
        <v>608</v>
      </c>
      <c r="MXX95" s="567" t="s">
        <v>608</v>
      </c>
      <c r="MXY95" s="567" t="s">
        <v>608</v>
      </c>
      <c r="MXZ95" s="567" t="s">
        <v>608</v>
      </c>
      <c r="MYA95" s="567" t="s">
        <v>608</v>
      </c>
      <c r="MYB95" s="567" t="s">
        <v>608</v>
      </c>
      <c r="MYC95" s="567" t="s">
        <v>608</v>
      </c>
      <c r="MYD95" s="567" t="s">
        <v>608</v>
      </c>
      <c r="MYE95" s="567" t="s">
        <v>608</v>
      </c>
      <c r="MYF95" s="567" t="s">
        <v>608</v>
      </c>
      <c r="MYG95" s="567" t="s">
        <v>608</v>
      </c>
      <c r="MYH95" s="567" t="s">
        <v>608</v>
      </c>
      <c r="MYI95" s="567" t="s">
        <v>608</v>
      </c>
      <c r="MYJ95" s="567" t="s">
        <v>608</v>
      </c>
      <c r="MYK95" s="567" t="s">
        <v>608</v>
      </c>
      <c r="MYL95" s="567" t="s">
        <v>608</v>
      </c>
      <c r="MYM95" s="567" t="s">
        <v>608</v>
      </c>
      <c r="MYN95" s="567" t="s">
        <v>608</v>
      </c>
      <c r="MYO95" s="567" t="s">
        <v>608</v>
      </c>
      <c r="MYP95" s="567" t="s">
        <v>608</v>
      </c>
      <c r="MYQ95" s="567" t="s">
        <v>608</v>
      </c>
      <c r="MYR95" s="567" t="s">
        <v>608</v>
      </c>
      <c r="MYS95" s="567" t="s">
        <v>608</v>
      </c>
      <c r="MYT95" s="567" t="s">
        <v>608</v>
      </c>
      <c r="MYU95" s="567" t="s">
        <v>608</v>
      </c>
      <c r="MYV95" s="567" t="s">
        <v>608</v>
      </c>
      <c r="MYW95" s="567" t="s">
        <v>608</v>
      </c>
      <c r="MYX95" s="567" t="s">
        <v>608</v>
      </c>
      <c r="MYY95" s="567" t="s">
        <v>608</v>
      </c>
      <c r="MYZ95" s="567" t="s">
        <v>608</v>
      </c>
      <c r="MZA95" s="567" t="s">
        <v>608</v>
      </c>
      <c r="MZB95" s="567" t="s">
        <v>608</v>
      </c>
      <c r="MZC95" s="567" t="s">
        <v>608</v>
      </c>
      <c r="MZD95" s="567" t="s">
        <v>608</v>
      </c>
      <c r="MZE95" s="567" t="s">
        <v>608</v>
      </c>
      <c r="MZF95" s="567" t="s">
        <v>608</v>
      </c>
      <c r="MZG95" s="567" t="s">
        <v>608</v>
      </c>
      <c r="MZH95" s="567" t="s">
        <v>608</v>
      </c>
      <c r="MZI95" s="567" t="s">
        <v>608</v>
      </c>
      <c r="MZJ95" s="567" t="s">
        <v>608</v>
      </c>
      <c r="MZK95" s="567" t="s">
        <v>608</v>
      </c>
      <c r="MZL95" s="567" t="s">
        <v>608</v>
      </c>
      <c r="MZM95" s="567" t="s">
        <v>608</v>
      </c>
      <c r="MZN95" s="567" t="s">
        <v>608</v>
      </c>
      <c r="MZO95" s="567" t="s">
        <v>608</v>
      </c>
      <c r="MZP95" s="567" t="s">
        <v>608</v>
      </c>
      <c r="MZQ95" s="567" t="s">
        <v>608</v>
      </c>
      <c r="MZR95" s="567" t="s">
        <v>608</v>
      </c>
      <c r="MZS95" s="567" t="s">
        <v>608</v>
      </c>
      <c r="MZT95" s="567" t="s">
        <v>608</v>
      </c>
      <c r="MZU95" s="567" t="s">
        <v>608</v>
      </c>
      <c r="MZV95" s="567" t="s">
        <v>608</v>
      </c>
      <c r="MZW95" s="567" t="s">
        <v>608</v>
      </c>
      <c r="MZX95" s="567" t="s">
        <v>608</v>
      </c>
      <c r="MZY95" s="567" t="s">
        <v>608</v>
      </c>
      <c r="MZZ95" s="567" t="s">
        <v>608</v>
      </c>
      <c r="NAA95" s="567" t="s">
        <v>608</v>
      </c>
      <c r="NAB95" s="567" t="s">
        <v>608</v>
      </c>
      <c r="NAC95" s="567" t="s">
        <v>608</v>
      </c>
      <c r="NAD95" s="567" t="s">
        <v>608</v>
      </c>
      <c r="NAE95" s="567" t="s">
        <v>608</v>
      </c>
      <c r="NAF95" s="567" t="s">
        <v>608</v>
      </c>
      <c r="NAG95" s="567" t="s">
        <v>608</v>
      </c>
      <c r="NAH95" s="567" t="s">
        <v>608</v>
      </c>
      <c r="NAI95" s="567" t="s">
        <v>608</v>
      </c>
      <c r="NAJ95" s="567" t="s">
        <v>608</v>
      </c>
      <c r="NAK95" s="567" t="s">
        <v>608</v>
      </c>
      <c r="NAL95" s="567" t="s">
        <v>608</v>
      </c>
      <c r="NAM95" s="567" t="s">
        <v>608</v>
      </c>
      <c r="NAN95" s="567" t="s">
        <v>608</v>
      </c>
      <c r="NAO95" s="567" t="s">
        <v>608</v>
      </c>
      <c r="NAP95" s="567" t="s">
        <v>608</v>
      </c>
      <c r="NAQ95" s="567" t="s">
        <v>608</v>
      </c>
      <c r="NAR95" s="567" t="s">
        <v>608</v>
      </c>
      <c r="NAS95" s="567" t="s">
        <v>608</v>
      </c>
      <c r="NAT95" s="567" t="s">
        <v>608</v>
      </c>
      <c r="NAU95" s="567" t="s">
        <v>608</v>
      </c>
      <c r="NAV95" s="567" t="s">
        <v>608</v>
      </c>
      <c r="NAW95" s="567" t="s">
        <v>608</v>
      </c>
      <c r="NAX95" s="567" t="s">
        <v>608</v>
      </c>
      <c r="NAY95" s="567" t="s">
        <v>608</v>
      </c>
      <c r="NAZ95" s="567" t="s">
        <v>608</v>
      </c>
      <c r="NBA95" s="567" t="s">
        <v>608</v>
      </c>
      <c r="NBB95" s="567" t="s">
        <v>608</v>
      </c>
      <c r="NBC95" s="567" t="s">
        <v>608</v>
      </c>
      <c r="NBD95" s="567" t="s">
        <v>608</v>
      </c>
      <c r="NBE95" s="567" t="s">
        <v>608</v>
      </c>
      <c r="NBF95" s="567" t="s">
        <v>608</v>
      </c>
      <c r="NBG95" s="567" t="s">
        <v>608</v>
      </c>
      <c r="NBH95" s="567" t="s">
        <v>608</v>
      </c>
      <c r="NBI95" s="567" t="s">
        <v>608</v>
      </c>
      <c r="NBJ95" s="567" t="s">
        <v>608</v>
      </c>
      <c r="NBK95" s="567" t="s">
        <v>608</v>
      </c>
      <c r="NBL95" s="567" t="s">
        <v>608</v>
      </c>
      <c r="NBM95" s="567" t="s">
        <v>608</v>
      </c>
      <c r="NBN95" s="567" t="s">
        <v>608</v>
      </c>
      <c r="NBO95" s="567" t="s">
        <v>608</v>
      </c>
      <c r="NBP95" s="567" t="s">
        <v>608</v>
      </c>
      <c r="NBQ95" s="567" t="s">
        <v>608</v>
      </c>
      <c r="NBR95" s="567" t="s">
        <v>608</v>
      </c>
      <c r="NBS95" s="567" t="s">
        <v>608</v>
      </c>
      <c r="NBT95" s="567" t="s">
        <v>608</v>
      </c>
      <c r="NBU95" s="567" t="s">
        <v>608</v>
      </c>
      <c r="NBV95" s="567" t="s">
        <v>608</v>
      </c>
      <c r="NBW95" s="567" t="s">
        <v>608</v>
      </c>
      <c r="NBX95" s="567" t="s">
        <v>608</v>
      </c>
      <c r="NBY95" s="567" t="s">
        <v>608</v>
      </c>
      <c r="NBZ95" s="567" t="s">
        <v>608</v>
      </c>
      <c r="NCA95" s="567" t="s">
        <v>608</v>
      </c>
      <c r="NCB95" s="567" t="s">
        <v>608</v>
      </c>
      <c r="NCC95" s="567" t="s">
        <v>608</v>
      </c>
      <c r="NCD95" s="567" t="s">
        <v>608</v>
      </c>
      <c r="NCE95" s="567" t="s">
        <v>608</v>
      </c>
      <c r="NCF95" s="567" t="s">
        <v>608</v>
      </c>
      <c r="NCG95" s="567" t="s">
        <v>608</v>
      </c>
      <c r="NCH95" s="567" t="s">
        <v>608</v>
      </c>
      <c r="NCI95" s="567" t="s">
        <v>608</v>
      </c>
      <c r="NCJ95" s="567" t="s">
        <v>608</v>
      </c>
      <c r="NCK95" s="567" t="s">
        <v>608</v>
      </c>
      <c r="NCL95" s="567" t="s">
        <v>608</v>
      </c>
      <c r="NCM95" s="567" t="s">
        <v>608</v>
      </c>
      <c r="NCN95" s="567" t="s">
        <v>608</v>
      </c>
      <c r="NCO95" s="567" t="s">
        <v>608</v>
      </c>
      <c r="NCP95" s="567" t="s">
        <v>608</v>
      </c>
      <c r="NCQ95" s="567" t="s">
        <v>608</v>
      </c>
      <c r="NCR95" s="567" t="s">
        <v>608</v>
      </c>
      <c r="NCS95" s="567" t="s">
        <v>608</v>
      </c>
      <c r="NCT95" s="567" t="s">
        <v>608</v>
      </c>
      <c r="NCU95" s="567" t="s">
        <v>608</v>
      </c>
      <c r="NCV95" s="567" t="s">
        <v>608</v>
      </c>
      <c r="NCW95" s="567" t="s">
        <v>608</v>
      </c>
      <c r="NCX95" s="567" t="s">
        <v>608</v>
      </c>
      <c r="NCY95" s="567" t="s">
        <v>608</v>
      </c>
      <c r="NCZ95" s="567" t="s">
        <v>608</v>
      </c>
      <c r="NDA95" s="567" t="s">
        <v>608</v>
      </c>
      <c r="NDB95" s="567" t="s">
        <v>608</v>
      </c>
      <c r="NDC95" s="567" t="s">
        <v>608</v>
      </c>
      <c r="NDD95" s="567" t="s">
        <v>608</v>
      </c>
      <c r="NDE95" s="567" t="s">
        <v>608</v>
      </c>
      <c r="NDF95" s="567" t="s">
        <v>608</v>
      </c>
      <c r="NDG95" s="567" t="s">
        <v>608</v>
      </c>
      <c r="NDH95" s="567" t="s">
        <v>608</v>
      </c>
      <c r="NDI95" s="567" t="s">
        <v>608</v>
      </c>
      <c r="NDJ95" s="567" t="s">
        <v>608</v>
      </c>
      <c r="NDK95" s="567" t="s">
        <v>608</v>
      </c>
      <c r="NDL95" s="567" t="s">
        <v>608</v>
      </c>
      <c r="NDM95" s="567" t="s">
        <v>608</v>
      </c>
      <c r="NDN95" s="567" t="s">
        <v>608</v>
      </c>
      <c r="NDO95" s="567" t="s">
        <v>608</v>
      </c>
      <c r="NDP95" s="567" t="s">
        <v>608</v>
      </c>
      <c r="NDQ95" s="567" t="s">
        <v>608</v>
      </c>
      <c r="NDR95" s="567" t="s">
        <v>608</v>
      </c>
      <c r="NDS95" s="567" t="s">
        <v>608</v>
      </c>
      <c r="NDT95" s="567" t="s">
        <v>608</v>
      </c>
      <c r="NDU95" s="567" t="s">
        <v>608</v>
      </c>
      <c r="NDV95" s="567" t="s">
        <v>608</v>
      </c>
      <c r="NDW95" s="567" t="s">
        <v>608</v>
      </c>
      <c r="NDX95" s="567" t="s">
        <v>608</v>
      </c>
      <c r="NDY95" s="567" t="s">
        <v>608</v>
      </c>
      <c r="NDZ95" s="567" t="s">
        <v>608</v>
      </c>
      <c r="NEA95" s="567" t="s">
        <v>608</v>
      </c>
      <c r="NEB95" s="567" t="s">
        <v>608</v>
      </c>
      <c r="NEC95" s="567" t="s">
        <v>608</v>
      </c>
      <c r="NED95" s="567" t="s">
        <v>608</v>
      </c>
      <c r="NEE95" s="567" t="s">
        <v>608</v>
      </c>
      <c r="NEF95" s="567" t="s">
        <v>608</v>
      </c>
      <c r="NEG95" s="567" t="s">
        <v>608</v>
      </c>
      <c r="NEH95" s="567" t="s">
        <v>608</v>
      </c>
      <c r="NEI95" s="567" t="s">
        <v>608</v>
      </c>
      <c r="NEJ95" s="567" t="s">
        <v>608</v>
      </c>
      <c r="NEK95" s="567" t="s">
        <v>608</v>
      </c>
      <c r="NEL95" s="567" t="s">
        <v>608</v>
      </c>
      <c r="NEM95" s="567" t="s">
        <v>608</v>
      </c>
      <c r="NEN95" s="567" t="s">
        <v>608</v>
      </c>
      <c r="NEO95" s="567" t="s">
        <v>608</v>
      </c>
      <c r="NEP95" s="567" t="s">
        <v>608</v>
      </c>
      <c r="NEQ95" s="567" t="s">
        <v>608</v>
      </c>
      <c r="NER95" s="567" t="s">
        <v>608</v>
      </c>
      <c r="NES95" s="567" t="s">
        <v>608</v>
      </c>
      <c r="NET95" s="567" t="s">
        <v>608</v>
      </c>
      <c r="NEU95" s="567" t="s">
        <v>608</v>
      </c>
      <c r="NEV95" s="567" t="s">
        <v>608</v>
      </c>
      <c r="NEW95" s="567" t="s">
        <v>608</v>
      </c>
      <c r="NEX95" s="567" t="s">
        <v>608</v>
      </c>
      <c r="NEY95" s="567" t="s">
        <v>608</v>
      </c>
      <c r="NEZ95" s="567" t="s">
        <v>608</v>
      </c>
      <c r="NFA95" s="567" t="s">
        <v>608</v>
      </c>
      <c r="NFB95" s="567" t="s">
        <v>608</v>
      </c>
      <c r="NFC95" s="567" t="s">
        <v>608</v>
      </c>
      <c r="NFD95" s="567" t="s">
        <v>608</v>
      </c>
      <c r="NFE95" s="567" t="s">
        <v>608</v>
      </c>
      <c r="NFF95" s="567" t="s">
        <v>608</v>
      </c>
      <c r="NFG95" s="567" t="s">
        <v>608</v>
      </c>
      <c r="NFH95" s="567" t="s">
        <v>608</v>
      </c>
      <c r="NFI95" s="567" t="s">
        <v>608</v>
      </c>
      <c r="NFJ95" s="567" t="s">
        <v>608</v>
      </c>
      <c r="NFK95" s="567" t="s">
        <v>608</v>
      </c>
      <c r="NFL95" s="567" t="s">
        <v>608</v>
      </c>
      <c r="NFM95" s="567" t="s">
        <v>608</v>
      </c>
      <c r="NFN95" s="567" t="s">
        <v>608</v>
      </c>
      <c r="NFO95" s="567" t="s">
        <v>608</v>
      </c>
      <c r="NFP95" s="567" t="s">
        <v>608</v>
      </c>
      <c r="NFQ95" s="567" t="s">
        <v>608</v>
      </c>
      <c r="NFR95" s="567" t="s">
        <v>608</v>
      </c>
      <c r="NFS95" s="567" t="s">
        <v>608</v>
      </c>
      <c r="NFT95" s="567" t="s">
        <v>608</v>
      </c>
      <c r="NFU95" s="567" t="s">
        <v>608</v>
      </c>
      <c r="NFV95" s="567" t="s">
        <v>608</v>
      </c>
      <c r="NFW95" s="567" t="s">
        <v>608</v>
      </c>
      <c r="NFX95" s="567" t="s">
        <v>608</v>
      </c>
      <c r="NFY95" s="567" t="s">
        <v>608</v>
      </c>
      <c r="NFZ95" s="567" t="s">
        <v>608</v>
      </c>
      <c r="NGA95" s="567" t="s">
        <v>608</v>
      </c>
      <c r="NGB95" s="567" t="s">
        <v>608</v>
      </c>
      <c r="NGC95" s="567" t="s">
        <v>608</v>
      </c>
      <c r="NGD95" s="567" t="s">
        <v>608</v>
      </c>
      <c r="NGE95" s="567" t="s">
        <v>608</v>
      </c>
      <c r="NGF95" s="567" t="s">
        <v>608</v>
      </c>
      <c r="NGG95" s="567" t="s">
        <v>608</v>
      </c>
      <c r="NGH95" s="567" t="s">
        <v>608</v>
      </c>
      <c r="NGI95" s="567" t="s">
        <v>608</v>
      </c>
      <c r="NGJ95" s="567" t="s">
        <v>608</v>
      </c>
      <c r="NGK95" s="567" t="s">
        <v>608</v>
      </c>
      <c r="NGL95" s="567" t="s">
        <v>608</v>
      </c>
      <c r="NGM95" s="567" t="s">
        <v>608</v>
      </c>
      <c r="NGN95" s="567" t="s">
        <v>608</v>
      </c>
      <c r="NGO95" s="567" t="s">
        <v>608</v>
      </c>
      <c r="NGP95" s="567" t="s">
        <v>608</v>
      </c>
      <c r="NGQ95" s="567" t="s">
        <v>608</v>
      </c>
      <c r="NGR95" s="567" t="s">
        <v>608</v>
      </c>
      <c r="NGS95" s="567" t="s">
        <v>608</v>
      </c>
      <c r="NGT95" s="567" t="s">
        <v>608</v>
      </c>
      <c r="NGU95" s="567" t="s">
        <v>608</v>
      </c>
      <c r="NGV95" s="567" t="s">
        <v>608</v>
      </c>
      <c r="NGW95" s="567" t="s">
        <v>608</v>
      </c>
      <c r="NGX95" s="567" t="s">
        <v>608</v>
      </c>
      <c r="NGY95" s="567" t="s">
        <v>608</v>
      </c>
      <c r="NGZ95" s="567" t="s">
        <v>608</v>
      </c>
      <c r="NHA95" s="567" t="s">
        <v>608</v>
      </c>
      <c r="NHB95" s="567" t="s">
        <v>608</v>
      </c>
      <c r="NHC95" s="567" t="s">
        <v>608</v>
      </c>
      <c r="NHD95" s="567" t="s">
        <v>608</v>
      </c>
      <c r="NHE95" s="567" t="s">
        <v>608</v>
      </c>
      <c r="NHF95" s="567" t="s">
        <v>608</v>
      </c>
      <c r="NHG95" s="567" t="s">
        <v>608</v>
      </c>
      <c r="NHH95" s="567" t="s">
        <v>608</v>
      </c>
      <c r="NHI95" s="567" t="s">
        <v>608</v>
      </c>
      <c r="NHJ95" s="567" t="s">
        <v>608</v>
      </c>
      <c r="NHK95" s="567" t="s">
        <v>608</v>
      </c>
      <c r="NHL95" s="567" t="s">
        <v>608</v>
      </c>
      <c r="NHM95" s="567" t="s">
        <v>608</v>
      </c>
      <c r="NHN95" s="567" t="s">
        <v>608</v>
      </c>
      <c r="NHO95" s="567" t="s">
        <v>608</v>
      </c>
      <c r="NHP95" s="567" t="s">
        <v>608</v>
      </c>
      <c r="NHQ95" s="567" t="s">
        <v>608</v>
      </c>
      <c r="NHR95" s="567" t="s">
        <v>608</v>
      </c>
      <c r="NHS95" s="567" t="s">
        <v>608</v>
      </c>
      <c r="NHT95" s="567" t="s">
        <v>608</v>
      </c>
      <c r="NHU95" s="567" t="s">
        <v>608</v>
      </c>
      <c r="NHV95" s="567" t="s">
        <v>608</v>
      </c>
      <c r="NHW95" s="567" t="s">
        <v>608</v>
      </c>
      <c r="NHX95" s="567" t="s">
        <v>608</v>
      </c>
      <c r="NHY95" s="567" t="s">
        <v>608</v>
      </c>
      <c r="NHZ95" s="567" t="s">
        <v>608</v>
      </c>
      <c r="NIA95" s="567" t="s">
        <v>608</v>
      </c>
      <c r="NIB95" s="567" t="s">
        <v>608</v>
      </c>
      <c r="NIC95" s="567" t="s">
        <v>608</v>
      </c>
      <c r="NID95" s="567" t="s">
        <v>608</v>
      </c>
      <c r="NIE95" s="567" t="s">
        <v>608</v>
      </c>
      <c r="NIF95" s="567" t="s">
        <v>608</v>
      </c>
      <c r="NIG95" s="567" t="s">
        <v>608</v>
      </c>
      <c r="NIH95" s="567" t="s">
        <v>608</v>
      </c>
      <c r="NII95" s="567" t="s">
        <v>608</v>
      </c>
      <c r="NIJ95" s="567" t="s">
        <v>608</v>
      </c>
      <c r="NIK95" s="567" t="s">
        <v>608</v>
      </c>
      <c r="NIL95" s="567" t="s">
        <v>608</v>
      </c>
      <c r="NIM95" s="567" t="s">
        <v>608</v>
      </c>
      <c r="NIN95" s="567" t="s">
        <v>608</v>
      </c>
      <c r="NIO95" s="567" t="s">
        <v>608</v>
      </c>
      <c r="NIP95" s="567" t="s">
        <v>608</v>
      </c>
      <c r="NIQ95" s="567" t="s">
        <v>608</v>
      </c>
      <c r="NIR95" s="567" t="s">
        <v>608</v>
      </c>
      <c r="NIS95" s="567" t="s">
        <v>608</v>
      </c>
      <c r="NIT95" s="567" t="s">
        <v>608</v>
      </c>
      <c r="NIU95" s="567" t="s">
        <v>608</v>
      </c>
      <c r="NIV95" s="567" t="s">
        <v>608</v>
      </c>
      <c r="NIW95" s="567" t="s">
        <v>608</v>
      </c>
      <c r="NIX95" s="567" t="s">
        <v>608</v>
      </c>
      <c r="NIY95" s="567" t="s">
        <v>608</v>
      </c>
      <c r="NIZ95" s="567" t="s">
        <v>608</v>
      </c>
      <c r="NJA95" s="567" t="s">
        <v>608</v>
      </c>
      <c r="NJB95" s="567" t="s">
        <v>608</v>
      </c>
      <c r="NJC95" s="567" t="s">
        <v>608</v>
      </c>
      <c r="NJD95" s="567" t="s">
        <v>608</v>
      </c>
      <c r="NJE95" s="567" t="s">
        <v>608</v>
      </c>
      <c r="NJF95" s="567" t="s">
        <v>608</v>
      </c>
      <c r="NJG95" s="567" t="s">
        <v>608</v>
      </c>
      <c r="NJH95" s="567" t="s">
        <v>608</v>
      </c>
      <c r="NJI95" s="567" t="s">
        <v>608</v>
      </c>
      <c r="NJJ95" s="567" t="s">
        <v>608</v>
      </c>
      <c r="NJK95" s="567" t="s">
        <v>608</v>
      </c>
      <c r="NJL95" s="567" t="s">
        <v>608</v>
      </c>
      <c r="NJM95" s="567" t="s">
        <v>608</v>
      </c>
      <c r="NJN95" s="567" t="s">
        <v>608</v>
      </c>
      <c r="NJO95" s="567" t="s">
        <v>608</v>
      </c>
      <c r="NJP95" s="567" t="s">
        <v>608</v>
      </c>
      <c r="NJQ95" s="567" t="s">
        <v>608</v>
      </c>
      <c r="NJR95" s="567" t="s">
        <v>608</v>
      </c>
      <c r="NJS95" s="567" t="s">
        <v>608</v>
      </c>
      <c r="NJT95" s="567" t="s">
        <v>608</v>
      </c>
      <c r="NJU95" s="567" t="s">
        <v>608</v>
      </c>
      <c r="NJV95" s="567" t="s">
        <v>608</v>
      </c>
      <c r="NJW95" s="567" t="s">
        <v>608</v>
      </c>
      <c r="NJX95" s="567" t="s">
        <v>608</v>
      </c>
      <c r="NJY95" s="567" t="s">
        <v>608</v>
      </c>
      <c r="NJZ95" s="567" t="s">
        <v>608</v>
      </c>
      <c r="NKA95" s="567" t="s">
        <v>608</v>
      </c>
      <c r="NKB95" s="567" t="s">
        <v>608</v>
      </c>
      <c r="NKC95" s="567" t="s">
        <v>608</v>
      </c>
      <c r="NKD95" s="567" t="s">
        <v>608</v>
      </c>
      <c r="NKE95" s="567" t="s">
        <v>608</v>
      </c>
      <c r="NKF95" s="567" t="s">
        <v>608</v>
      </c>
      <c r="NKG95" s="567" t="s">
        <v>608</v>
      </c>
      <c r="NKH95" s="567" t="s">
        <v>608</v>
      </c>
      <c r="NKI95" s="567" t="s">
        <v>608</v>
      </c>
      <c r="NKJ95" s="567" t="s">
        <v>608</v>
      </c>
      <c r="NKK95" s="567" t="s">
        <v>608</v>
      </c>
      <c r="NKL95" s="567" t="s">
        <v>608</v>
      </c>
      <c r="NKM95" s="567" t="s">
        <v>608</v>
      </c>
      <c r="NKN95" s="567" t="s">
        <v>608</v>
      </c>
      <c r="NKO95" s="567" t="s">
        <v>608</v>
      </c>
      <c r="NKP95" s="567" t="s">
        <v>608</v>
      </c>
      <c r="NKQ95" s="567" t="s">
        <v>608</v>
      </c>
      <c r="NKR95" s="567" t="s">
        <v>608</v>
      </c>
      <c r="NKS95" s="567" t="s">
        <v>608</v>
      </c>
      <c r="NKT95" s="567" t="s">
        <v>608</v>
      </c>
      <c r="NKU95" s="567" t="s">
        <v>608</v>
      </c>
      <c r="NKV95" s="567" t="s">
        <v>608</v>
      </c>
      <c r="NKW95" s="567" t="s">
        <v>608</v>
      </c>
      <c r="NKX95" s="567" t="s">
        <v>608</v>
      </c>
      <c r="NKY95" s="567" t="s">
        <v>608</v>
      </c>
      <c r="NKZ95" s="567" t="s">
        <v>608</v>
      </c>
      <c r="NLA95" s="567" t="s">
        <v>608</v>
      </c>
      <c r="NLB95" s="567" t="s">
        <v>608</v>
      </c>
      <c r="NLC95" s="567" t="s">
        <v>608</v>
      </c>
      <c r="NLD95" s="567" t="s">
        <v>608</v>
      </c>
      <c r="NLE95" s="567" t="s">
        <v>608</v>
      </c>
      <c r="NLF95" s="567" t="s">
        <v>608</v>
      </c>
      <c r="NLG95" s="567" t="s">
        <v>608</v>
      </c>
      <c r="NLH95" s="567" t="s">
        <v>608</v>
      </c>
      <c r="NLI95" s="567" t="s">
        <v>608</v>
      </c>
      <c r="NLJ95" s="567" t="s">
        <v>608</v>
      </c>
      <c r="NLK95" s="567" t="s">
        <v>608</v>
      </c>
      <c r="NLL95" s="567" t="s">
        <v>608</v>
      </c>
      <c r="NLM95" s="567" t="s">
        <v>608</v>
      </c>
      <c r="NLN95" s="567" t="s">
        <v>608</v>
      </c>
      <c r="NLO95" s="567" t="s">
        <v>608</v>
      </c>
      <c r="NLP95" s="567" t="s">
        <v>608</v>
      </c>
      <c r="NLQ95" s="567" t="s">
        <v>608</v>
      </c>
      <c r="NLR95" s="567" t="s">
        <v>608</v>
      </c>
      <c r="NLS95" s="567" t="s">
        <v>608</v>
      </c>
      <c r="NLT95" s="567" t="s">
        <v>608</v>
      </c>
      <c r="NLU95" s="567" t="s">
        <v>608</v>
      </c>
      <c r="NLV95" s="567" t="s">
        <v>608</v>
      </c>
      <c r="NLW95" s="567" t="s">
        <v>608</v>
      </c>
      <c r="NLX95" s="567" t="s">
        <v>608</v>
      </c>
      <c r="NLY95" s="567" t="s">
        <v>608</v>
      </c>
      <c r="NLZ95" s="567" t="s">
        <v>608</v>
      </c>
      <c r="NMA95" s="567" t="s">
        <v>608</v>
      </c>
      <c r="NMB95" s="567" t="s">
        <v>608</v>
      </c>
      <c r="NMC95" s="567" t="s">
        <v>608</v>
      </c>
      <c r="NMD95" s="567" t="s">
        <v>608</v>
      </c>
      <c r="NME95" s="567" t="s">
        <v>608</v>
      </c>
      <c r="NMF95" s="567" t="s">
        <v>608</v>
      </c>
      <c r="NMG95" s="567" t="s">
        <v>608</v>
      </c>
      <c r="NMH95" s="567" t="s">
        <v>608</v>
      </c>
      <c r="NMI95" s="567" t="s">
        <v>608</v>
      </c>
      <c r="NMJ95" s="567" t="s">
        <v>608</v>
      </c>
      <c r="NMK95" s="567" t="s">
        <v>608</v>
      </c>
      <c r="NML95" s="567" t="s">
        <v>608</v>
      </c>
      <c r="NMM95" s="567" t="s">
        <v>608</v>
      </c>
      <c r="NMN95" s="567" t="s">
        <v>608</v>
      </c>
      <c r="NMO95" s="567" t="s">
        <v>608</v>
      </c>
      <c r="NMP95" s="567" t="s">
        <v>608</v>
      </c>
      <c r="NMQ95" s="567" t="s">
        <v>608</v>
      </c>
      <c r="NMR95" s="567" t="s">
        <v>608</v>
      </c>
      <c r="NMS95" s="567" t="s">
        <v>608</v>
      </c>
      <c r="NMT95" s="567" t="s">
        <v>608</v>
      </c>
      <c r="NMU95" s="567" t="s">
        <v>608</v>
      </c>
      <c r="NMV95" s="567" t="s">
        <v>608</v>
      </c>
      <c r="NMW95" s="567" t="s">
        <v>608</v>
      </c>
      <c r="NMX95" s="567" t="s">
        <v>608</v>
      </c>
      <c r="NMY95" s="567" t="s">
        <v>608</v>
      </c>
      <c r="NMZ95" s="567" t="s">
        <v>608</v>
      </c>
      <c r="NNA95" s="567" t="s">
        <v>608</v>
      </c>
      <c r="NNB95" s="567" t="s">
        <v>608</v>
      </c>
      <c r="NNC95" s="567" t="s">
        <v>608</v>
      </c>
      <c r="NND95" s="567" t="s">
        <v>608</v>
      </c>
      <c r="NNE95" s="567" t="s">
        <v>608</v>
      </c>
      <c r="NNF95" s="567" t="s">
        <v>608</v>
      </c>
      <c r="NNG95" s="567" t="s">
        <v>608</v>
      </c>
      <c r="NNH95" s="567" t="s">
        <v>608</v>
      </c>
      <c r="NNI95" s="567" t="s">
        <v>608</v>
      </c>
      <c r="NNJ95" s="567" t="s">
        <v>608</v>
      </c>
      <c r="NNK95" s="567" t="s">
        <v>608</v>
      </c>
      <c r="NNL95" s="567" t="s">
        <v>608</v>
      </c>
      <c r="NNM95" s="567" t="s">
        <v>608</v>
      </c>
      <c r="NNN95" s="567" t="s">
        <v>608</v>
      </c>
      <c r="NNO95" s="567" t="s">
        <v>608</v>
      </c>
      <c r="NNP95" s="567" t="s">
        <v>608</v>
      </c>
      <c r="NNQ95" s="567" t="s">
        <v>608</v>
      </c>
      <c r="NNR95" s="567" t="s">
        <v>608</v>
      </c>
      <c r="NNS95" s="567" t="s">
        <v>608</v>
      </c>
      <c r="NNT95" s="567" t="s">
        <v>608</v>
      </c>
      <c r="NNU95" s="567" t="s">
        <v>608</v>
      </c>
      <c r="NNV95" s="567" t="s">
        <v>608</v>
      </c>
      <c r="NNW95" s="567" t="s">
        <v>608</v>
      </c>
      <c r="NNX95" s="567" t="s">
        <v>608</v>
      </c>
      <c r="NNY95" s="567" t="s">
        <v>608</v>
      </c>
      <c r="NNZ95" s="567" t="s">
        <v>608</v>
      </c>
      <c r="NOA95" s="567" t="s">
        <v>608</v>
      </c>
      <c r="NOB95" s="567" t="s">
        <v>608</v>
      </c>
      <c r="NOC95" s="567" t="s">
        <v>608</v>
      </c>
      <c r="NOD95" s="567" t="s">
        <v>608</v>
      </c>
      <c r="NOE95" s="567" t="s">
        <v>608</v>
      </c>
      <c r="NOF95" s="567" t="s">
        <v>608</v>
      </c>
      <c r="NOG95" s="567" t="s">
        <v>608</v>
      </c>
      <c r="NOH95" s="567" t="s">
        <v>608</v>
      </c>
      <c r="NOI95" s="567" t="s">
        <v>608</v>
      </c>
      <c r="NOJ95" s="567" t="s">
        <v>608</v>
      </c>
      <c r="NOK95" s="567" t="s">
        <v>608</v>
      </c>
      <c r="NOL95" s="567" t="s">
        <v>608</v>
      </c>
      <c r="NOM95" s="567" t="s">
        <v>608</v>
      </c>
      <c r="NON95" s="567" t="s">
        <v>608</v>
      </c>
      <c r="NOO95" s="567" t="s">
        <v>608</v>
      </c>
      <c r="NOP95" s="567" t="s">
        <v>608</v>
      </c>
      <c r="NOQ95" s="567" t="s">
        <v>608</v>
      </c>
      <c r="NOR95" s="567" t="s">
        <v>608</v>
      </c>
      <c r="NOS95" s="567" t="s">
        <v>608</v>
      </c>
      <c r="NOT95" s="567" t="s">
        <v>608</v>
      </c>
      <c r="NOU95" s="567" t="s">
        <v>608</v>
      </c>
      <c r="NOV95" s="567" t="s">
        <v>608</v>
      </c>
      <c r="NOW95" s="567" t="s">
        <v>608</v>
      </c>
      <c r="NOX95" s="567" t="s">
        <v>608</v>
      </c>
      <c r="NOY95" s="567" t="s">
        <v>608</v>
      </c>
      <c r="NOZ95" s="567" t="s">
        <v>608</v>
      </c>
      <c r="NPA95" s="567" t="s">
        <v>608</v>
      </c>
      <c r="NPB95" s="567" t="s">
        <v>608</v>
      </c>
      <c r="NPC95" s="567" t="s">
        <v>608</v>
      </c>
      <c r="NPD95" s="567" t="s">
        <v>608</v>
      </c>
      <c r="NPE95" s="567" t="s">
        <v>608</v>
      </c>
      <c r="NPF95" s="567" t="s">
        <v>608</v>
      </c>
      <c r="NPG95" s="567" t="s">
        <v>608</v>
      </c>
      <c r="NPH95" s="567" t="s">
        <v>608</v>
      </c>
      <c r="NPI95" s="567" t="s">
        <v>608</v>
      </c>
      <c r="NPJ95" s="567" t="s">
        <v>608</v>
      </c>
      <c r="NPK95" s="567" t="s">
        <v>608</v>
      </c>
      <c r="NPL95" s="567" t="s">
        <v>608</v>
      </c>
      <c r="NPM95" s="567" t="s">
        <v>608</v>
      </c>
      <c r="NPN95" s="567" t="s">
        <v>608</v>
      </c>
      <c r="NPO95" s="567" t="s">
        <v>608</v>
      </c>
      <c r="NPP95" s="567" t="s">
        <v>608</v>
      </c>
      <c r="NPQ95" s="567" t="s">
        <v>608</v>
      </c>
      <c r="NPR95" s="567" t="s">
        <v>608</v>
      </c>
      <c r="NPS95" s="567" t="s">
        <v>608</v>
      </c>
      <c r="NPT95" s="567" t="s">
        <v>608</v>
      </c>
      <c r="NPU95" s="567" t="s">
        <v>608</v>
      </c>
      <c r="NPV95" s="567" t="s">
        <v>608</v>
      </c>
      <c r="NPW95" s="567" t="s">
        <v>608</v>
      </c>
      <c r="NPX95" s="567" t="s">
        <v>608</v>
      </c>
      <c r="NPY95" s="567" t="s">
        <v>608</v>
      </c>
      <c r="NPZ95" s="567" t="s">
        <v>608</v>
      </c>
      <c r="NQA95" s="567" t="s">
        <v>608</v>
      </c>
      <c r="NQB95" s="567" t="s">
        <v>608</v>
      </c>
      <c r="NQC95" s="567" t="s">
        <v>608</v>
      </c>
      <c r="NQD95" s="567" t="s">
        <v>608</v>
      </c>
      <c r="NQE95" s="567" t="s">
        <v>608</v>
      </c>
      <c r="NQF95" s="567" t="s">
        <v>608</v>
      </c>
      <c r="NQG95" s="567" t="s">
        <v>608</v>
      </c>
      <c r="NQH95" s="567" t="s">
        <v>608</v>
      </c>
      <c r="NQI95" s="567" t="s">
        <v>608</v>
      </c>
      <c r="NQJ95" s="567" t="s">
        <v>608</v>
      </c>
      <c r="NQK95" s="567" t="s">
        <v>608</v>
      </c>
      <c r="NQL95" s="567" t="s">
        <v>608</v>
      </c>
      <c r="NQM95" s="567" t="s">
        <v>608</v>
      </c>
      <c r="NQN95" s="567" t="s">
        <v>608</v>
      </c>
      <c r="NQO95" s="567" t="s">
        <v>608</v>
      </c>
      <c r="NQP95" s="567" t="s">
        <v>608</v>
      </c>
      <c r="NQQ95" s="567" t="s">
        <v>608</v>
      </c>
      <c r="NQR95" s="567" t="s">
        <v>608</v>
      </c>
      <c r="NQS95" s="567" t="s">
        <v>608</v>
      </c>
      <c r="NQT95" s="567" t="s">
        <v>608</v>
      </c>
      <c r="NQU95" s="567" t="s">
        <v>608</v>
      </c>
      <c r="NQV95" s="567" t="s">
        <v>608</v>
      </c>
      <c r="NQW95" s="567" t="s">
        <v>608</v>
      </c>
      <c r="NQX95" s="567" t="s">
        <v>608</v>
      </c>
      <c r="NQY95" s="567" t="s">
        <v>608</v>
      </c>
      <c r="NQZ95" s="567" t="s">
        <v>608</v>
      </c>
      <c r="NRA95" s="567" t="s">
        <v>608</v>
      </c>
      <c r="NRB95" s="567" t="s">
        <v>608</v>
      </c>
      <c r="NRC95" s="567" t="s">
        <v>608</v>
      </c>
      <c r="NRD95" s="567" t="s">
        <v>608</v>
      </c>
      <c r="NRE95" s="567" t="s">
        <v>608</v>
      </c>
      <c r="NRF95" s="567" t="s">
        <v>608</v>
      </c>
      <c r="NRG95" s="567" t="s">
        <v>608</v>
      </c>
      <c r="NRH95" s="567" t="s">
        <v>608</v>
      </c>
      <c r="NRI95" s="567" t="s">
        <v>608</v>
      </c>
      <c r="NRJ95" s="567" t="s">
        <v>608</v>
      </c>
      <c r="NRK95" s="567" t="s">
        <v>608</v>
      </c>
      <c r="NRL95" s="567" t="s">
        <v>608</v>
      </c>
      <c r="NRM95" s="567" t="s">
        <v>608</v>
      </c>
      <c r="NRN95" s="567" t="s">
        <v>608</v>
      </c>
      <c r="NRO95" s="567" t="s">
        <v>608</v>
      </c>
      <c r="NRP95" s="567" t="s">
        <v>608</v>
      </c>
      <c r="NRQ95" s="567" t="s">
        <v>608</v>
      </c>
      <c r="NRR95" s="567" t="s">
        <v>608</v>
      </c>
      <c r="NRS95" s="567" t="s">
        <v>608</v>
      </c>
      <c r="NRT95" s="567" t="s">
        <v>608</v>
      </c>
      <c r="NRU95" s="567" t="s">
        <v>608</v>
      </c>
      <c r="NRV95" s="567" t="s">
        <v>608</v>
      </c>
      <c r="NRW95" s="567" t="s">
        <v>608</v>
      </c>
      <c r="NRX95" s="567" t="s">
        <v>608</v>
      </c>
      <c r="NRY95" s="567" t="s">
        <v>608</v>
      </c>
      <c r="NRZ95" s="567" t="s">
        <v>608</v>
      </c>
      <c r="NSA95" s="567" t="s">
        <v>608</v>
      </c>
      <c r="NSB95" s="567" t="s">
        <v>608</v>
      </c>
      <c r="NSC95" s="567" t="s">
        <v>608</v>
      </c>
      <c r="NSD95" s="567" t="s">
        <v>608</v>
      </c>
      <c r="NSE95" s="567" t="s">
        <v>608</v>
      </c>
      <c r="NSF95" s="567" t="s">
        <v>608</v>
      </c>
      <c r="NSG95" s="567" t="s">
        <v>608</v>
      </c>
      <c r="NSH95" s="567" t="s">
        <v>608</v>
      </c>
      <c r="NSI95" s="567" t="s">
        <v>608</v>
      </c>
      <c r="NSJ95" s="567" t="s">
        <v>608</v>
      </c>
      <c r="NSK95" s="567" t="s">
        <v>608</v>
      </c>
      <c r="NSL95" s="567" t="s">
        <v>608</v>
      </c>
      <c r="NSM95" s="567" t="s">
        <v>608</v>
      </c>
      <c r="NSN95" s="567" t="s">
        <v>608</v>
      </c>
      <c r="NSO95" s="567" t="s">
        <v>608</v>
      </c>
      <c r="NSP95" s="567" t="s">
        <v>608</v>
      </c>
      <c r="NSQ95" s="567" t="s">
        <v>608</v>
      </c>
      <c r="NSR95" s="567" t="s">
        <v>608</v>
      </c>
      <c r="NSS95" s="567" t="s">
        <v>608</v>
      </c>
      <c r="NST95" s="567" t="s">
        <v>608</v>
      </c>
      <c r="NSU95" s="567" t="s">
        <v>608</v>
      </c>
      <c r="NSV95" s="567" t="s">
        <v>608</v>
      </c>
      <c r="NSW95" s="567" t="s">
        <v>608</v>
      </c>
      <c r="NSX95" s="567" t="s">
        <v>608</v>
      </c>
      <c r="NSY95" s="567" t="s">
        <v>608</v>
      </c>
      <c r="NSZ95" s="567" t="s">
        <v>608</v>
      </c>
      <c r="NTA95" s="567" t="s">
        <v>608</v>
      </c>
      <c r="NTB95" s="567" t="s">
        <v>608</v>
      </c>
      <c r="NTC95" s="567" t="s">
        <v>608</v>
      </c>
      <c r="NTD95" s="567" t="s">
        <v>608</v>
      </c>
      <c r="NTE95" s="567" t="s">
        <v>608</v>
      </c>
      <c r="NTF95" s="567" t="s">
        <v>608</v>
      </c>
      <c r="NTG95" s="567" t="s">
        <v>608</v>
      </c>
      <c r="NTH95" s="567" t="s">
        <v>608</v>
      </c>
      <c r="NTI95" s="567" t="s">
        <v>608</v>
      </c>
      <c r="NTJ95" s="567" t="s">
        <v>608</v>
      </c>
      <c r="NTK95" s="567" t="s">
        <v>608</v>
      </c>
      <c r="NTL95" s="567" t="s">
        <v>608</v>
      </c>
      <c r="NTM95" s="567" t="s">
        <v>608</v>
      </c>
      <c r="NTN95" s="567" t="s">
        <v>608</v>
      </c>
      <c r="NTO95" s="567" t="s">
        <v>608</v>
      </c>
      <c r="NTP95" s="567" t="s">
        <v>608</v>
      </c>
      <c r="NTQ95" s="567" t="s">
        <v>608</v>
      </c>
      <c r="NTR95" s="567" t="s">
        <v>608</v>
      </c>
      <c r="NTS95" s="567" t="s">
        <v>608</v>
      </c>
      <c r="NTT95" s="567" t="s">
        <v>608</v>
      </c>
      <c r="NTU95" s="567" t="s">
        <v>608</v>
      </c>
      <c r="NTV95" s="567" t="s">
        <v>608</v>
      </c>
      <c r="NTW95" s="567" t="s">
        <v>608</v>
      </c>
      <c r="NTX95" s="567" t="s">
        <v>608</v>
      </c>
      <c r="NTY95" s="567" t="s">
        <v>608</v>
      </c>
      <c r="NTZ95" s="567" t="s">
        <v>608</v>
      </c>
      <c r="NUA95" s="567" t="s">
        <v>608</v>
      </c>
      <c r="NUB95" s="567" t="s">
        <v>608</v>
      </c>
      <c r="NUC95" s="567" t="s">
        <v>608</v>
      </c>
      <c r="NUD95" s="567" t="s">
        <v>608</v>
      </c>
      <c r="NUE95" s="567" t="s">
        <v>608</v>
      </c>
      <c r="NUF95" s="567" t="s">
        <v>608</v>
      </c>
      <c r="NUG95" s="567" t="s">
        <v>608</v>
      </c>
      <c r="NUH95" s="567" t="s">
        <v>608</v>
      </c>
      <c r="NUI95" s="567" t="s">
        <v>608</v>
      </c>
      <c r="NUJ95" s="567" t="s">
        <v>608</v>
      </c>
      <c r="NUK95" s="567" t="s">
        <v>608</v>
      </c>
      <c r="NUL95" s="567" t="s">
        <v>608</v>
      </c>
      <c r="NUM95" s="567" t="s">
        <v>608</v>
      </c>
      <c r="NUN95" s="567" t="s">
        <v>608</v>
      </c>
      <c r="NUO95" s="567" t="s">
        <v>608</v>
      </c>
      <c r="NUP95" s="567" t="s">
        <v>608</v>
      </c>
      <c r="NUQ95" s="567" t="s">
        <v>608</v>
      </c>
      <c r="NUR95" s="567" t="s">
        <v>608</v>
      </c>
      <c r="NUS95" s="567" t="s">
        <v>608</v>
      </c>
      <c r="NUT95" s="567" t="s">
        <v>608</v>
      </c>
      <c r="NUU95" s="567" t="s">
        <v>608</v>
      </c>
      <c r="NUV95" s="567" t="s">
        <v>608</v>
      </c>
      <c r="NUW95" s="567" t="s">
        <v>608</v>
      </c>
      <c r="NUX95" s="567" t="s">
        <v>608</v>
      </c>
      <c r="NUY95" s="567" t="s">
        <v>608</v>
      </c>
      <c r="NUZ95" s="567" t="s">
        <v>608</v>
      </c>
      <c r="NVA95" s="567" t="s">
        <v>608</v>
      </c>
      <c r="NVB95" s="567" t="s">
        <v>608</v>
      </c>
      <c r="NVC95" s="567" t="s">
        <v>608</v>
      </c>
      <c r="NVD95" s="567" t="s">
        <v>608</v>
      </c>
      <c r="NVE95" s="567" t="s">
        <v>608</v>
      </c>
      <c r="NVF95" s="567" t="s">
        <v>608</v>
      </c>
      <c r="NVG95" s="567" t="s">
        <v>608</v>
      </c>
      <c r="NVH95" s="567" t="s">
        <v>608</v>
      </c>
      <c r="NVI95" s="567" t="s">
        <v>608</v>
      </c>
      <c r="NVJ95" s="567" t="s">
        <v>608</v>
      </c>
      <c r="NVK95" s="567" t="s">
        <v>608</v>
      </c>
      <c r="NVL95" s="567" t="s">
        <v>608</v>
      </c>
      <c r="NVM95" s="567" t="s">
        <v>608</v>
      </c>
      <c r="NVN95" s="567" t="s">
        <v>608</v>
      </c>
      <c r="NVO95" s="567" t="s">
        <v>608</v>
      </c>
      <c r="NVP95" s="567" t="s">
        <v>608</v>
      </c>
      <c r="NVQ95" s="567" t="s">
        <v>608</v>
      </c>
      <c r="NVR95" s="567" t="s">
        <v>608</v>
      </c>
      <c r="NVS95" s="567" t="s">
        <v>608</v>
      </c>
      <c r="NVT95" s="567" t="s">
        <v>608</v>
      </c>
      <c r="NVU95" s="567" t="s">
        <v>608</v>
      </c>
      <c r="NVV95" s="567" t="s">
        <v>608</v>
      </c>
      <c r="NVW95" s="567" t="s">
        <v>608</v>
      </c>
      <c r="NVX95" s="567" t="s">
        <v>608</v>
      </c>
      <c r="NVY95" s="567" t="s">
        <v>608</v>
      </c>
      <c r="NVZ95" s="567" t="s">
        <v>608</v>
      </c>
      <c r="NWA95" s="567" t="s">
        <v>608</v>
      </c>
      <c r="NWB95" s="567" t="s">
        <v>608</v>
      </c>
      <c r="NWC95" s="567" t="s">
        <v>608</v>
      </c>
      <c r="NWD95" s="567" t="s">
        <v>608</v>
      </c>
      <c r="NWE95" s="567" t="s">
        <v>608</v>
      </c>
      <c r="NWF95" s="567" t="s">
        <v>608</v>
      </c>
      <c r="NWG95" s="567" t="s">
        <v>608</v>
      </c>
      <c r="NWH95" s="567" t="s">
        <v>608</v>
      </c>
      <c r="NWI95" s="567" t="s">
        <v>608</v>
      </c>
      <c r="NWJ95" s="567" t="s">
        <v>608</v>
      </c>
      <c r="NWK95" s="567" t="s">
        <v>608</v>
      </c>
      <c r="NWL95" s="567" t="s">
        <v>608</v>
      </c>
      <c r="NWM95" s="567" t="s">
        <v>608</v>
      </c>
      <c r="NWN95" s="567" t="s">
        <v>608</v>
      </c>
      <c r="NWO95" s="567" t="s">
        <v>608</v>
      </c>
      <c r="NWP95" s="567" t="s">
        <v>608</v>
      </c>
      <c r="NWQ95" s="567" t="s">
        <v>608</v>
      </c>
      <c r="NWR95" s="567" t="s">
        <v>608</v>
      </c>
      <c r="NWS95" s="567" t="s">
        <v>608</v>
      </c>
      <c r="NWT95" s="567" t="s">
        <v>608</v>
      </c>
      <c r="NWU95" s="567" t="s">
        <v>608</v>
      </c>
      <c r="NWV95" s="567" t="s">
        <v>608</v>
      </c>
      <c r="NWW95" s="567" t="s">
        <v>608</v>
      </c>
      <c r="NWX95" s="567" t="s">
        <v>608</v>
      </c>
      <c r="NWY95" s="567" t="s">
        <v>608</v>
      </c>
      <c r="NWZ95" s="567" t="s">
        <v>608</v>
      </c>
      <c r="NXA95" s="567" t="s">
        <v>608</v>
      </c>
      <c r="NXB95" s="567" t="s">
        <v>608</v>
      </c>
      <c r="NXC95" s="567" t="s">
        <v>608</v>
      </c>
      <c r="NXD95" s="567" t="s">
        <v>608</v>
      </c>
      <c r="NXE95" s="567" t="s">
        <v>608</v>
      </c>
      <c r="NXF95" s="567" t="s">
        <v>608</v>
      </c>
      <c r="NXG95" s="567" t="s">
        <v>608</v>
      </c>
      <c r="NXH95" s="567" t="s">
        <v>608</v>
      </c>
      <c r="NXI95" s="567" t="s">
        <v>608</v>
      </c>
      <c r="NXJ95" s="567" t="s">
        <v>608</v>
      </c>
      <c r="NXK95" s="567" t="s">
        <v>608</v>
      </c>
      <c r="NXL95" s="567" t="s">
        <v>608</v>
      </c>
      <c r="NXM95" s="567" t="s">
        <v>608</v>
      </c>
      <c r="NXN95" s="567" t="s">
        <v>608</v>
      </c>
      <c r="NXO95" s="567" t="s">
        <v>608</v>
      </c>
      <c r="NXP95" s="567" t="s">
        <v>608</v>
      </c>
      <c r="NXQ95" s="567" t="s">
        <v>608</v>
      </c>
      <c r="NXR95" s="567" t="s">
        <v>608</v>
      </c>
      <c r="NXS95" s="567" t="s">
        <v>608</v>
      </c>
      <c r="NXT95" s="567" t="s">
        <v>608</v>
      </c>
      <c r="NXU95" s="567" t="s">
        <v>608</v>
      </c>
      <c r="NXV95" s="567" t="s">
        <v>608</v>
      </c>
      <c r="NXW95" s="567" t="s">
        <v>608</v>
      </c>
      <c r="NXX95" s="567" t="s">
        <v>608</v>
      </c>
      <c r="NXY95" s="567" t="s">
        <v>608</v>
      </c>
      <c r="NXZ95" s="567" t="s">
        <v>608</v>
      </c>
      <c r="NYA95" s="567" t="s">
        <v>608</v>
      </c>
      <c r="NYB95" s="567" t="s">
        <v>608</v>
      </c>
      <c r="NYC95" s="567" t="s">
        <v>608</v>
      </c>
      <c r="NYD95" s="567" t="s">
        <v>608</v>
      </c>
      <c r="NYE95" s="567" t="s">
        <v>608</v>
      </c>
      <c r="NYF95" s="567" t="s">
        <v>608</v>
      </c>
      <c r="NYG95" s="567" t="s">
        <v>608</v>
      </c>
      <c r="NYH95" s="567" t="s">
        <v>608</v>
      </c>
      <c r="NYI95" s="567" t="s">
        <v>608</v>
      </c>
      <c r="NYJ95" s="567" t="s">
        <v>608</v>
      </c>
      <c r="NYK95" s="567" t="s">
        <v>608</v>
      </c>
      <c r="NYL95" s="567" t="s">
        <v>608</v>
      </c>
      <c r="NYM95" s="567" t="s">
        <v>608</v>
      </c>
      <c r="NYN95" s="567" t="s">
        <v>608</v>
      </c>
      <c r="NYO95" s="567" t="s">
        <v>608</v>
      </c>
      <c r="NYP95" s="567" t="s">
        <v>608</v>
      </c>
      <c r="NYQ95" s="567" t="s">
        <v>608</v>
      </c>
      <c r="NYR95" s="567" t="s">
        <v>608</v>
      </c>
      <c r="NYS95" s="567" t="s">
        <v>608</v>
      </c>
      <c r="NYT95" s="567" t="s">
        <v>608</v>
      </c>
      <c r="NYU95" s="567" t="s">
        <v>608</v>
      </c>
      <c r="NYV95" s="567" t="s">
        <v>608</v>
      </c>
      <c r="NYW95" s="567" t="s">
        <v>608</v>
      </c>
      <c r="NYX95" s="567" t="s">
        <v>608</v>
      </c>
      <c r="NYY95" s="567" t="s">
        <v>608</v>
      </c>
      <c r="NYZ95" s="567" t="s">
        <v>608</v>
      </c>
      <c r="NZA95" s="567" t="s">
        <v>608</v>
      </c>
      <c r="NZB95" s="567" t="s">
        <v>608</v>
      </c>
      <c r="NZC95" s="567" t="s">
        <v>608</v>
      </c>
      <c r="NZD95" s="567" t="s">
        <v>608</v>
      </c>
      <c r="NZE95" s="567" t="s">
        <v>608</v>
      </c>
      <c r="NZF95" s="567" t="s">
        <v>608</v>
      </c>
      <c r="NZG95" s="567" t="s">
        <v>608</v>
      </c>
      <c r="NZH95" s="567" t="s">
        <v>608</v>
      </c>
      <c r="NZI95" s="567" t="s">
        <v>608</v>
      </c>
      <c r="NZJ95" s="567" t="s">
        <v>608</v>
      </c>
      <c r="NZK95" s="567" t="s">
        <v>608</v>
      </c>
      <c r="NZL95" s="567" t="s">
        <v>608</v>
      </c>
      <c r="NZM95" s="567" t="s">
        <v>608</v>
      </c>
      <c r="NZN95" s="567" t="s">
        <v>608</v>
      </c>
      <c r="NZO95" s="567" t="s">
        <v>608</v>
      </c>
      <c r="NZP95" s="567" t="s">
        <v>608</v>
      </c>
      <c r="NZQ95" s="567" t="s">
        <v>608</v>
      </c>
      <c r="NZR95" s="567" t="s">
        <v>608</v>
      </c>
      <c r="NZS95" s="567" t="s">
        <v>608</v>
      </c>
      <c r="NZT95" s="567" t="s">
        <v>608</v>
      </c>
      <c r="NZU95" s="567" t="s">
        <v>608</v>
      </c>
      <c r="NZV95" s="567" t="s">
        <v>608</v>
      </c>
      <c r="NZW95" s="567" t="s">
        <v>608</v>
      </c>
      <c r="NZX95" s="567" t="s">
        <v>608</v>
      </c>
      <c r="NZY95" s="567" t="s">
        <v>608</v>
      </c>
      <c r="NZZ95" s="567" t="s">
        <v>608</v>
      </c>
      <c r="OAA95" s="567" t="s">
        <v>608</v>
      </c>
      <c r="OAB95" s="567" t="s">
        <v>608</v>
      </c>
      <c r="OAC95" s="567" t="s">
        <v>608</v>
      </c>
      <c r="OAD95" s="567" t="s">
        <v>608</v>
      </c>
      <c r="OAE95" s="567" t="s">
        <v>608</v>
      </c>
      <c r="OAF95" s="567" t="s">
        <v>608</v>
      </c>
      <c r="OAG95" s="567" t="s">
        <v>608</v>
      </c>
      <c r="OAH95" s="567" t="s">
        <v>608</v>
      </c>
      <c r="OAI95" s="567" t="s">
        <v>608</v>
      </c>
      <c r="OAJ95" s="567" t="s">
        <v>608</v>
      </c>
      <c r="OAK95" s="567" t="s">
        <v>608</v>
      </c>
      <c r="OAL95" s="567" t="s">
        <v>608</v>
      </c>
      <c r="OAM95" s="567" t="s">
        <v>608</v>
      </c>
      <c r="OAN95" s="567" t="s">
        <v>608</v>
      </c>
      <c r="OAO95" s="567" t="s">
        <v>608</v>
      </c>
      <c r="OAP95" s="567" t="s">
        <v>608</v>
      </c>
      <c r="OAQ95" s="567" t="s">
        <v>608</v>
      </c>
      <c r="OAR95" s="567" t="s">
        <v>608</v>
      </c>
      <c r="OAS95" s="567" t="s">
        <v>608</v>
      </c>
      <c r="OAT95" s="567" t="s">
        <v>608</v>
      </c>
      <c r="OAU95" s="567" t="s">
        <v>608</v>
      </c>
      <c r="OAV95" s="567" t="s">
        <v>608</v>
      </c>
      <c r="OAW95" s="567" t="s">
        <v>608</v>
      </c>
      <c r="OAX95" s="567" t="s">
        <v>608</v>
      </c>
      <c r="OAY95" s="567" t="s">
        <v>608</v>
      </c>
      <c r="OAZ95" s="567" t="s">
        <v>608</v>
      </c>
      <c r="OBA95" s="567" t="s">
        <v>608</v>
      </c>
      <c r="OBB95" s="567" t="s">
        <v>608</v>
      </c>
      <c r="OBC95" s="567" t="s">
        <v>608</v>
      </c>
      <c r="OBD95" s="567" t="s">
        <v>608</v>
      </c>
      <c r="OBE95" s="567" t="s">
        <v>608</v>
      </c>
      <c r="OBF95" s="567" t="s">
        <v>608</v>
      </c>
      <c r="OBG95" s="567" t="s">
        <v>608</v>
      </c>
      <c r="OBH95" s="567" t="s">
        <v>608</v>
      </c>
      <c r="OBI95" s="567" t="s">
        <v>608</v>
      </c>
      <c r="OBJ95" s="567" t="s">
        <v>608</v>
      </c>
      <c r="OBK95" s="567" t="s">
        <v>608</v>
      </c>
      <c r="OBL95" s="567" t="s">
        <v>608</v>
      </c>
      <c r="OBM95" s="567" t="s">
        <v>608</v>
      </c>
      <c r="OBN95" s="567" t="s">
        <v>608</v>
      </c>
      <c r="OBO95" s="567" t="s">
        <v>608</v>
      </c>
      <c r="OBP95" s="567" t="s">
        <v>608</v>
      </c>
      <c r="OBQ95" s="567" t="s">
        <v>608</v>
      </c>
      <c r="OBR95" s="567" t="s">
        <v>608</v>
      </c>
      <c r="OBS95" s="567" t="s">
        <v>608</v>
      </c>
      <c r="OBT95" s="567" t="s">
        <v>608</v>
      </c>
      <c r="OBU95" s="567" t="s">
        <v>608</v>
      </c>
      <c r="OBV95" s="567" t="s">
        <v>608</v>
      </c>
      <c r="OBW95" s="567" t="s">
        <v>608</v>
      </c>
      <c r="OBX95" s="567" t="s">
        <v>608</v>
      </c>
      <c r="OBY95" s="567" t="s">
        <v>608</v>
      </c>
      <c r="OBZ95" s="567" t="s">
        <v>608</v>
      </c>
      <c r="OCA95" s="567" t="s">
        <v>608</v>
      </c>
      <c r="OCB95" s="567" t="s">
        <v>608</v>
      </c>
      <c r="OCC95" s="567" t="s">
        <v>608</v>
      </c>
      <c r="OCD95" s="567" t="s">
        <v>608</v>
      </c>
      <c r="OCE95" s="567" t="s">
        <v>608</v>
      </c>
      <c r="OCF95" s="567" t="s">
        <v>608</v>
      </c>
      <c r="OCG95" s="567" t="s">
        <v>608</v>
      </c>
      <c r="OCH95" s="567" t="s">
        <v>608</v>
      </c>
      <c r="OCI95" s="567" t="s">
        <v>608</v>
      </c>
      <c r="OCJ95" s="567" t="s">
        <v>608</v>
      </c>
      <c r="OCK95" s="567" t="s">
        <v>608</v>
      </c>
      <c r="OCL95" s="567" t="s">
        <v>608</v>
      </c>
      <c r="OCM95" s="567" t="s">
        <v>608</v>
      </c>
      <c r="OCN95" s="567" t="s">
        <v>608</v>
      </c>
      <c r="OCO95" s="567" t="s">
        <v>608</v>
      </c>
      <c r="OCP95" s="567" t="s">
        <v>608</v>
      </c>
      <c r="OCQ95" s="567" t="s">
        <v>608</v>
      </c>
      <c r="OCR95" s="567" t="s">
        <v>608</v>
      </c>
      <c r="OCS95" s="567" t="s">
        <v>608</v>
      </c>
      <c r="OCT95" s="567" t="s">
        <v>608</v>
      </c>
      <c r="OCU95" s="567" t="s">
        <v>608</v>
      </c>
      <c r="OCV95" s="567" t="s">
        <v>608</v>
      </c>
      <c r="OCW95" s="567" t="s">
        <v>608</v>
      </c>
      <c r="OCX95" s="567" t="s">
        <v>608</v>
      </c>
      <c r="OCY95" s="567" t="s">
        <v>608</v>
      </c>
      <c r="OCZ95" s="567" t="s">
        <v>608</v>
      </c>
      <c r="ODA95" s="567" t="s">
        <v>608</v>
      </c>
      <c r="ODB95" s="567" t="s">
        <v>608</v>
      </c>
      <c r="ODC95" s="567" t="s">
        <v>608</v>
      </c>
      <c r="ODD95" s="567" t="s">
        <v>608</v>
      </c>
      <c r="ODE95" s="567" t="s">
        <v>608</v>
      </c>
      <c r="ODF95" s="567" t="s">
        <v>608</v>
      </c>
      <c r="ODG95" s="567" t="s">
        <v>608</v>
      </c>
      <c r="ODH95" s="567" t="s">
        <v>608</v>
      </c>
      <c r="ODI95" s="567" t="s">
        <v>608</v>
      </c>
      <c r="ODJ95" s="567" t="s">
        <v>608</v>
      </c>
      <c r="ODK95" s="567" t="s">
        <v>608</v>
      </c>
      <c r="ODL95" s="567" t="s">
        <v>608</v>
      </c>
      <c r="ODM95" s="567" t="s">
        <v>608</v>
      </c>
      <c r="ODN95" s="567" t="s">
        <v>608</v>
      </c>
      <c r="ODO95" s="567" t="s">
        <v>608</v>
      </c>
      <c r="ODP95" s="567" t="s">
        <v>608</v>
      </c>
      <c r="ODQ95" s="567" t="s">
        <v>608</v>
      </c>
      <c r="ODR95" s="567" t="s">
        <v>608</v>
      </c>
      <c r="ODS95" s="567" t="s">
        <v>608</v>
      </c>
      <c r="ODT95" s="567" t="s">
        <v>608</v>
      </c>
      <c r="ODU95" s="567" t="s">
        <v>608</v>
      </c>
      <c r="ODV95" s="567" t="s">
        <v>608</v>
      </c>
      <c r="ODW95" s="567" t="s">
        <v>608</v>
      </c>
      <c r="ODX95" s="567" t="s">
        <v>608</v>
      </c>
      <c r="ODY95" s="567" t="s">
        <v>608</v>
      </c>
      <c r="ODZ95" s="567" t="s">
        <v>608</v>
      </c>
      <c r="OEA95" s="567" t="s">
        <v>608</v>
      </c>
      <c r="OEB95" s="567" t="s">
        <v>608</v>
      </c>
      <c r="OEC95" s="567" t="s">
        <v>608</v>
      </c>
      <c r="OED95" s="567" t="s">
        <v>608</v>
      </c>
      <c r="OEE95" s="567" t="s">
        <v>608</v>
      </c>
      <c r="OEF95" s="567" t="s">
        <v>608</v>
      </c>
      <c r="OEG95" s="567" t="s">
        <v>608</v>
      </c>
      <c r="OEH95" s="567" t="s">
        <v>608</v>
      </c>
      <c r="OEI95" s="567" t="s">
        <v>608</v>
      </c>
      <c r="OEJ95" s="567" t="s">
        <v>608</v>
      </c>
      <c r="OEK95" s="567" t="s">
        <v>608</v>
      </c>
      <c r="OEL95" s="567" t="s">
        <v>608</v>
      </c>
      <c r="OEM95" s="567" t="s">
        <v>608</v>
      </c>
      <c r="OEN95" s="567" t="s">
        <v>608</v>
      </c>
      <c r="OEO95" s="567" t="s">
        <v>608</v>
      </c>
      <c r="OEP95" s="567" t="s">
        <v>608</v>
      </c>
      <c r="OEQ95" s="567" t="s">
        <v>608</v>
      </c>
      <c r="OER95" s="567" t="s">
        <v>608</v>
      </c>
      <c r="OES95" s="567" t="s">
        <v>608</v>
      </c>
      <c r="OET95" s="567" t="s">
        <v>608</v>
      </c>
      <c r="OEU95" s="567" t="s">
        <v>608</v>
      </c>
      <c r="OEV95" s="567" t="s">
        <v>608</v>
      </c>
      <c r="OEW95" s="567" t="s">
        <v>608</v>
      </c>
      <c r="OEX95" s="567" t="s">
        <v>608</v>
      </c>
      <c r="OEY95" s="567" t="s">
        <v>608</v>
      </c>
      <c r="OEZ95" s="567" t="s">
        <v>608</v>
      </c>
      <c r="OFA95" s="567" t="s">
        <v>608</v>
      </c>
      <c r="OFB95" s="567" t="s">
        <v>608</v>
      </c>
      <c r="OFC95" s="567" t="s">
        <v>608</v>
      </c>
      <c r="OFD95" s="567" t="s">
        <v>608</v>
      </c>
      <c r="OFE95" s="567" t="s">
        <v>608</v>
      </c>
      <c r="OFF95" s="567" t="s">
        <v>608</v>
      </c>
      <c r="OFG95" s="567" t="s">
        <v>608</v>
      </c>
      <c r="OFH95" s="567" t="s">
        <v>608</v>
      </c>
      <c r="OFI95" s="567" t="s">
        <v>608</v>
      </c>
      <c r="OFJ95" s="567" t="s">
        <v>608</v>
      </c>
      <c r="OFK95" s="567" t="s">
        <v>608</v>
      </c>
      <c r="OFL95" s="567" t="s">
        <v>608</v>
      </c>
      <c r="OFM95" s="567" t="s">
        <v>608</v>
      </c>
      <c r="OFN95" s="567" t="s">
        <v>608</v>
      </c>
      <c r="OFO95" s="567" t="s">
        <v>608</v>
      </c>
      <c r="OFP95" s="567" t="s">
        <v>608</v>
      </c>
      <c r="OFQ95" s="567" t="s">
        <v>608</v>
      </c>
      <c r="OFR95" s="567" t="s">
        <v>608</v>
      </c>
      <c r="OFS95" s="567" t="s">
        <v>608</v>
      </c>
      <c r="OFT95" s="567" t="s">
        <v>608</v>
      </c>
      <c r="OFU95" s="567" t="s">
        <v>608</v>
      </c>
      <c r="OFV95" s="567" t="s">
        <v>608</v>
      </c>
      <c r="OFW95" s="567" t="s">
        <v>608</v>
      </c>
      <c r="OFX95" s="567" t="s">
        <v>608</v>
      </c>
      <c r="OFY95" s="567" t="s">
        <v>608</v>
      </c>
      <c r="OFZ95" s="567" t="s">
        <v>608</v>
      </c>
      <c r="OGA95" s="567" t="s">
        <v>608</v>
      </c>
      <c r="OGB95" s="567" t="s">
        <v>608</v>
      </c>
      <c r="OGC95" s="567" t="s">
        <v>608</v>
      </c>
      <c r="OGD95" s="567" t="s">
        <v>608</v>
      </c>
      <c r="OGE95" s="567" t="s">
        <v>608</v>
      </c>
      <c r="OGF95" s="567" t="s">
        <v>608</v>
      </c>
      <c r="OGG95" s="567" t="s">
        <v>608</v>
      </c>
      <c r="OGH95" s="567" t="s">
        <v>608</v>
      </c>
      <c r="OGI95" s="567" t="s">
        <v>608</v>
      </c>
      <c r="OGJ95" s="567" t="s">
        <v>608</v>
      </c>
      <c r="OGK95" s="567" t="s">
        <v>608</v>
      </c>
      <c r="OGL95" s="567" t="s">
        <v>608</v>
      </c>
      <c r="OGM95" s="567" t="s">
        <v>608</v>
      </c>
      <c r="OGN95" s="567" t="s">
        <v>608</v>
      </c>
      <c r="OGO95" s="567" t="s">
        <v>608</v>
      </c>
      <c r="OGP95" s="567" t="s">
        <v>608</v>
      </c>
      <c r="OGQ95" s="567" t="s">
        <v>608</v>
      </c>
      <c r="OGR95" s="567" t="s">
        <v>608</v>
      </c>
      <c r="OGS95" s="567" t="s">
        <v>608</v>
      </c>
      <c r="OGT95" s="567" t="s">
        <v>608</v>
      </c>
      <c r="OGU95" s="567" t="s">
        <v>608</v>
      </c>
      <c r="OGV95" s="567" t="s">
        <v>608</v>
      </c>
      <c r="OGW95" s="567" t="s">
        <v>608</v>
      </c>
      <c r="OGX95" s="567" t="s">
        <v>608</v>
      </c>
      <c r="OGY95" s="567" t="s">
        <v>608</v>
      </c>
      <c r="OGZ95" s="567" t="s">
        <v>608</v>
      </c>
      <c r="OHA95" s="567" t="s">
        <v>608</v>
      </c>
      <c r="OHB95" s="567" t="s">
        <v>608</v>
      </c>
      <c r="OHC95" s="567" t="s">
        <v>608</v>
      </c>
      <c r="OHD95" s="567" t="s">
        <v>608</v>
      </c>
      <c r="OHE95" s="567" t="s">
        <v>608</v>
      </c>
      <c r="OHF95" s="567" t="s">
        <v>608</v>
      </c>
      <c r="OHG95" s="567" t="s">
        <v>608</v>
      </c>
      <c r="OHH95" s="567" t="s">
        <v>608</v>
      </c>
      <c r="OHI95" s="567" t="s">
        <v>608</v>
      </c>
      <c r="OHJ95" s="567" t="s">
        <v>608</v>
      </c>
      <c r="OHK95" s="567" t="s">
        <v>608</v>
      </c>
      <c r="OHL95" s="567" t="s">
        <v>608</v>
      </c>
      <c r="OHM95" s="567" t="s">
        <v>608</v>
      </c>
      <c r="OHN95" s="567" t="s">
        <v>608</v>
      </c>
      <c r="OHO95" s="567" t="s">
        <v>608</v>
      </c>
      <c r="OHP95" s="567" t="s">
        <v>608</v>
      </c>
      <c r="OHQ95" s="567" t="s">
        <v>608</v>
      </c>
      <c r="OHR95" s="567" t="s">
        <v>608</v>
      </c>
      <c r="OHS95" s="567" t="s">
        <v>608</v>
      </c>
      <c r="OHT95" s="567" t="s">
        <v>608</v>
      </c>
      <c r="OHU95" s="567" t="s">
        <v>608</v>
      </c>
      <c r="OHV95" s="567" t="s">
        <v>608</v>
      </c>
      <c r="OHW95" s="567" t="s">
        <v>608</v>
      </c>
      <c r="OHX95" s="567" t="s">
        <v>608</v>
      </c>
      <c r="OHY95" s="567" t="s">
        <v>608</v>
      </c>
      <c r="OHZ95" s="567" t="s">
        <v>608</v>
      </c>
      <c r="OIA95" s="567" t="s">
        <v>608</v>
      </c>
      <c r="OIB95" s="567" t="s">
        <v>608</v>
      </c>
      <c r="OIC95" s="567" t="s">
        <v>608</v>
      </c>
      <c r="OID95" s="567" t="s">
        <v>608</v>
      </c>
      <c r="OIE95" s="567" t="s">
        <v>608</v>
      </c>
      <c r="OIF95" s="567" t="s">
        <v>608</v>
      </c>
      <c r="OIG95" s="567" t="s">
        <v>608</v>
      </c>
      <c r="OIH95" s="567" t="s">
        <v>608</v>
      </c>
      <c r="OII95" s="567" t="s">
        <v>608</v>
      </c>
      <c r="OIJ95" s="567" t="s">
        <v>608</v>
      </c>
      <c r="OIK95" s="567" t="s">
        <v>608</v>
      </c>
      <c r="OIL95" s="567" t="s">
        <v>608</v>
      </c>
      <c r="OIM95" s="567" t="s">
        <v>608</v>
      </c>
      <c r="OIN95" s="567" t="s">
        <v>608</v>
      </c>
      <c r="OIO95" s="567" t="s">
        <v>608</v>
      </c>
      <c r="OIP95" s="567" t="s">
        <v>608</v>
      </c>
      <c r="OIQ95" s="567" t="s">
        <v>608</v>
      </c>
      <c r="OIR95" s="567" t="s">
        <v>608</v>
      </c>
      <c r="OIS95" s="567" t="s">
        <v>608</v>
      </c>
      <c r="OIT95" s="567" t="s">
        <v>608</v>
      </c>
      <c r="OIU95" s="567" t="s">
        <v>608</v>
      </c>
      <c r="OIV95" s="567" t="s">
        <v>608</v>
      </c>
      <c r="OIW95" s="567" t="s">
        <v>608</v>
      </c>
      <c r="OIX95" s="567" t="s">
        <v>608</v>
      </c>
      <c r="OIY95" s="567" t="s">
        <v>608</v>
      </c>
      <c r="OIZ95" s="567" t="s">
        <v>608</v>
      </c>
      <c r="OJA95" s="567" t="s">
        <v>608</v>
      </c>
      <c r="OJB95" s="567" t="s">
        <v>608</v>
      </c>
      <c r="OJC95" s="567" t="s">
        <v>608</v>
      </c>
      <c r="OJD95" s="567" t="s">
        <v>608</v>
      </c>
      <c r="OJE95" s="567" t="s">
        <v>608</v>
      </c>
      <c r="OJF95" s="567" t="s">
        <v>608</v>
      </c>
      <c r="OJG95" s="567" t="s">
        <v>608</v>
      </c>
      <c r="OJH95" s="567" t="s">
        <v>608</v>
      </c>
      <c r="OJI95" s="567" t="s">
        <v>608</v>
      </c>
      <c r="OJJ95" s="567" t="s">
        <v>608</v>
      </c>
      <c r="OJK95" s="567" t="s">
        <v>608</v>
      </c>
      <c r="OJL95" s="567" t="s">
        <v>608</v>
      </c>
      <c r="OJM95" s="567" t="s">
        <v>608</v>
      </c>
      <c r="OJN95" s="567" t="s">
        <v>608</v>
      </c>
      <c r="OJO95" s="567" t="s">
        <v>608</v>
      </c>
      <c r="OJP95" s="567" t="s">
        <v>608</v>
      </c>
      <c r="OJQ95" s="567" t="s">
        <v>608</v>
      </c>
      <c r="OJR95" s="567" t="s">
        <v>608</v>
      </c>
      <c r="OJS95" s="567" t="s">
        <v>608</v>
      </c>
      <c r="OJT95" s="567" t="s">
        <v>608</v>
      </c>
      <c r="OJU95" s="567" t="s">
        <v>608</v>
      </c>
      <c r="OJV95" s="567" t="s">
        <v>608</v>
      </c>
      <c r="OJW95" s="567" t="s">
        <v>608</v>
      </c>
      <c r="OJX95" s="567" t="s">
        <v>608</v>
      </c>
      <c r="OJY95" s="567" t="s">
        <v>608</v>
      </c>
      <c r="OJZ95" s="567" t="s">
        <v>608</v>
      </c>
      <c r="OKA95" s="567" t="s">
        <v>608</v>
      </c>
      <c r="OKB95" s="567" t="s">
        <v>608</v>
      </c>
      <c r="OKC95" s="567" t="s">
        <v>608</v>
      </c>
      <c r="OKD95" s="567" t="s">
        <v>608</v>
      </c>
      <c r="OKE95" s="567" t="s">
        <v>608</v>
      </c>
      <c r="OKF95" s="567" t="s">
        <v>608</v>
      </c>
      <c r="OKG95" s="567" t="s">
        <v>608</v>
      </c>
      <c r="OKH95" s="567" t="s">
        <v>608</v>
      </c>
      <c r="OKI95" s="567" t="s">
        <v>608</v>
      </c>
      <c r="OKJ95" s="567" t="s">
        <v>608</v>
      </c>
      <c r="OKK95" s="567" t="s">
        <v>608</v>
      </c>
      <c r="OKL95" s="567" t="s">
        <v>608</v>
      </c>
      <c r="OKM95" s="567" t="s">
        <v>608</v>
      </c>
      <c r="OKN95" s="567" t="s">
        <v>608</v>
      </c>
      <c r="OKO95" s="567" t="s">
        <v>608</v>
      </c>
      <c r="OKP95" s="567" t="s">
        <v>608</v>
      </c>
      <c r="OKQ95" s="567" t="s">
        <v>608</v>
      </c>
      <c r="OKR95" s="567" t="s">
        <v>608</v>
      </c>
      <c r="OKS95" s="567" t="s">
        <v>608</v>
      </c>
      <c r="OKT95" s="567" t="s">
        <v>608</v>
      </c>
      <c r="OKU95" s="567" t="s">
        <v>608</v>
      </c>
      <c r="OKV95" s="567" t="s">
        <v>608</v>
      </c>
      <c r="OKW95" s="567" t="s">
        <v>608</v>
      </c>
      <c r="OKX95" s="567" t="s">
        <v>608</v>
      </c>
      <c r="OKY95" s="567" t="s">
        <v>608</v>
      </c>
      <c r="OKZ95" s="567" t="s">
        <v>608</v>
      </c>
      <c r="OLA95" s="567" t="s">
        <v>608</v>
      </c>
      <c r="OLB95" s="567" t="s">
        <v>608</v>
      </c>
      <c r="OLC95" s="567" t="s">
        <v>608</v>
      </c>
      <c r="OLD95" s="567" t="s">
        <v>608</v>
      </c>
      <c r="OLE95" s="567" t="s">
        <v>608</v>
      </c>
      <c r="OLF95" s="567" t="s">
        <v>608</v>
      </c>
      <c r="OLG95" s="567" t="s">
        <v>608</v>
      </c>
      <c r="OLH95" s="567" t="s">
        <v>608</v>
      </c>
      <c r="OLI95" s="567" t="s">
        <v>608</v>
      </c>
      <c r="OLJ95" s="567" t="s">
        <v>608</v>
      </c>
      <c r="OLK95" s="567" t="s">
        <v>608</v>
      </c>
      <c r="OLL95" s="567" t="s">
        <v>608</v>
      </c>
      <c r="OLM95" s="567" t="s">
        <v>608</v>
      </c>
      <c r="OLN95" s="567" t="s">
        <v>608</v>
      </c>
      <c r="OLO95" s="567" t="s">
        <v>608</v>
      </c>
      <c r="OLP95" s="567" t="s">
        <v>608</v>
      </c>
      <c r="OLQ95" s="567" t="s">
        <v>608</v>
      </c>
      <c r="OLR95" s="567" t="s">
        <v>608</v>
      </c>
      <c r="OLS95" s="567" t="s">
        <v>608</v>
      </c>
      <c r="OLT95" s="567" t="s">
        <v>608</v>
      </c>
      <c r="OLU95" s="567" t="s">
        <v>608</v>
      </c>
      <c r="OLV95" s="567" t="s">
        <v>608</v>
      </c>
      <c r="OLW95" s="567" t="s">
        <v>608</v>
      </c>
      <c r="OLX95" s="567" t="s">
        <v>608</v>
      </c>
      <c r="OLY95" s="567" t="s">
        <v>608</v>
      </c>
      <c r="OLZ95" s="567" t="s">
        <v>608</v>
      </c>
      <c r="OMA95" s="567" t="s">
        <v>608</v>
      </c>
      <c r="OMB95" s="567" t="s">
        <v>608</v>
      </c>
      <c r="OMC95" s="567" t="s">
        <v>608</v>
      </c>
      <c r="OMD95" s="567" t="s">
        <v>608</v>
      </c>
      <c r="OME95" s="567" t="s">
        <v>608</v>
      </c>
      <c r="OMF95" s="567" t="s">
        <v>608</v>
      </c>
      <c r="OMG95" s="567" t="s">
        <v>608</v>
      </c>
      <c r="OMH95" s="567" t="s">
        <v>608</v>
      </c>
      <c r="OMI95" s="567" t="s">
        <v>608</v>
      </c>
      <c r="OMJ95" s="567" t="s">
        <v>608</v>
      </c>
      <c r="OMK95" s="567" t="s">
        <v>608</v>
      </c>
      <c r="OML95" s="567" t="s">
        <v>608</v>
      </c>
      <c r="OMM95" s="567" t="s">
        <v>608</v>
      </c>
      <c r="OMN95" s="567" t="s">
        <v>608</v>
      </c>
      <c r="OMO95" s="567" t="s">
        <v>608</v>
      </c>
      <c r="OMP95" s="567" t="s">
        <v>608</v>
      </c>
      <c r="OMQ95" s="567" t="s">
        <v>608</v>
      </c>
      <c r="OMR95" s="567" t="s">
        <v>608</v>
      </c>
      <c r="OMS95" s="567" t="s">
        <v>608</v>
      </c>
      <c r="OMT95" s="567" t="s">
        <v>608</v>
      </c>
      <c r="OMU95" s="567" t="s">
        <v>608</v>
      </c>
      <c r="OMV95" s="567" t="s">
        <v>608</v>
      </c>
      <c r="OMW95" s="567" t="s">
        <v>608</v>
      </c>
      <c r="OMX95" s="567" t="s">
        <v>608</v>
      </c>
      <c r="OMY95" s="567" t="s">
        <v>608</v>
      </c>
      <c r="OMZ95" s="567" t="s">
        <v>608</v>
      </c>
      <c r="ONA95" s="567" t="s">
        <v>608</v>
      </c>
      <c r="ONB95" s="567" t="s">
        <v>608</v>
      </c>
      <c r="ONC95" s="567" t="s">
        <v>608</v>
      </c>
      <c r="OND95" s="567" t="s">
        <v>608</v>
      </c>
      <c r="ONE95" s="567" t="s">
        <v>608</v>
      </c>
      <c r="ONF95" s="567" t="s">
        <v>608</v>
      </c>
      <c r="ONG95" s="567" t="s">
        <v>608</v>
      </c>
      <c r="ONH95" s="567" t="s">
        <v>608</v>
      </c>
      <c r="ONI95" s="567" t="s">
        <v>608</v>
      </c>
      <c r="ONJ95" s="567" t="s">
        <v>608</v>
      </c>
      <c r="ONK95" s="567" t="s">
        <v>608</v>
      </c>
      <c r="ONL95" s="567" t="s">
        <v>608</v>
      </c>
      <c r="ONM95" s="567" t="s">
        <v>608</v>
      </c>
      <c r="ONN95" s="567" t="s">
        <v>608</v>
      </c>
      <c r="ONO95" s="567" t="s">
        <v>608</v>
      </c>
      <c r="ONP95" s="567" t="s">
        <v>608</v>
      </c>
      <c r="ONQ95" s="567" t="s">
        <v>608</v>
      </c>
      <c r="ONR95" s="567" t="s">
        <v>608</v>
      </c>
      <c r="ONS95" s="567" t="s">
        <v>608</v>
      </c>
      <c r="ONT95" s="567" t="s">
        <v>608</v>
      </c>
      <c r="ONU95" s="567" t="s">
        <v>608</v>
      </c>
      <c r="ONV95" s="567" t="s">
        <v>608</v>
      </c>
      <c r="ONW95" s="567" t="s">
        <v>608</v>
      </c>
      <c r="ONX95" s="567" t="s">
        <v>608</v>
      </c>
      <c r="ONY95" s="567" t="s">
        <v>608</v>
      </c>
      <c r="ONZ95" s="567" t="s">
        <v>608</v>
      </c>
      <c r="OOA95" s="567" t="s">
        <v>608</v>
      </c>
      <c r="OOB95" s="567" t="s">
        <v>608</v>
      </c>
      <c r="OOC95" s="567" t="s">
        <v>608</v>
      </c>
      <c r="OOD95" s="567" t="s">
        <v>608</v>
      </c>
      <c r="OOE95" s="567" t="s">
        <v>608</v>
      </c>
      <c r="OOF95" s="567" t="s">
        <v>608</v>
      </c>
      <c r="OOG95" s="567" t="s">
        <v>608</v>
      </c>
      <c r="OOH95" s="567" t="s">
        <v>608</v>
      </c>
      <c r="OOI95" s="567" t="s">
        <v>608</v>
      </c>
      <c r="OOJ95" s="567" t="s">
        <v>608</v>
      </c>
      <c r="OOK95" s="567" t="s">
        <v>608</v>
      </c>
      <c r="OOL95" s="567" t="s">
        <v>608</v>
      </c>
      <c r="OOM95" s="567" t="s">
        <v>608</v>
      </c>
      <c r="OON95" s="567" t="s">
        <v>608</v>
      </c>
      <c r="OOO95" s="567" t="s">
        <v>608</v>
      </c>
      <c r="OOP95" s="567" t="s">
        <v>608</v>
      </c>
      <c r="OOQ95" s="567" t="s">
        <v>608</v>
      </c>
      <c r="OOR95" s="567" t="s">
        <v>608</v>
      </c>
      <c r="OOS95" s="567" t="s">
        <v>608</v>
      </c>
      <c r="OOT95" s="567" t="s">
        <v>608</v>
      </c>
      <c r="OOU95" s="567" t="s">
        <v>608</v>
      </c>
      <c r="OOV95" s="567" t="s">
        <v>608</v>
      </c>
      <c r="OOW95" s="567" t="s">
        <v>608</v>
      </c>
      <c r="OOX95" s="567" t="s">
        <v>608</v>
      </c>
      <c r="OOY95" s="567" t="s">
        <v>608</v>
      </c>
      <c r="OOZ95" s="567" t="s">
        <v>608</v>
      </c>
      <c r="OPA95" s="567" t="s">
        <v>608</v>
      </c>
      <c r="OPB95" s="567" t="s">
        <v>608</v>
      </c>
      <c r="OPC95" s="567" t="s">
        <v>608</v>
      </c>
      <c r="OPD95" s="567" t="s">
        <v>608</v>
      </c>
      <c r="OPE95" s="567" t="s">
        <v>608</v>
      </c>
      <c r="OPF95" s="567" t="s">
        <v>608</v>
      </c>
      <c r="OPG95" s="567" t="s">
        <v>608</v>
      </c>
      <c r="OPH95" s="567" t="s">
        <v>608</v>
      </c>
      <c r="OPI95" s="567" t="s">
        <v>608</v>
      </c>
      <c r="OPJ95" s="567" t="s">
        <v>608</v>
      </c>
      <c r="OPK95" s="567" t="s">
        <v>608</v>
      </c>
      <c r="OPL95" s="567" t="s">
        <v>608</v>
      </c>
      <c r="OPM95" s="567" t="s">
        <v>608</v>
      </c>
      <c r="OPN95" s="567" t="s">
        <v>608</v>
      </c>
      <c r="OPO95" s="567" t="s">
        <v>608</v>
      </c>
      <c r="OPP95" s="567" t="s">
        <v>608</v>
      </c>
      <c r="OPQ95" s="567" t="s">
        <v>608</v>
      </c>
      <c r="OPR95" s="567" t="s">
        <v>608</v>
      </c>
      <c r="OPS95" s="567" t="s">
        <v>608</v>
      </c>
      <c r="OPT95" s="567" t="s">
        <v>608</v>
      </c>
      <c r="OPU95" s="567" t="s">
        <v>608</v>
      </c>
      <c r="OPV95" s="567" t="s">
        <v>608</v>
      </c>
      <c r="OPW95" s="567" t="s">
        <v>608</v>
      </c>
      <c r="OPX95" s="567" t="s">
        <v>608</v>
      </c>
      <c r="OPY95" s="567" t="s">
        <v>608</v>
      </c>
      <c r="OPZ95" s="567" t="s">
        <v>608</v>
      </c>
      <c r="OQA95" s="567" t="s">
        <v>608</v>
      </c>
      <c r="OQB95" s="567" t="s">
        <v>608</v>
      </c>
      <c r="OQC95" s="567" t="s">
        <v>608</v>
      </c>
      <c r="OQD95" s="567" t="s">
        <v>608</v>
      </c>
      <c r="OQE95" s="567" t="s">
        <v>608</v>
      </c>
      <c r="OQF95" s="567" t="s">
        <v>608</v>
      </c>
      <c r="OQG95" s="567" t="s">
        <v>608</v>
      </c>
      <c r="OQH95" s="567" t="s">
        <v>608</v>
      </c>
      <c r="OQI95" s="567" t="s">
        <v>608</v>
      </c>
      <c r="OQJ95" s="567" t="s">
        <v>608</v>
      </c>
      <c r="OQK95" s="567" t="s">
        <v>608</v>
      </c>
      <c r="OQL95" s="567" t="s">
        <v>608</v>
      </c>
      <c r="OQM95" s="567" t="s">
        <v>608</v>
      </c>
      <c r="OQN95" s="567" t="s">
        <v>608</v>
      </c>
      <c r="OQO95" s="567" t="s">
        <v>608</v>
      </c>
      <c r="OQP95" s="567" t="s">
        <v>608</v>
      </c>
      <c r="OQQ95" s="567" t="s">
        <v>608</v>
      </c>
      <c r="OQR95" s="567" t="s">
        <v>608</v>
      </c>
      <c r="OQS95" s="567" t="s">
        <v>608</v>
      </c>
      <c r="OQT95" s="567" t="s">
        <v>608</v>
      </c>
      <c r="OQU95" s="567" t="s">
        <v>608</v>
      </c>
      <c r="OQV95" s="567" t="s">
        <v>608</v>
      </c>
      <c r="OQW95" s="567" t="s">
        <v>608</v>
      </c>
      <c r="OQX95" s="567" t="s">
        <v>608</v>
      </c>
      <c r="OQY95" s="567" t="s">
        <v>608</v>
      </c>
      <c r="OQZ95" s="567" t="s">
        <v>608</v>
      </c>
      <c r="ORA95" s="567" t="s">
        <v>608</v>
      </c>
      <c r="ORB95" s="567" t="s">
        <v>608</v>
      </c>
      <c r="ORC95" s="567" t="s">
        <v>608</v>
      </c>
      <c r="ORD95" s="567" t="s">
        <v>608</v>
      </c>
      <c r="ORE95" s="567" t="s">
        <v>608</v>
      </c>
      <c r="ORF95" s="567" t="s">
        <v>608</v>
      </c>
      <c r="ORG95" s="567" t="s">
        <v>608</v>
      </c>
      <c r="ORH95" s="567" t="s">
        <v>608</v>
      </c>
      <c r="ORI95" s="567" t="s">
        <v>608</v>
      </c>
      <c r="ORJ95" s="567" t="s">
        <v>608</v>
      </c>
      <c r="ORK95" s="567" t="s">
        <v>608</v>
      </c>
      <c r="ORL95" s="567" t="s">
        <v>608</v>
      </c>
      <c r="ORM95" s="567" t="s">
        <v>608</v>
      </c>
      <c r="ORN95" s="567" t="s">
        <v>608</v>
      </c>
      <c r="ORO95" s="567" t="s">
        <v>608</v>
      </c>
      <c r="ORP95" s="567" t="s">
        <v>608</v>
      </c>
      <c r="ORQ95" s="567" t="s">
        <v>608</v>
      </c>
      <c r="ORR95" s="567" t="s">
        <v>608</v>
      </c>
      <c r="ORS95" s="567" t="s">
        <v>608</v>
      </c>
      <c r="ORT95" s="567" t="s">
        <v>608</v>
      </c>
      <c r="ORU95" s="567" t="s">
        <v>608</v>
      </c>
      <c r="ORV95" s="567" t="s">
        <v>608</v>
      </c>
      <c r="ORW95" s="567" t="s">
        <v>608</v>
      </c>
      <c r="ORX95" s="567" t="s">
        <v>608</v>
      </c>
      <c r="ORY95" s="567" t="s">
        <v>608</v>
      </c>
      <c r="ORZ95" s="567" t="s">
        <v>608</v>
      </c>
      <c r="OSA95" s="567" t="s">
        <v>608</v>
      </c>
      <c r="OSB95" s="567" t="s">
        <v>608</v>
      </c>
      <c r="OSC95" s="567" t="s">
        <v>608</v>
      </c>
      <c r="OSD95" s="567" t="s">
        <v>608</v>
      </c>
      <c r="OSE95" s="567" t="s">
        <v>608</v>
      </c>
      <c r="OSF95" s="567" t="s">
        <v>608</v>
      </c>
      <c r="OSG95" s="567" t="s">
        <v>608</v>
      </c>
      <c r="OSH95" s="567" t="s">
        <v>608</v>
      </c>
      <c r="OSI95" s="567" t="s">
        <v>608</v>
      </c>
      <c r="OSJ95" s="567" t="s">
        <v>608</v>
      </c>
      <c r="OSK95" s="567" t="s">
        <v>608</v>
      </c>
      <c r="OSL95" s="567" t="s">
        <v>608</v>
      </c>
      <c r="OSM95" s="567" t="s">
        <v>608</v>
      </c>
      <c r="OSN95" s="567" t="s">
        <v>608</v>
      </c>
      <c r="OSO95" s="567" t="s">
        <v>608</v>
      </c>
      <c r="OSP95" s="567" t="s">
        <v>608</v>
      </c>
      <c r="OSQ95" s="567" t="s">
        <v>608</v>
      </c>
      <c r="OSR95" s="567" t="s">
        <v>608</v>
      </c>
      <c r="OSS95" s="567" t="s">
        <v>608</v>
      </c>
      <c r="OST95" s="567" t="s">
        <v>608</v>
      </c>
      <c r="OSU95" s="567" t="s">
        <v>608</v>
      </c>
      <c r="OSV95" s="567" t="s">
        <v>608</v>
      </c>
      <c r="OSW95" s="567" t="s">
        <v>608</v>
      </c>
      <c r="OSX95" s="567" t="s">
        <v>608</v>
      </c>
      <c r="OSY95" s="567" t="s">
        <v>608</v>
      </c>
      <c r="OSZ95" s="567" t="s">
        <v>608</v>
      </c>
      <c r="OTA95" s="567" t="s">
        <v>608</v>
      </c>
      <c r="OTB95" s="567" t="s">
        <v>608</v>
      </c>
      <c r="OTC95" s="567" t="s">
        <v>608</v>
      </c>
      <c r="OTD95" s="567" t="s">
        <v>608</v>
      </c>
      <c r="OTE95" s="567" t="s">
        <v>608</v>
      </c>
      <c r="OTF95" s="567" t="s">
        <v>608</v>
      </c>
      <c r="OTG95" s="567" t="s">
        <v>608</v>
      </c>
      <c r="OTH95" s="567" t="s">
        <v>608</v>
      </c>
      <c r="OTI95" s="567" t="s">
        <v>608</v>
      </c>
      <c r="OTJ95" s="567" t="s">
        <v>608</v>
      </c>
      <c r="OTK95" s="567" t="s">
        <v>608</v>
      </c>
      <c r="OTL95" s="567" t="s">
        <v>608</v>
      </c>
      <c r="OTM95" s="567" t="s">
        <v>608</v>
      </c>
      <c r="OTN95" s="567" t="s">
        <v>608</v>
      </c>
      <c r="OTO95" s="567" t="s">
        <v>608</v>
      </c>
      <c r="OTP95" s="567" t="s">
        <v>608</v>
      </c>
      <c r="OTQ95" s="567" t="s">
        <v>608</v>
      </c>
      <c r="OTR95" s="567" t="s">
        <v>608</v>
      </c>
      <c r="OTS95" s="567" t="s">
        <v>608</v>
      </c>
      <c r="OTT95" s="567" t="s">
        <v>608</v>
      </c>
      <c r="OTU95" s="567" t="s">
        <v>608</v>
      </c>
      <c r="OTV95" s="567" t="s">
        <v>608</v>
      </c>
      <c r="OTW95" s="567" t="s">
        <v>608</v>
      </c>
      <c r="OTX95" s="567" t="s">
        <v>608</v>
      </c>
      <c r="OTY95" s="567" t="s">
        <v>608</v>
      </c>
      <c r="OTZ95" s="567" t="s">
        <v>608</v>
      </c>
      <c r="OUA95" s="567" t="s">
        <v>608</v>
      </c>
      <c r="OUB95" s="567" t="s">
        <v>608</v>
      </c>
      <c r="OUC95" s="567" t="s">
        <v>608</v>
      </c>
      <c r="OUD95" s="567" t="s">
        <v>608</v>
      </c>
      <c r="OUE95" s="567" t="s">
        <v>608</v>
      </c>
      <c r="OUF95" s="567" t="s">
        <v>608</v>
      </c>
      <c r="OUG95" s="567" t="s">
        <v>608</v>
      </c>
      <c r="OUH95" s="567" t="s">
        <v>608</v>
      </c>
      <c r="OUI95" s="567" t="s">
        <v>608</v>
      </c>
      <c r="OUJ95" s="567" t="s">
        <v>608</v>
      </c>
      <c r="OUK95" s="567" t="s">
        <v>608</v>
      </c>
      <c r="OUL95" s="567" t="s">
        <v>608</v>
      </c>
      <c r="OUM95" s="567" t="s">
        <v>608</v>
      </c>
      <c r="OUN95" s="567" t="s">
        <v>608</v>
      </c>
      <c r="OUO95" s="567" t="s">
        <v>608</v>
      </c>
      <c r="OUP95" s="567" t="s">
        <v>608</v>
      </c>
      <c r="OUQ95" s="567" t="s">
        <v>608</v>
      </c>
      <c r="OUR95" s="567" t="s">
        <v>608</v>
      </c>
      <c r="OUS95" s="567" t="s">
        <v>608</v>
      </c>
      <c r="OUT95" s="567" t="s">
        <v>608</v>
      </c>
      <c r="OUU95" s="567" t="s">
        <v>608</v>
      </c>
      <c r="OUV95" s="567" t="s">
        <v>608</v>
      </c>
      <c r="OUW95" s="567" t="s">
        <v>608</v>
      </c>
      <c r="OUX95" s="567" t="s">
        <v>608</v>
      </c>
      <c r="OUY95" s="567" t="s">
        <v>608</v>
      </c>
      <c r="OUZ95" s="567" t="s">
        <v>608</v>
      </c>
      <c r="OVA95" s="567" t="s">
        <v>608</v>
      </c>
      <c r="OVB95" s="567" t="s">
        <v>608</v>
      </c>
      <c r="OVC95" s="567" t="s">
        <v>608</v>
      </c>
      <c r="OVD95" s="567" t="s">
        <v>608</v>
      </c>
      <c r="OVE95" s="567" t="s">
        <v>608</v>
      </c>
      <c r="OVF95" s="567" t="s">
        <v>608</v>
      </c>
      <c r="OVG95" s="567" t="s">
        <v>608</v>
      </c>
      <c r="OVH95" s="567" t="s">
        <v>608</v>
      </c>
      <c r="OVI95" s="567" t="s">
        <v>608</v>
      </c>
      <c r="OVJ95" s="567" t="s">
        <v>608</v>
      </c>
      <c r="OVK95" s="567" t="s">
        <v>608</v>
      </c>
      <c r="OVL95" s="567" t="s">
        <v>608</v>
      </c>
      <c r="OVM95" s="567" t="s">
        <v>608</v>
      </c>
      <c r="OVN95" s="567" t="s">
        <v>608</v>
      </c>
      <c r="OVO95" s="567" t="s">
        <v>608</v>
      </c>
      <c r="OVP95" s="567" t="s">
        <v>608</v>
      </c>
      <c r="OVQ95" s="567" t="s">
        <v>608</v>
      </c>
      <c r="OVR95" s="567" t="s">
        <v>608</v>
      </c>
      <c r="OVS95" s="567" t="s">
        <v>608</v>
      </c>
      <c r="OVT95" s="567" t="s">
        <v>608</v>
      </c>
      <c r="OVU95" s="567" t="s">
        <v>608</v>
      </c>
      <c r="OVV95" s="567" t="s">
        <v>608</v>
      </c>
      <c r="OVW95" s="567" t="s">
        <v>608</v>
      </c>
      <c r="OVX95" s="567" t="s">
        <v>608</v>
      </c>
      <c r="OVY95" s="567" t="s">
        <v>608</v>
      </c>
      <c r="OVZ95" s="567" t="s">
        <v>608</v>
      </c>
      <c r="OWA95" s="567" t="s">
        <v>608</v>
      </c>
      <c r="OWB95" s="567" t="s">
        <v>608</v>
      </c>
      <c r="OWC95" s="567" t="s">
        <v>608</v>
      </c>
      <c r="OWD95" s="567" t="s">
        <v>608</v>
      </c>
      <c r="OWE95" s="567" t="s">
        <v>608</v>
      </c>
      <c r="OWF95" s="567" t="s">
        <v>608</v>
      </c>
      <c r="OWG95" s="567" t="s">
        <v>608</v>
      </c>
      <c r="OWH95" s="567" t="s">
        <v>608</v>
      </c>
      <c r="OWI95" s="567" t="s">
        <v>608</v>
      </c>
      <c r="OWJ95" s="567" t="s">
        <v>608</v>
      </c>
      <c r="OWK95" s="567" t="s">
        <v>608</v>
      </c>
      <c r="OWL95" s="567" t="s">
        <v>608</v>
      </c>
      <c r="OWM95" s="567" t="s">
        <v>608</v>
      </c>
      <c r="OWN95" s="567" t="s">
        <v>608</v>
      </c>
      <c r="OWO95" s="567" t="s">
        <v>608</v>
      </c>
      <c r="OWP95" s="567" t="s">
        <v>608</v>
      </c>
      <c r="OWQ95" s="567" t="s">
        <v>608</v>
      </c>
      <c r="OWR95" s="567" t="s">
        <v>608</v>
      </c>
      <c r="OWS95" s="567" t="s">
        <v>608</v>
      </c>
      <c r="OWT95" s="567" t="s">
        <v>608</v>
      </c>
      <c r="OWU95" s="567" t="s">
        <v>608</v>
      </c>
      <c r="OWV95" s="567" t="s">
        <v>608</v>
      </c>
      <c r="OWW95" s="567" t="s">
        <v>608</v>
      </c>
      <c r="OWX95" s="567" t="s">
        <v>608</v>
      </c>
      <c r="OWY95" s="567" t="s">
        <v>608</v>
      </c>
      <c r="OWZ95" s="567" t="s">
        <v>608</v>
      </c>
      <c r="OXA95" s="567" t="s">
        <v>608</v>
      </c>
      <c r="OXB95" s="567" t="s">
        <v>608</v>
      </c>
      <c r="OXC95" s="567" t="s">
        <v>608</v>
      </c>
      <c r="OXD95" s="567" t="s">
        <v>608</v>
      </c>
      <c r="OXE95" s="567" t="s">
        <v>608</v>
      </c>
      <c r="OXF95" s="567" t="s">
        <v>608</v>
      </c>
      <c r="OXG95" s="567" t="s">
        <v>608</v>
      </c>
      <c r="OXH95" s="567" t="s">
        <v>608</v>
      </c>
      <c r="OXI95" s="567" t="s">
        <v>608</v>
      </c>
      <c r="OXJ95" s="567" t="s">
        <v>608</v>
      </c>
      <c r="OXK95" s="567" t="s">
        <v>608</v>
      </c>
      <c r="OXL95" s="567" t="s">
        <v>608</v>
      </c>
      <c r="OXM95" s="567" t="s">
        <v>608</v>
      </c>
      <c r="OXN95" s="567" t="s">
        <v>608</v>
      </c>
      <c r="OXO95" s="567" t="s">
        <v>608</v>
      </c>
      <c r="OXP95" s="567" t="s">
        <v>608</v>
      </c>
      <c r="OXQ95" s="567" t="s">
        <v>608</v>
      </c>
      <c r="OXR95" s="567" t="s">
        <v>608</v>
      </c>
      <c r="OXS95" s="567" t="s">
        <v>608</v>
      </c>
      <c r="OXT95" s="567" t="s">
        <v>608</v>
      </c>
      <c r="OXU95" s="567" t="s">
        <v>608</v>
      </c>
      <c r="OXV95" s="567" t="s">
        <v>608</v>
      </c>
      <c r="OXW95" s="567" t="s">
        <v>608</v>
      </c>
      <c r="OXX95" s="567" t="s">
        <v>608</v>
      </c>
      <c r="OXY95" s="567" t="s">
        <v>608</v>
      </c>
      <c r="OXZ95" s="567" t="s">
        <v>608</v>
      </c>
      <c r="OYA95" s="567" t="s">
        <v>608</v>
      </c>
      <c r="OYB95" s="567" t="s">
        <v>608</v>
      </c>
      <c r="OYC95" s="567" t="s">
        <v>608</v>
      </c>
      <c r="OYD95" s="567" t="s">
        <v>608</v>
      </c>
      <c r="OYE95" s="567" t="s">
        <v>608</v>
      </c>
      <c r="OYF95" s="567" t="s">
        <v>608</v>
      </c>
      <c r="OYG95" s="567" t="s">
        <v>608</v>
      </c>
      <c r="OYH95" s="567" t="s">
        <v>608</v>
      </c>
      <c r="OYI95" s="567" t="s">
        <v>608</v>
      </c>
      <c r="OYJ95" s="567" t="s">
        <v>608</v>
      </c>
      <c r="OYK95" s="567" t="s">
        <v>608</v>
      </c>
      <c r="OYL95" s="567" t="s">
        <v>608</v>
      </c>
      <c r="OYM95" s="567" t="s">
        <v>608</v>
      </c>
      <c r="OYN95" s="567" t="s">
        <v>608</v>
      </c>
      <c r="OYO95" s="567" t="s">
        <v>608</v>
      </c>
      <c r="OYP95" s="567" t="s">
        <v>608</v>
      </c>
      <c r="OYQ95" s="567" t="s">
        <v>608</v>
      </c>
      <c r="OYR95" s="567" t="s">
        <v>608</v>
      </c>
      <c r="OYS95" s="567" t="s">
        <v>608</v>
      </c>
      <c r="OYT95" s="567" t="s">
        <v>608</v>
      </c>
      <c r="OYU95" s="567" t="s">
        <v>608</v>
      </c>
      <c r="OYV95" s="567" t="s">
        <v>608</v>
      </c>
      <c r="OYW95" s="567" t="s">
        <v>608</v>
      </c>
      <c r="OYX95" s="567" t="s">
        <v>608</v>
      </c>
      <c r="OYY95" s="567" t="s">
        <v>608</v>
      </c>
      <c r="OYZ95" s="567" t="s">
        <v>608</v>
      </c>
      <c r="OZA95" s="567" t="s">
        <v>608</v>
      </c>
      <c r="OZB95" s="567" t="s">
        <v>608</v>
      </c>
      <c r="OZC95" s="567" t="s">
        <v>608</v>
      </c>
      <c r="OZD95" s="567" t="s">
        <v>608</v>
      </c>
      <c r="OZE95" s="567" t="s">
        <v>608</v>
      </c>
      <c r="OZF95" s="567" t="s">
        <v>608</v>
      </c>
      <c r="OZG95" s="567" t="s">
        <v>608</v>
      </c>
      <c r="OZH95" s="567" t="s">
        <v>608</v>
      </c>
      <c r="OZI95" s="567" t="s">
        <v>608</v>
      </c>
      <c r="OZJ95" s="567" t="s">
        <v>608</v>
      </c>
      <c r="OZK95" s="567" t="s">
        <v>608</v>
      </c>
      <c r="OZL95" s="567" t="s">
        <v>608</v>
      </c>
      <c r="OZM95" s="567" t="s">
        <v>608</v>
      </c>
      <c r="OZN95" s="567" t="s">
        <v>608</v>
      </c>
      <c r="OZO95" s="567" t="s">
        <v>608</v>
      </c>
      <c r="OZP95" s="567" t="s">
        <v>608</v>
      </c>
      <c r="OZQ95" s="567" t="s">
        <v>608</v>
      </c>
      <c r="OZR95" s="567" t="s">
        <v>608</v>
      </c>
      <c r="OZS95" s="567" t="s">
        <v>608</v>
      </c>
      <c r="OZT95" s="567" t="s">
        <v>608</v>
      </c>
      <c r="OZU95" s="567" t="s">
        <v>608</v>
      </c>
      <c r="OZV95" s="567" t="s">
        <v>608</v>
      </c>
      <c r="OZW95" s="567" t="s">
        <v>608</v>
      </c>
      <c r="OZX95" s="567" t="s">
        <v>608</v>
      </c>
      <c r="OZY95" s="567" t="s">
        <v>608</v>
      </c>
      <c r="OZZ95" s="567" t="s">
        <v>608</v>
      </c>
      <c r="PAA95" s="567" t="s">
        <v>608</v>
      </c>
      <c r="PAB95" s="567" t="s">
        <v>608</v>
      </c>
      <c r="PAC95" s="567" t="s">
        <v>608</v>
      </c>
      <c r="PAD95" s="567" t="s">
        <v>608</v>
      </c>
      <c r="PAE95" s="567" t="s">
        <v>608</v>
      </c>
      <c r="PAF95" s="567" t="s">
        <v>608</v>
      </c>
      <c r="PAG95" s="567" t="s">
        <v>608</v>
      </c>
      <c r="PAH95" s="567" t="s">
        <v>608</v>
      </c>
      <c r="PAI95" s="567" t="s">
        <v>608</v>
      </c>
      <c r="PAJ95" s="567" t="s">
        <v>608</v>
      </c>
      <c r="PAK95" s="567" t="s">
        <v>608</v>
      </c>
      <c r="PAL95" s="567" t="s">
        <v>608</v>
      </c>
      <c r="PAM95" s="567" t="s">
        <v>608</v>
      </c>
      <c r="PAN95" s="567" t="s">
        <v>608</v>
      </c>
      <c r="PAO95" s="567" t="s">
        <v>608</v>
      </c>
      <c r="PAP95" s="567" t="s">
        <v>608</v>
      </c>
      <c r="PAQ95" s="567" t="s">
        <v>608</v>
      </c>
      <c r="PAR95" s="567" t="s">
        <v>608</v>
      </c>
      <c r="PAS95" s="567" t="s">
        <v>608</v>
      </c>
      <c r="PAT95" s="567" t="s">
        <v>608</v>
      </c>
      <c r="PAU95" s="567" t="s">
        <v>608</v>
      </c>
      <c r="PAV95" s="567" t="s">
        <v>608</v>
      </c>
      <c r="PAW95" s="567" t="s">
        <v>608</v>
      </c>
      <c r="PAX95" s="567" t="s">
        <v>608</v>
      </c>
      <c r="PAY95" s="567" t="s">
        <v>608</v>
      </c>
      <c r="PAZ95" s="567" t="s">
        <v>608</v>
      </c>
      <c r="PBA95" s="567" t="s">
        <v>608</v>
      </c>
      <c r="PBB95" s="567" t="s">
        <v>608</v>
      </c>
      <c r="PBC95" s="567" t="s">
        <v>608</v>
      </c>
      <c r="PBD95" s="567" t="s">
        <v>608</v>
      </c>
      <c r="PBE95" s="567" t="s">
        <v>608</v>
      </c>
      <c r="PBF95" s="567" t="s">
        <v>608</v>
      </c>
      <c r="PBG95" s="567" t="s">
        <v>608</v>
      </c>
      <c r="PBH95" s="567" t="s">
        <v>608</v>
      </c>
      <c r="PBI95" s="567" t="s">
        <v>608</v>
      </c>
      <c r="PBJ95" s="567" t="s">
        <v>608</v>
      </c>
      <c r="PBK95" s="567" t="s">
        <v>608</v>
      </c>
      <c r="PBL95" s="567" t="s">
        <v>608</v>
      </c>
      <c r="PBM95" s="567" t="s">
        <v>608</v>
      </c>
      <c r="PBN95" s="567" t="s">
        <v>608</v>
      </c>
      <c r="PBO95" s="567" t="s">
        <v>608</v>
      </c>
      <c r="PBP95" s="567" t="s">
        <v>608</v>
      </c>
      <c r="PBQ95" s="567" t="s">
        <v>608</v>
      </c>
      <c r="PBR95" s="567" t="s">
        <v>608</v>
      </c>
      <c r="PBS95" s="567" t="s">
        <v>608</v>
      </c>
      <c r="PBT95" s="567" t="s">
        <v>608</v>
      </c>
      <c r="PBU95" s="567" t="s">
        <v>608</v>
      </c>
      <c r="PBV95" s="567" t="s">
        <v>608</v>
      </c>
      <c r="PBW95" s="567" t="s">
        <v>608</v>
      </c>
      <c r="PBX95" s="567" t="s">
        <v>608</v>
      </c>
      <c r="PBY95" s="567" t="s">
        <v>608</v>
      </c>
      <c r="PBZ95" s="567" t="s">
        <v>608</v>
      </c>
      <c r="PCA95" s="567" t="s">
        <v>608</v>
      </c>
      <c r="PCB95" s="567" t="s">
        <v>608</v>
      </c>
      <c r="PCC95" s="567" t="s">
        <v>608</v>
      </c>
      <c r="PCD95" s="567" t="s">
        <v>608</v>
      </c>
      <c r="PCE95" s="567" t="s">
        <v>608</v>
      </c>
      <c r="PCF95" s="567" t="s">
        <v>608</v>
      </c>
      <c r="PCG95" s="567" t="s">
        <v>608</v>
      </c>
      <c r="PCH95" s="567" t="s">
        <v>608</v>
      </c>
      <c r="PCI95" s="567" t="s">
        <v>608</v>
      </c>
      <c r="PCJ95" s="567" t="s">
        <v>608</v>
      </c>
      <c r="PCK95" s="567" t="s">
        <v>608</v>
      </c>
      <c r="PCL95" s="567" t="s">
        <v>608</v>
      </c>
      <c r="PCM95" s="567" t="s">
        <v>608</v>
      </c>
      <c r="PCN95" s="567" t="s">
        <v>608</v>
      </c>
      <c r="PCO95" s="567" t="s">
        <v>608</v>
      </c>
      <c r="PCP95" s="567" t="s">
        <v>608</v>
      </c>
      <c r="PCQ95" s="567" t="s">
        <v>608</v>
      </c>
      <c r="PCR95" s="567" t="s">
        <v>608</v>
      </c>
      <c r="PCS95" s="567" t="s">
        <v>608</v>
      </c>
      <c r="PCT95" s="567" t="s">
        <v>608</v>
      </c>
      <c r="PCU95" s="567" t="s">
        <v>608</v>
      </c>
      <c r="PCV95" s="567" t="s">
        <v>608</v>
      </c>
      <c r="PCW95" s="567" t="s">
        <v>608</v>
      </c>
      <c r="PCX95" s="567" t="s">
        <v>608</v>
      </c>
      <c r="PCY95" s="567" t="s">
        <v>608</v>
      </c>
      <c r="PCZ95" s="567" t="s">
        <v>608</v>
      </c>
      <c r="PDA95" s="567" t="s">
        <v>608</v>
      </c>
      <c r="PDB95" s="567" t="s">
        <v>608</v>
      </c>
      <c r="PDC95" s="567" t="s">
        <v>608</v>
      </c>
      <c r="PDD95" s="567" t="s">
        <v>608</v>
      </c>
      <c r="PDE95" s="567" t="s">
        <v>608</v>
      </c>
      <c r="PDF95" s="567" t="s">
        <v>608</v>
      </c>
      <c r="PDG95" s="567" t="s">
        <v>608</v>
      </c>
      <c r="PDH95" s="567" t="s">
        <v>608</v>
      </c>
      <c r="PDI95" s="567" t="s">
        <v>608</v>
      </c>
      <c r="PDJ95" s="567" t="s">
        <v>608</v>
      </c>
      <c r="PDK95" s="567" t="s">
        <v>608</v>
      </c>
      <c r="PDL95" s="567" t="s">
        <v>608</v>
      </c>
      <c r="PDM95" s="567" t="s">
        <v>608</v>
      </c>
      <c r="PDN95" s="567" t="s">
        <v>608</v>
      </c>
      <c r="PDO95" s="567" t="s">
        <v>608</v>
      </c>
      <c r="PDP95" s="567" t="s">
        <v>608</v>
      </c>
      <c r="PDQ95" s="567" t="s">
        <v>608</v>
      </c>
      <c r="PDR95" s="567" t="s">
        <v>608</v>
      </c>
      <c r="PDS95" s="567" t="s">
        <v>608</v>
      </c>
      <c r="PDT95" s="567" t="s">
        <v>608</v>
      </c>
      <c r="PDU95" s="567" t="s">
        <v>608</v>
      </c>
      <c r="PDV95" s="567" t="s">
        <v>608</v>
      </c>
      <c r="PDW95" s="567" t="s">
        <v>608</v>
      </c>
      <c r="PDX95" s="567" t="s">
        <v>608</v>
      </c>
      <c r="PDY95" s="567" t="s">
        <v>608</v>
      </c>
      <c r="PDZ95" s="567" t="s">
        <v>608</v>
      </c>
      <c r="PEA95" s="567" t="s">
        <v>608</v>
      </c>
      <c r="PEB95" s="567" t="s">
        <v>608</v>
      </c>
      <c r="PEC95" s="567" t="s">
        <v>608</v>
      </c>
      <c r="PED95" s="567" t="s">
        <v>608</v>
      </c>
      <c r="PEE95" s="567" t="s">
        <v>608</v>
      </c>
      <c r="PEF95" s="567" t="s">
        <v>608</v>
      </c>
      <c r="PEG95" s="567" t="s">
        <v>608</v>
      </c>
      <c r="PEH95" s="567" t="s">
        <v>608</v>
      </c>
      <c r="PEI95" s="567" t="s">
        <v>608</v>
      </c>
      <c r="PEJ95" s="567" t="s">
        <v>608</v>
      </c>
      <c r="PEK95" s="567" t="s">
        <v>608</v>
      </c>
      <c r="PEL95" s="567" t="s">
        <v>608</v>
      </c>
      <c r="PEM95" s="567" t="s">
        <v>608</v>
      </c>
      <c r="PEN95" s="567" t="s">
        <v>608</v>
      </c>
      <c r="PEO95" s="567" t="s">
        <v>608</v>
      </c>
      <c r="PEP95" s="567" t="s">
        <v>608</v>
      </c>
      <c r="PEQ95" s="567" t="s">
        <v>608</v>
      </c>
      <c r="PER95" s="567" t="s">
        <v>608</v>
      </c>
      <c r="PES95" s="567" t="s">
        <v>608</v>
      </c>
      <c r="PET95" s="567" t="s">
        <v>608</v>
      </c>
      <c r="PEU95" s="567" t="s">
        <v>608</v>
      </c>
      <c r="PEV95" s="567" t="s">
        <v>608</v>
      </c>
      <c r="PEW95" s="567" t="s">
        <v>608</v>
      </c>
      <c r="PEX95" s="567" t="s">
        <v>608</v>
      </c>
      <c r="PEY95" s="567" t="s">
        <v>608</v>
      </c>
      <c r="PEZ95" s="567" t="s">
        <v>608</v>
      </c>
      <c r="PFA95" s="567" t="s">
        <v>608</v>
      </c>
      <c r="PFB95" s="567" t="s">
        <v>608</v>
      </c>
      <c r="PFC95" s="567" t="s">
        <v>608</v>
      </c>
      <c r="PFD95" s="567" t="s">
        <v>608</v>
      </c>
      <c r="PFE95" s="567" t="s">
        <v>608</v>
      </c>
      <c r="PFF95" s="567" t="s">
        <v>608</v>
      </c>
      <c r="PFG95" s="567" t="s">
        <v>608</v>
      </c>
      <c r="PFH95" s="567" t="s">
        <v>608</v>
      </c>
      <c r="PFI95" s="567" t="s">
        <v>608</v>
      </c>
      <c r="PFJ95" s="567" t="s">
        <v>608</v>
      </c>
      <c r="PFK95" s="567" t="s">
        <v>608</v>
      </c>
      <c r="PFL95" s="567" t="s">
        <v>608</v>
      </c>
      <c r="PFM95" s="567" t="s">
        <v>608</v>
      </c>
      <c r="PFN95" s="567" t="s">
        <v>608</v>
      </c>
      <c r="PFO95" s="567" t="s">
        <v>608</v>
      </c>
      <c r="PFP95" s="567" t="s">
        <v>608</v>
      </c>
      <c r="PFQ95" s="567" t="s">
        <v>608</v>
      </c>
      <c r="PFR95" s="567" t="s">
        <v>608</v>
      </c>
      <c r="PFS95" s="567" t="s">
        <v>608</v>
      </c>
      <c r="PFT95" s="567" t="s">
        <v>608</v>
      </c>
      <c r="PFU95" s="567" t="s">
        <v>608</v>
      </c>
      <c r="PFV95" s="567" t="s">
        <v>608</v>
      </c>
      <c r="PFW95" s="567" t="s">
        <v>608</v>
      </c>
      <c r="PFX95" s="567" t="s">
        <v>608</v>
      </c>
      <c r="PFY95" s="567" t="s">
        <v>608</v>
      </c>
      <c r="PFZ95" s="567" t="s">
        <v>608</v>
      </c>
      <c r="PGA95" s="567" t="s">
        <v>608</v>
      </c>
      <c r="PGB95" s="567" t="s">
        <v>608</v>
      </c>
      <c r="PGC95" s="567" t="s">
        <v>608</v>
      </c>
      <c r="PGD95" s="567" t="s">
        <v>608</v>
      </c>
      <c r="PGE95" s="567" t="s">
        <v>608</v>
      </c>
      <c r="PGF95" s="567" t="s">
        <v>608</v>
      </c>
      <c r="PGG95" s="567" t="s">
        <v>608</v>
      </c>
      <c r="PGH95" s="567" t="s">
        <v>608</v>
      </c>
      <c r="PGI95" s="567" t="s">
        <v>608</v>
      </c>
      <c r="PGJ95" s="567" t="s">
        <v>608</v>
      </c>
      <c r="PGK95" s="567" t="s">
        <v>608</v>
      </c>
      <c r="PGL95" s="567" t="s">
        <v>608</v>
      </c>
      <c r="PGM95" s="567" t="s">
        <v>608</v>
      </c>
      <c r="PGN95" s="567" t="s">
        <v>608</v>
      </c>
      <c r="PGO95" s="567" t="s">
        <v>608</v>
      </c>
      <c r="PGP95" s="567" t="s">
        <v>608</v>
      </c>
      <c r="PGQ95" s="567" t="s">
        <v>608</v>
      </c>
      <c r="PGR95" s="567" t="s">
        <v>608</v>
      </c>
      <c r="PGS95" s="567" t="s">
        <v>608</v>
      </c>
      <c r="PGT95" s="567" t="s">
        <v>608</v>
      </c>
      <c r="PGU95" s="567" t="s">
        <v>608</v>
      </c>
      <c r="PGV95" s="567" t="s">
        <v>608</v>
      </c>
      <c r="PGW95" s="567" t="s">
        <v>608</v>
      </c>
      <c r="PGX95" s="567" t="s">
        <v>608</v>
      </c>
      <c r="PGY95" s="567" t="s">
        <v>608</v>
      </c>
      <c r="PGZ95" s="567" t="s">
        <v>608</v>
      </c>
      <c r="PHA95" s="567" t="s">
        <v>608</v>
      </c>
      <c r="PHB95" s="567" t="s">
        <v>608</v>
      </c>
      <c r="PHC95" s="567" t="s">
        <v>608</v>
      </c>
      <c r="PHD95" s="567" t="s">
        <v>608</v>
      </c>
      <c r="PHE95" s="567" t="s">
        <v>608</v>
      </c>
      <c r="PHF95" s="567" t="s">
        <v>608</v>
      </c>
      <c r="PHG95" s="567" t="s">
        <v>608</v>
      </c>
      <c r="PHH95" s="567" t="s">
        <v>608</v>
      </c>
      <c r="PHI95" s="567" t="s">
        <v>608</v>
      </c>
      <c r="PHJ95" s="567" t="s">
        <v>608</v>
      </c>
      <c r="PHK95" s="567" t="s">
        <v>608</v>
      </c>
      <c r="PHL95" s="567" t="s">
        <v>608</v>
      </c>
      <c r="PHM95" s="567" t="s">
        <v>608</v>
      </c>
      <c r="PHN95" s="567" t="s">
        <v>608</v>
      </c>
      <c r="PHO95" s="567" t="s">
        <v>608</v>
      </c>
      <c r="PHP95" s="567" t="s">
        <v>608</v>
      </c>
      <c r="PHQ95" s="567" t="s">
        <v>608</v>
      </c>
      <c r="PHR95" s="567" t="s">
        <v>608</v>
      </c>
      <c r="PHS95" s="567" t="s">
        <v>608</v>
      </c>
      <c r="PHT95" s="567" t="s">
        <v>608</v>
      </c>
      <c r="PHU95" s="567" t="s">
        <v>608</v>
      </c>
      <c r="PHV95" s="567" t="s">
        <v>608</v>
      </c>
      <c r="PHW95" s="567" t="s">
        <v>608</v>
      </c>
      <c r="PHX95" s="567" t="s">
        <v>608</v>
      </c>
      <c r="PHY95" s="567" t="s">
        <v>608</v>
      </c>
      <c r="PHZ95" s="567" t="s">
        <v>608</v>
      </c>
      <c r="PIA95" s="567" t="s">
        <v>608</v>
      </c>
      <c r="PIB95" s="567" t="s">
        <v>608</v>
      </c>
      <c r="PIC95" s="567" t="s">
        <v>608</v>
      </c>
      <c r="PID95" s="567" t="s">
        <v>608</v>
      </c>
      <c r="PIE95" s="567" t="s">
        <v>608</v>
      </c>
      <c r="PIF95" s="567" t="s">
        <v>608</v>
      </c>
      <c r="PIG95" s="567" t="s">
        <v>608</v>
      </c>
      <c r="PIH95" s="567" t="s">
        <v>608</v>
      </c>
      <c r="PII95" s="567" t="s">
        <v>608</v>
      </c>
      <c r="PIJ95" s="567" t="s">
        <v>608</v>
      </c>
      <c r="PIK95" s="567" t="s">
        <v>608</v>
      </c>
      <c r="PIL95" s="567" t="s">
        <v>608</v>
      </c>
      <c r="PIM95" s="567" t="s">
        <v>608</v>
      </c>
      <c r="PIN95" s="567" t="s">
        <v>608</v>
      </c>
      <c r="PIO95" s="567" t="s">
        <v>608</v>
      </c>
      <c r="PIP95" s="567" t="s">
        <v>608</v>
      </c>
      <c r="PIQ95" s="567" t="s">
        <v>608</v>
      </c>
      <c r="PIR95" s="567" t="s">
        <v>608</v>
      </c>
      <c r="PIS95" s="567" t="s">
        <v>608</v>
      </c>
      <c r="PIT95" s="567" t="s">
        <v>608</v>
      </c>
      <c r="PIU95" s="567" t="s">
        <v>608</v>
      </c>
      <c r="PIV95" s="567" t="s">
        <v>608</v>
      </c>
      <c r="PIW95" s="567" t="s">
        <v>608</v>
      </c>
      <c r="PIX95" s="567" t="s">
        <v>608</v>
      </c>
      <c r="PIY95" s="567" t="s">
        <v>608</v>
      </c>
      <c r="PIZ95" s="567" t="s">
        <v>608</v>
      </c>
      <c r="PJA95" s="567" t="s">
        <v>608</v>
      </c>
      <c r="PJB95" s="567" t="s">
        <v>608</v>
      </c>
      <c r="PJC95" s="567" t="s">
        <v>608</v>
      </c>
      <c r="PJD95" s="567" t="s">
        <v>608</v>
      </c>
      <c r="PJE95" s="567" t="s">
        <v>608</v>
      </c>
      <c r="PJF95" s="567" t="s">
        <v>608</v>
      </c>
      <c r="PJG95" s="567" t="s">
        <v>608</v>
      </c>
      <c r="PJH95" s="567" t="s">
        <v>608</v>
      </c>
      <c r="PJI95" s="567" t="s">
        <v>608</v>
      </c>
      <c r="PJJ95" s="567" t="s">
        <v>608</v>
      </c>
      <c r="PJK95" s="567" t="s">
        <v>608</v>
      </c>
      <c r="PJL95" s="567" t="s">
        <v>608</v>
      </c>
      <c r="PJM95" s="567" t="s">
        <v>608</v>
      </c>
      <c r="PJN95" s="567" t="s">
        <v>608</v>
      </c>
      <c r="PJO95" s="567" t="s">
        <v>608</v>
      </c>
      <c r="PJP95" s="567" t="s">
        <v>608</v>
      </c>
      <c r="PJQ95" s="567" t="s">
        <v>608</v>
      </c>
      <c r="PJR95" s="567" t="s">
        <v>608</v>
      </c>
      <c r="PJS95" s="567" t="s">
        <v>608</v>
      </c>
      <c r="PJT95" s="567" t="s">
        <v>608</v>
      </c>
      <c r="PJU95" s="567" t="s">
        <v>608</v>
      </c>
      <c r="PJV95" s="567" t="s">
        <v>608</v>
      </c>
      <c r="PJW95" s="567" t="s">
        <v>608</v>
      </c>
      <c r="PJX95" s="567" t="s">
        <v>608</v>
      </c>
      <c r="PJY95" s="567" t="s">
        <v>608</v>
      </c>
      <c r="PJZ95" s="567" t="s">
        <v>608</v>
      </c>
      <c r="PKA95" s="567" t="s">
        <v>608</v>
      </c>
      <c r="PKB95" s="567" t="s">
        <v>608</v>
      </c>
      <c r="PKC95" s="567" t="s">
        <v>608</v>
      </c>
      <c r="PKD95" s="567" t="s">
        <v>608</v>
      </c>
      <c r="PKE95" s="567" t="s">
        <v>608</v>
      </c>
      <c r="PKF95" s="567" t="s">
        <v>608</v>
      </c>
      <c r="PKG95" s="567" t="s">
        <v>608</v>
      </c>
      <c r="PKH95" s="567" t="s">
        <v>608</v>
      </c>
      <c r="PKI95" s="567" t="s">
        <v>608</v>
      </c>
      <c r="PKJ95" s="567" t="s">
        <v>608</v>
      </c>
      <c r="PKK95" s="567" t="s">
        <v>608</v>
      </c>
      <c r="PKL95" s="567" t="s">
        <v>608</v>
      </c>
      <c r="PKM95" s="567" t="s">
        <v>608</v>
      </c>
      <c r="PKN95" s="567" t="s">
        <v>608</v>
      </c>
      <c r="PKO95" s="567" t="s">
        <v>608</v>
      </c>
      <c r="PKP95" s="567" t="s">
        <v>608</v>
      </c>
      <c r="PKQ95" s="567" t="s">
        <v>608</v>
      </c>
      <c r="PKR95" s="567" t="s">
        <v>608</v>
      </c>
      <c r="PKS95" s="567" t="s">
        <v>608</v>
      </c>
      <c r="PKT95" s="567" t="s">
        <v>608</v>
      </c>
      <c r="PKU95" s="567" t="s">
        <v>608</v>
      </c>
      <c r="PKV95" s="567" t="s">
        <v>608</v>
      </c>
      <c r="PKW95" s="567" t="s">
        <v>608</v>
      </c>
      <c r="PKX95" s="567" t="s">
        <v>608</v>
      </c>
      <c r="PKY95" s="567" t="s">
        <v>608</v>
      </c>
      <c r="PKZ95" s="567" t="s">
        <v>608</v>
      </c>
      <c r="PLA95" s="567" t="s">
        <v>608</v>
      </c>
      <c r="PLB95" s="567" t="s">
        <v>608</v>
      </c>
      <c r="PLC95" s="567" t="s">
        <v>608</v>
      </c>
      <c r="PLD95" s="567" t="s">
        <v>608</v>
      </c>
      <c r="PLE95" s="567" t="s">
        <v>608</v>
      </c>
      <c r="PLF95" s="567" t="s">
        <v>608</v>
      </c>
      <c r="PLG95" s="567" t="s">
        <v>608</v>
      </c>
      <c r="PLH95" s="567" t="s">
        <v>608</v>
      </c>
      <c r="PLI95" s="567" t="s">
        <v>608</v>
      </c>
      <c r="PLJ95" s="567" t="s">
        <v>608</v>
      </c>
      <c r="PLK95" s="567" t="s">
        <v>608</v>
      </c>
      <c r="PLL95" s="567" t="s">
        <v>608</v>
      </c>
      <c r="PLM95" s="567" t="s">
        <v>608</v>
      </c>
      <c r="PLN95" s="567" t="s">
        <v>608</v>
      </c>
      <c r="PLO95" s="567" t="s">
        <v>608</v>
      </c>
      <c r="PLP95" s="567" t="s">
        <v>608</v>
      </c>
      <c r="PLQ95" s="567" t="s">
        <v>608</v>
      </c>
      <c r="PLR95" s="567" t="s">
        <v>608</v>
      </c>
      <c r="PLS95" s="567" t="s">
        <v>608</v>
      </c>
      <c r="PLT95" s="567" t="s">
        <v>608</v>
      </c>
      <c r="PLU95" s="567" t="s">
        <v>608</v>
      </c>
      <c r="PLV95" s="567" t="s">
        <v>608</v>
      </c>
      <c r="PLW95" s="567" t="s">
        <v>608</v>
      </c>
      <c r="PLX95" s="567" t="s">
        <v>608</v>
      </c>
      <c r="PLY95" s="567" t="s">
        <v>608</v>
      </c>
      <c r="PLZ95" s="567" t="s">
        <v>608</v>
      </c>
      <c r="PMA95" s="567" t="s">
        <v>608</v>
      </c>
      <c r="PMB95" s="567" t="s">
        <v>608</v>
      </c>
      <c r="PMC95" s="567" t="s">
        <v>608</v>
      </c>
      <c r="PMD95" s="567" t="s">
        <v>608</v>
      </c>
      <c r="PME95" s="567" t="s">
        <v>608</v>
      </c>
      <c r="PMF95" s="567" t="s">
        <v>608</v>
      </c>
      <c r="PMG95" s="567" t="s">
        <v>608</v>
      </c>
      <c r="PMH95" s="567" t="s">
        <v>608</v>
      </c>
      <c r="PMI95" s="567" t="s">
        <v>608</v>
      </c>
      <c r="PMJ95" s="567" t="s">
        <v>608</v>
      </c>
      <c r="PMK95" s="567" t="s">
        <v>608</v>
      </c>
      <c r="PML95" s="567" t="s">
        <v>608</v>
      </c>
      <c r="PMM95" s="567" t="s">
        <v>608</v>
      </c>
      <c r="PMN95" s="567" t="s">
        <v>608</v>
      </c>
      <c r="PMO95" s="567" t="s">
        <v>608</v>
      </c>
      <c r="PMP95" s="567" t="s">
        <v>608</v>
      </c>
      <c r="PMQ95" s="567" t="s">
        <v>608</v>
      </c>
      <c r="PMR95" s="567" t="s">
        <v>608</v>
      </c>
      <c r="PMS95" s="567" t="s">
        <v>608</v>
      </c>
      <c r="PMT95" s="567" t="s">
        <v>608</v>
      </c>
      <c r="PMU95" s="567" t="s">
        <v>608</v>
      </c>
      <c r="PMV95" s="567" t="s">
        <v>608</v>
      </c>
      <c r="PMW95" s="567" t="s">
        <v>608</v>
      </c>
      <c r="PMX95" s="567" t="s">
        <v>608</v>
      </c>
      <c r="PMY95" s="567" t="s">
        <v>608</v>
      </c>
      <c r="PMZ95" s="567" t="s">
        <v>608</v>
      </c>
      <c r="PNA95" s="567" t="s">
        <v>608</v>
      </c>
      <c r="PNB95" s="567" t="s">
        <v>608</v>
      </c>
      <c r="PNC95" s="567" t="s">
        <v>608</v>
      </c>
      <c r="PND95" s="567" t="s">
        <v>608</v>
      </c>
      <c r="PNE95" s="567" t="s">
        <v>608</v>
      </c>
      <c r="PNF95" s="567" t="s">
        <v>608</v>
      </c>
      <c r="PNG95" s="567" t="s">
        <v>608</v>
      </c>
      <c r="PNH95" s="567" t="s">
        <v>608</v>
      </c>
      <c r="PNI95" s="567" t="s">
        <v>608</v>
      </c>
      <c r="PNJ95" s="567" t="s">
        <v>608</v>
      </c>
      <c r="PNK95" s="567" t="s">
        <v>608</v>
      </c>
      <c r="PNL95" s="567" t="s">
        <v>608</v>
      </c>
      <c r="PNM95" s="567" t="s">
        <v>608</v>
      </c>
      <c r="PNN95" s="567" t="s">
        <v>608</v>
      </c>
      <c r="PNO95" s="567" t="s">
        <v>608</v>
      </c>
      <c r="PNP95" s="567" t="s">
        <v>608</v>
      </c>
      <c r="PNQ95" s="567" t="s">
        <v>608</v>
      </c>
      <c r="PNR95" s="567" t="s">
        <v>608</v>
      </c>
      <c r="PNS95" s="567" t="s">
        <v>608</v>
      </c>
      <c r="PNT95" s="567" t="s">
        <v>608</v>
      </c>
      <c r="PNU95" s="567" t="s">
        <v>608</v>
      </c>
      <c r="PNV95" s="567" t="s">
        <v>608</v>
      </c>
      <c r="PNW95" s="567" t="s">
        <v>608</v>
      </c>
      <c r="PNX95" s="567" t="s">
        <v>608</v>
      </c>
      <c r="PNY95" s="567" t="s">
        <v>608</v>
      </c>
      <c r="PNZ95" s="567" t="s">
        <v>608</v>
      </c>
      <c r="POA95" s="567" t="s">
        <v>608</v>
      </c>
      <c r="POB95" s="567" t="s">
        <v>608</v>
      </c>
      <c r="POC95" s="567" t="s">
        <v>608</v>
      </c>
      <c r="POD95" s="567" t="s">
        <v>608</v>
      </c>
      <c r="POE95" s="567" t="s">
        <v>608</v>
      </c>
      <c r="POF95" s="567" t="s">
        <v>608</v>
      </c>
      <c r="POG95" s="567" t="s">
        <v>608</v>
      </c>
      <c r="POH95" s="567" t="s">
        <v>608</v>
      </c>
      <c r="POI95" s="567" t="s">
        <v>608</v>
      </c>
      <c r="POJ95" s="567" t="s">
        <v>608</v>
      </c>
      <c r="POK95" s="567" t="s">
        <v>608</v>
      </c>
      <c r="POL95" s="567" t="s">
        <v>608</v>
      </c>
      <c r="POM95" s="567" t="s">
        <v>608</v>
      </c>
      <c r="PON95" s="567" t="s">
        <v>608</v>
      </c>
      <c r="POO95" s="567" t="s">
        <v>608</v>
      </c>
      <c r="POP95" s="567" t="s">
        <v>608</v>
      </c>
      <c r="POQ95" s="567" t="s">
        <v>608</v>
      </c>
      <c r="POR95" s="567" t="s">
        <v>608</v>
      </c>
      <c r="POS95" s="567" t="s">
        <v>608</v>
      </c>
      <c r="POT95" s="567" t="s">
        <v>608</v>
      </c>
      <c r="POU95" s="567" t="s">
        <v>608</v>
      </c>
      <c r="POV95" s="567" t="s">
        <v>608</v>
      </c>
      <c r="POW95" s="567" t="s">
        <v>608</v>
      </c>
      <c r="POX95" s="567" t="s">
        <v>608</v>
      </c>
      <c r="POY95" s="567" t="s">
        <v>608</v>
      </c>
      <c r="POZ95" s="567" t="s">
        <v>608</v>
      </c>
      <c r="PPA95" s="567" t="s">
        <v>608</v>
      </c>
      <c r="PPB95" s="567" t="s">
        <v>608</v>
      </c>
      <c r="PPC95" s="567" t="s">
        <v>608</v>
      </c>
      <c r="PPD95" s="567" t="s">
        <v>608</v>
      </c>
      <c r="PPE95" s="567" t="s">
        <v>608</v>
      </c>
      <c r="PPF95" s="567" t="s">
        <v>608</v>
      </c>
      <c r="PPG95" s="567" t="s">
        <v>608</v>
      </c>
      <c r="PPH95" s="567" t="s">
        <v>608</v>
      </c>
      <c r="PPI95" s="567" t="s">
        <v>608</v>
      </c>
      <c r="PPJ95" s="567" t="s">
        <v>608</v>
      </c>
      <c r="PPK95" s="567" t="s">
        <v>608</v>
      </c>
      <c r="PPL95" s="567" t="s">
        <v>608</v>
      </c>
      <c r="PPM95" s="567" t="s">
        <v>608</v>
      </c>
      <c r="PPN95" s="567" t="s">
        <v>608</v>
      </c>
      <c r="PPO95" s="567" t="s">
        <v>608</v>
      </c>
      <c r="PPP95" s="567" t="s">
        <v>608</v>
      </c>
      <c r="PPQ95" s="567" t="s">
        <v>608</v>
      </c>
      <c r="PPR95" s="567" t="s">
        <v>608</v>
      </c>
      <c r="PPS95" s="567" t="s">
        <v>608</v>
      </c>
      <c r="PPT95" s="567" t="s">
        <v>608</v>
      </c>
      <c r="PPU95" s="567" t="s">
        <v>608</v>
      </c>
      <c r="PPV95" s="567" t="s">
        <v>608</v>
      </c>
      <c r="PPW95" s="567" t="s">
        <v>608</v>
      </c>
      <c r="PPX95" s="567" t="s">
        <v>608</v>
      </c>
      <c r="PPY95" s="567" t="s">
        <v>608</v>
      </c>
      <c r="PPZ95" s="567" t="s">
        <v>608</v>
      </c>
      <c r="PQA95" s="567" t="s">
        <v>608</v>
      </c>
      <c r="PQB95" s="567" t="s">
        <v>608</v>
      </c>
      <c r="PQC95" s="567" t="s">
        <v>608</v>
      </c>
      <c r="PQD95" s="567" t="s">
        <v>608</v>
      </c>
      <c r="PQE95" s="567" t="s">
        <v>608</v>
      </c>
      <c r="PQF95" s="567" t="s">
        <v>608</v>
      </c>
      <c r="PQG95" s="567" t="s">
        <v>608</v>
      </c>
      <c r="PQH95" s="567" t="s">
        <v>608</v>
      </c>
      <c r="PQI95" s="567" t="s">
        <v>608</v>
      </c>
      <c r="PQJ95" s="567" t="s">
        <v>608</v>
      </c>
      <c r="PQK95" s="567" t="s">
        <v>608</v>
      </c>
      <c r="PQL95" s="567" t="s">
        <v>608</v>
      </c>
      <c r="PQM95" s="567" t="s">
        <v>608</v>
      </c>
      <c r="PQN95" s="567" t="s">
        <v>608</v>
      </c>
      <c r="PQO95" s="567" t="s">
        <v>608</v>
      </c>
      <c r="PQP95" s="567" t="s">
        <v>608</v>
      </c>
      <c r="PQQ95" s="567" t="s">
        <v>608</v>
      </c>
      <c r="PQR95" s="567" t="s">
        <v>608</v>
      </c>
      <c r="PQS95" s="567" t="s">
        <v>608</v>
      </c>
      <c r="PQT95" s="567" t="s">
        <v>608</v>
      </c>
      <c r="PQU95" s="567" t="s">
        <v>608</v>
      </c>
      <c r="PQV95" s="567" t="s">
        <v>608</v>
      </c>
      <c r="PQW95" s="567" t="s">
        <v>608</v>
      </c>
      <c r="PQX95" s="567" t="s">
        <v>608</v>
      </c>
      <c r="PQY95" s="567" t="s">
        <v>608</v>
      </c>
      <c r="PQZ95" s="567" t="s">
        <v>608</v>
      </c>
      <c r="PRA95" s="567" t="s">
        <v>608</v>
      </c>
      <c r="PRB95" s="567" t="s">
        <v>608</v>
      </c>
      <c r="PRC95" s="567" t="s">
        <v>608</v>
      </c>
      <c r="PRD95" s="567" t="s">
        <v>608</v>
      </c>
      <c r="PRE95" s="567" t="s">
        <v>608</v>
      </c>
      <c r="PRF95" s="567" t="s">
        <v>608</v>
      </c>
      <c r="PRG95" s="567" t="s">
        <v>608</v>
      </c>
      <c r="PRH95" s="567" t="s">
        <v>608</v>
      </c>
      <c r="PRI95" s="567" t="s">
        <v>608</v>
      </c>
      <c r="PRJ95" s="567" t="s">
        <v>608</v>
      </c>
      <c r="PRK95" s="567" t="s">
        <v>608</v>
      </c>
      <c r="PRL95" s="567" t="s">
        <v>608</v>
      </c>
      <c r="PRM95" s="567" t="s">
        <v>608</v>
      </c>
      <c r="PRN95" s="567" t="s">
        <v>608</v>
      </c>
      <c r="PRO95" s="567" t="s">
        <v>608</v>
      </c>
      <c r="PRP95" s="567" t="s">
        <v>608</v>
      </c>
      <c r="PRQ95" s="567" t="s">
        <v>608</v>
      </c>
      <c r="PRR95" s="567" t="s">
        <v>608</v>
      </c>
      <c r="PRS95" s="567" t="s">
        <v>608</v>
      </c>
      <c r="PRT95" s="567" t="s">
        <v>608</v>
      </c>
      <c r="PRU95" s="567" t="s">
        <v>608</v>
      </c>
      <c r="PRV95" s="567" t="s">
        <v>608</v>
      </c>
      <c r="PRW95" s="567" t="s">
        <v>608</v>
      </c>
      <c r="PRX95" s="567" t="s">
        <v>608</v>
      </c>
      <c r="PRY95" s="567" t="s">
        <v>608</v>
      </c>
      <c r="PRZ95" s="567" t="s">
        <v>608</v>
      </c>
      <c r="PSA95" s="567" t="s">
        <v>608</v>
      </c>
      <c r="PSB95" s="567" t="s">
        <v>608</v>
      </c>
      <c r="PSC95" s="567" t="s">
        <v>608</v>
      </c>
      <c r="PSD95" s="567" t="s">
        <v>608</v>
      </c>
      <c r="PSE95" s="567" t="s">
        <v>608</v>
      </c>
      <c r="PSF95" s="567" t="s">
        <v>608</v>
      </c>
      <c r="PSG95" s="567" t="s">
        <v>608</v>
      </c>
      <c r="PSH95" s="567" t="s">
        <v>608</v>
      </c>
      <c r="PSI95" s="567" t="s">
        <v>608</v>
      </c>
      <c r="PSJ95" s="567" t="s">
        <v>608</v>
      </c>
      <c r="PSK95" s="567" t="s">
        <v>608</v>
      </c>
      <c r="PSL95" s="567" t="s">
        <v>608</v>
      </c>
      <c r="PSM95" s="567" t="s">
        <v>608</v>
      </c>
      <c r="PSN95" s="567" t="s">
        <v>608</v>
      </c>
      <c r="PSO95" s="567" t="s">
        <v>608</v>
      </c>
      <c r="PSP95" s="567" t="s">
        <v>608</v>
      </c>
      <c r="PSQ95" s="567" t="s">
        <v>608</v>
      </c>
      <c r="PSR95" s="567" t="s">
        <v>608</v>
      </c>
      <c r="PSS95" s="567" t="s">
        <v>608</v>
      </c>
      <c r="PST95" s="567" t="s">
        <v>608</v>
      </c>
      <c r="PSU95" s="567" t="s">
        <v>608</v>
      </c>
      <c r="PSV95" s="567" t="s">
        <v>608</v>
      </c>
      <c r="PSW95" s="567" t="s">
        <v>608</v>
      </c>
      <c r="PSX95" s="567" t="s">
        <v>608</v>
      </c>
      <c r="PSY95" s="567" t="s">
        <v>608</v>
      </c>
      <c r="PSZ95" s="567" t="s">
        <v>608</v>
      </c>
      <c r="PTA95" s="567" t="s">
        <v>608</v>
      </c>
      <c r="PTB95" s="567" t="s">
        <v>608</v>
      </c>
      <c r="PTC95" s="567" t="s">
        <v>608</v>
      </c>
      <c r="PTD95" s="567" t="s">
        <v>608</v>
      </c>
      <c r="PTE95" s="567" t="s">
        <v>608</v>
      </c>
      <c r="PTF95" s="567" t="s">
        <v>608</v>
      </c>
      <c r="PTG95" s="567" t="s">
        <v>608</v>
      </c>
      <c r="PTH95" s="567" t="s">
        <v>608</v>
      </c>
      <c r="PTI95" s="567" t="s">
        <v>608</v>
      </c>
      <c r="PTJ95" s="567" t="s">
        <v>608</v>
      </c>
      <c r="PTK95" s="567" t="s">
        <v>608</v>
      </c>
      <c r="PTL95" s="567" t="s">
        <v>608</v>
      </c>
      <c r="PTM95" s="567" t="s">
        <v>608</v>
      </c>
      <c r="PTN95" s="567" t="s">
        <v>608</v>
      </c>
      <c r="PTO95" s="567" t="s">
        <v>608</v>
      </c>
      <c r="PTP95" s="567" t="s">
        <v>608</v>
      </c>
      <c r="PTQ95" s="567" t="s">
        <v>608</v>
      </c>
      <c r="PTR95" s="567" t="s">
        <v>608</v>
      </c>
      <c r="PTS95" s="567" t="s">
        <v>608</v>
      </c>
      <c r="PTT95" s="567" t="s">
        <v>608</v>
      </c>
      <c r="PTU95" s="567" t="s">
        <v>608</v>
      </c>
      <c r="PTV95" s="567" t="s">
        <v>608</v>
      </c>
      <c r="PTW95" s="567" t="s">
        <v>608</v>
      </c>
      <c r="PTX95" s="567" t="s">
        <v>608</v>
      </c>
      <c r="PTY95" s="567" t="s">
        <v>608</v>
      </c>
      <c r="PTZ95" s="567" t="s">
        <v>608</v>
      </c>
      <c r="PUA95" s="567" t="s">
        <v>608</v>
      </c>
      <c r="PUB95" s="567" t="s">
        <v>608</v>
      </c>
      <c r="PUC95" s="567" t="s">
        <v>608</v>
      </c>
      <c r="PUD95" s="567" t="s">
        <v>608</v>
      </c>
      <c r="PUE95" s="567" t="s">
        <v>608</v>
      </c>
      <c r="PUF95" s="567" t="s">
        <v>608</v>
      </c>
      <c r="PUG95" s="567" t="s">
        <v>608</v>
      </c>
      <c r="PUH95" s="567" t="s">
        <v>608</v>
      </c>
      <c r="PUI95" s="567" t="s">
        <v>608</v>
      </c>
      <c r="PUJ95" s="567" t="s">
        <v>608</v>
      </c>
      <c r="PUK95" s="567" t="s">
        <v>608</v>
      </c>
      <c r="PUL95" s="567" t="s">
        <v>608</v>
      </c>
      <c r="PUM95" s="567" t="s">
        <v>608</v>
      </c>
      <c r="PUN95" s="567" t="s">
        <v>608</v>
      </c>
      <c r="PUO95" s="567" t="s">
        <v>608</v>
      </c>
      <c r="PUP95" s="567" t="s">
        <v>608</v>
      </c>
      <c r="PUQ95" s="567" t="s">
        <v>608</v>
      </c>
      <c r="PUR95" s="567" t="s">
        <v>608</v>
      </c>
      <c r="PUS95" s="567" t="s">
        <v>608</v>
      </c>
      <c r="PUT95" s="567" t="s">
        <v>608</v>
      </c>
      <c r="PUU95" s="567" t="s">
        <v>608</v>
      </c>
      <c r="PUV95" s="567" t="s">
        <v>608</v>
      </c>
      <c r="PUW95" s="567" t="s">
        <v>608</v>
      </c>
      <c r="PUX95" s="567" t="s">
        <v>608</v>
      </c>
      <c r="PUY95" s="567" t="s">
        <v>608</v>
      </c>
      <c r="PUZ95" s="567" t="s">
        <v>608</v>
      </c>
      <c r="PVA95" s="567" t="s">
        <v>608</v>
      </c>
      <c r="PVB95" s="567" t="s">
        <v>608</v>
      </c>
      <c r="PVC95" s="567" t="s">
        <v>608</v>
      </c>
      <c r="PVD95" s="567" t="s">
        <v>608</v>
      </c>
      <c r="PVE95" s="567" t="s">
        <v>608</v>
      </c>
      <c r="PVF95" s="567" t="s">
        <v>608</v>
      </c>
      <c r="PVG95" s="567" t="s">
        <v>608</v>
      </c>
      <c r="PVH95" s="567" t="s">
        <v>608</v>
      </c>
      <c r="PVI95" s="567" t="s">
        <v>608</v>
      </c>
      <c r="PVJ95" s="567" t="s">
        <v>608</v>
      </c>
      <c r="PVK95" s="567" t="s">
        <v>608</v>
      </c>
      <c r="PVL95" s="567" t="s">
        <v>608</v>
      </c>
      <c r="PVM95" s="567" t="s">
        <v>608</v>
      </c>
      <c r="PVN95" s="567" t="s">
        <v>608</v>
      </c>
      <c r="PVO95" s="567" t="s">
        <v>608</v>
      </c>
      <c r="PVP95" s="567" t="s">
        <v>608</v>
      </c>
      <c r="PVQ95" s="567" t="s">
        <v>608</v>
      </c>
      <c r="PVR95" s="567" t="s">
        <v>608</v>
      </c>
      <c r="PVS95" s="567" t="s">
        <v>608</v>
      </c>
      <c r="PVT95" s="567" t="s">
        <v>608</v>
      </c>
      <c r="PVU95" s="567" t="s">
        <v>608</v>
      </c>
      <c r="PVV95" s="567" t="s">
        <v>608</v>
      </c>
      <c r="PVW95" s="567" t="s">
        <v>608</v>
      </c>
      <c r="PVX95" s="567" t="s">
        <v>608</v>
      </c>
      <c r="PVY95" s="567" t="s">
        <v>608</v>
      </c>
      <c r="PVZ95" s="567" t="s">
        <v>608</v>
      </c>
      <c r="PWA95" s="567" t="s">
        <v>608</v>
      </c>
      <c r="PWB95" s="567" t="s">
        <v>608</v>
      </c>
      <c r="PWC95" s="567" t="s">
        <v>608</v>
      </c>
      <c r="PWD95" s="567" t="s">
        <v>608</v>
      </c>
      <c r="PWE95" s="567" t="s">
        <v>608</v>
      </c>
      <c r="PWF95" s="567" t="s">
        <v>608</v>
      </c>
      <c r="PWG95" s="567" t="s">
        <v>608</v>
      </c>
      <c r="PWH95" s="567" t="s">
        <v>608</v>
      </c>
      <c r="PWI95" s="567" t="s">
        <v>608</v>
      </c>
      <c r="PWJ95" s="567" t="s">
        <v>608</v>
      </c>
      <c r="PWK95" s="567" t="s">
        <v>608</v>
      </c>
      <c r="PWL95" s="567" t="s">
        <v>608</v>
      </c>
      <c r="PWM95" s="567" t="s">
        <v>608</v>
      </c>
      <c r="PWN95" s="567" t="s">
        <v>608</v>
      </c>
      <c r="PWO95" s="567" t="s">
        <v>608</v>
      </c>
      <c r="PWP95" s="567" t="s">
        <v>608</v>
      </c>
      <c r="PWQ95" s="567" t="s">
        <v>608</v>
      </c>
      <c r="PWR95" s="567" t="s">
        <v>608</v>
      </c>
      <c r="PWS95" s="567" t="s">
        <v>608</v>
      </c>
      <c r="PWT95" s="567" t="s">
        <v>608</v>
      </c>
      <c r="PWU95" s="567" t="s">
        <v>608</v>
      </c>
      <c r="PWV95" s="567" t="s">
        <v>608</v>
      </c>
      <c r="PWW95" s="567" t="s">
        <v>608</v>
      </c>
      <c r="PWX95" s="567" t="s">
        <v>608</v>
      </c>
      <c r="PWY95" s="567" t="s">
        <v>608</v>
      </c>
      <c r="PWZ95" s="567" t="s">
        <v>608</v>
      </c>
      <c r="PXA95" s="567" t="s">
        <v>608</v>
      </c>
      <c r="PXB95" s="567" t="s">
        <v>608</v>
      </c>
      <c r="PXC95" s="567" t="s">
        <v>608</v>
      </c>
      <c r="PXD95" s="567" t="s">
        <v>608</v>
      </c>
      <c r="PXE95" s="567" t="s">
        <v>608</v>
      </c>
      <c r="PXF95" s="567" t="s">
        <v>608</v>
      </c>
      <c r="PXG95" s="567" t="s">
        <v>608</v>
      </c>
      <c r="PXH95" s="567" t="s">
        <v>608</v>
      </c>
      <c r="PXI95" s="567" t="s">
        <v>608</v>
      </c>
      <c r="PXJ95" s="567" t="s">
        <v>608</v>
      </c>
      <c r="PXK95" s="567" t="s">
        <v>608</v>
      </c>
      <c r="PXL95" s="567" t="s">
        <v>608</v>
      </c>
      <c r="PXM95" s="567" t="s">
        <v>608</v>
      </c>
      <c r="PXN95" s="567" t="s">
        <v>608</v>
      </c>
      <c r="PXO95" s="567" t="s">
        <v>608</v>
      </c>
      <c r="PXP95" s="567" t="s">
        <v>608</v>
      </c>
      <c r="PXQ95" s="567" t="s">
        <v>608</v>
      </c>
      <c r="PXR95" s="567" t="s">
        <v>608</v>
      </c>
      <c r="PXS95" s="567" t="s">
        <v>608</v>
      </c>
      <c r="PXT95" s="567" t="s">
        <v>608</v>
      </c>
      <c r="PXU95" s="567" t="s">
        <v>608</v>
      </c>
      <c r="PXV95" s="567" t="s">
        <v>608</v>
      </c>
      <c r="PXW95" s="567" t="s">
        <v>608</v>
      </c>
      <c r="PXX95" s="567" t="s">
        <v>608</v>
      </c>
      <c r="PXY95" s="567" t="s">
        <v>608</v>
      </c>
      <c r="PXZ95" s="567" t="s">
        <v>608</v>
      </c>
      <c r="PYA95" s="567" t="s">
        <v>608</v>
      </c>
      <c r="PYB95" s="567" t="s">
        <v>608</v>
      </c>
      <c r="PYC95" s="567" t="s">
        <v>608</v>
      </c>
      <c r="PYD95" s="567" t="s">
        <v>608</v>
      </c>
      <c r="PYE95" s="567" t="s">
        <v>608</v>
      </c>
      <c r="PYF95" s="567" t="s">
        <v>608</v>
      </c>
      <c r="PYG95" s="567" t="s">
        <v>608</v>
      </c>
      <c r="PYH95" s="567" t="s">
        <v>608</v>
      </c>
      <c r="PYI95" s="567" t="s">
        <v>608</v>
      </c>
      <c r="PYJ95" s="567" t="s">
        <v>608</v>
      </c>
      <c r="PYK95" s="567" t="s">
        <v>608</v>
      </c>
      <c r="PYL95" s="567" t="s">
        <v>608</v>
      </c>
      <c r="PYM95" s="567" t="s">
        <v>608</v>
      </c>
      <c r="PYN95" s="567" t="s">
        <v>608</v>
      </c>
      <c r="PYO95" s="567" t="s">
        <v>608</v>
      </c>
      <c r="PYP95" s="567" t="s">
        <v>608</v>
      </c>
      <c r="PYQ95" s="567" t="s">
        <v>608</v>
      </c>
      <c r="PYR95" s="567" t="s">
        <v>608</v>
      </c>
      <c r="PYS95" s="567" t="s">
        <v>608</v>
      </c>
      <c r="PYT95" s="567" t="s">
        <v>608</v>
      </c>
      <c r="PYU95" s="567" t="s">
        <v>608</v>
      </c>
      <c r="PYV95" s="567" t="s">
        <v>608</v>
      </c>
      <c r="PYW95" s="567" t="s">
        <v>608</v>
      </c>
      <c r="PYX95" s="567" t="s">
        <v>608</v>
      </c>
      <c r="PYY95" s="567" t="s">
        <v>608</v>
      </c>
      <c r="PYZ95" s="567" t="s">
        <v>608</v>
      </c>
      <c r="PZA95" s="567" t="s">
        <v>608</v>
      </c>
      <c r="PZB95" s="567" t="s">
        <v>608</v>
      </c>
      <c r="PZC95" s="567" t="s">
        <v>608</v>
      </c>
      <c r="PZD95" s="567" t="s">
        <v>608</v>
      </c>
      <c r="PZE95" s="567" t="s">
        <v>608</v>
      </c>
      <c r="PZF95" s="567" t="s">
        <v>608</v>
      </c>
      <c r="PZG95" s="567" t="s">
        <v>608</v>
      </c>
      <c r="PZH95" s="567" t="s">
        <v>608</v>
      </c>
      <c r="PZI95" s="567" t="s">
        <v>608</v>
      </c>
      <c r="PZJ95" s="567" t="s">
        <v>608</v>
      </c>
      <c r="PZK95" s="567" t="s">
        <v>608</v>
      </c>
      <c r="PZL95" s="567" t="s">
        <v>608</v>
      </c>
      <c r="PZM95" s="567" t="s">
        <v>608</v>
      </c>
      <c r="PZN95" s="567" t="s">
        <v>608</v>
      </c>
      <c r="PZO95" s="567" t="s">
        <v>608</v>
      </c>
      <c r="PZP95" s="567" t="s">
        <v>608</v>
      </c>
      <c r="PZQ95" s="567" t="s">
        <v>608</v>
      </c>
      <c r="PZR95" s="567" t="s">
        <v>608</v>
      </c>
      <c r="PZS95" s="567" t="s">
        <v>608</v>
      </c>
      <c r="PZT95" s="567" t="s">
        <v>608</v>
      </c>
      <c r="PZU95" s="567" t="s">
        <v>608</v>
      </c>
      <c r="PZV95" s="567" t="s">
        <v>608</v>
      </c>
      <c r="PZW95" s="567" t="s">
        <v>608</v>
      </c>
      <c r="PZX95" s="567" t="s">
        <v>608</v>
      </c>
      <c r="PZY95" s="567" t="s">
        <v>608</v>
      </c>
      <c r="PZZ95" s="567" t="s">
        <v>608</v>
      </c>
      <c r="QAA95" s="567" t="s">
        <v>608</v>
      </c>
      <c r="QAB95" s="567" t="s">
        <v>608</v>
      </c>
      <c r="QAC95" s="567" t="s">
        <v>608</v>
      </c>
      <c r="QAD95" s="567" t="s">
        <v>608</v>
      </c>
      <c r="QAE95" s="567" t="s">
        <v>608</v>
      </c>
      <c r="QAF95" s="567" t="s">
        <v>608</v>
      </c>
      <c r="QAG95" s="567" t="s">
        <v>608</v>
      </c>
      <c r="QAH95" s="567" t="s">
        <v>608</v>
      </c>
      <c r="QAI95" s="567" t="s">
        <v>608</v>
      </c>
      <c r="QAJ95" s="567" t="s">
        <v>608</v>
      </c>
      <c r="QAK95" s="567" t="s">
        <v>608</v>
      </c>
      <c r="QAL95" s="567" t="s">
        <v>608</v>
      </c>
      <c r="QAM95" s="567" t="s">
        <v>608</v>
      </c>
      <c r="QAN95" s="567" t="s">
        <v>608</v>
      </c>
      <c r="QAO95" s="567" t="s">
        <v>608</v>
      </c>
      <c r="QAP95" s="567" t="s">
        <v>608</v>
      </c>
      <c r="QAQ95" s="567" t="s">
        <v>608</v>
      </c>
      <c r="QAR95" s="567" t="s">
        <v>608</v>
      </c>
      <c r="QAS95" s="567" t="s">
        <v>608</v>
      </c>
      <c r="QAT95" s="567" t="s">
        <v>608</v>
      </c>
      <c r="QAU95" s="567" t="s">
        <v>608</v>
      </c>
      <c r="QAV95" s="567" t="s">
        <v>608</v>
      </c>
      <c r="QAW95" s="567" t="s">
        <v>608</v>
      </c>
      <c r="QAX95" s="567" t="s">
        <v>608</v>
      </c>
      <c r="QAY95" s="567" t="s">
        <v>608</v>
      </c>
      <c r="QAZ95" s="567" t="s">
        <v>608</v>
      </c>
      <c r="QBA95" s="567" t="s">
        <v>608</v>
      </c>
      <c r="QBB95" s="567" t="s">
        <v>608</v>
      </c>
      <c r="QBC95" s="567" t="s">
        <v>608</v>
      </c>
      <c r="QBD95" s="567" t="s">
        <v>608</v>
      </c>
      <c r="QBE95" s="567" t="s">
        <v>608</v>
      </c>
      <c r="QBF95" s="567" t="s">
        <v>608</v>
      </c>
      <c r="QBG95" s="567" t="s">
        <v>608</v>
      </c>
      <c r="QBH95" s="567" t="s">
        <v>608</v>
      </c>
      <c r="QBI95" s="567" t="s">
        <v>608</v>
      </c>
      <c r="QBJ95" s="567" t="s">
        <v>608</v>
      </c>
      <c r="QBK95" s="567" t="s">
        <v>608</v>
      </c>
      <c r="QBL95" s="567" t="s">
        <v>608</v>
      </c>
      <c r="QBM95" s="567" t="s">
        <v>608</v>
      </c>
      <c r="QBN95" s="567" t="s">
        <v>608</v>
      </c>
      <c r="QBO95" s="567" t="s">
        <v>608</v>
      </c>
      <c r="QBP95" s="567" t="s">
        <v>608</v>
      </c>
      <c r="QBQ95" s="567" t="s">
        <v>608</v>
      </c>
      <c r="QBR95" s="567" t="s">
        <v>608</v>
      </c>
      <c r="QBS95" s="567" t="s">
        <v>608</v>
      </c>
      <c r="QBT95" s="567" t="s">
        <v>608</v>
      </c>
      <c r="QBU95" s="567" t="s">
        <v>608</v>
      </c>
      <c r="QBV95" s="567" t="s">
        <v>608</v>
      </c>
      <c r="QBW95" s="567" t="s">
        <v>608</v>
      </c>
      <c r="QBX95" s="567" t="s">
        <v>608</v>
      </c>
      <c r="QBY95" s="567" t="s">
        <v>608</v>
      </c>
      <c r="QBZ95" s="567" t="s">
        <v>608</v>
      </c>
      <c r="QCA95" s="567" t="s">
        <v>608</v>
      </c>
      <c r="QCB95" s="567" t="s">
        <v>608</v>
      </c>
      <c r="QCC95" s="567" t="s">
        <v>608</v>
      </c>
      <c r="QCD95" s="567" t="s">
        <v>608</v>
      </c>
      <c r="QCE95" s="567" t="s">
        <v>608</v>
      </c>
      <c r="QCF95" s="567" t="s">
        <v>608</v>
      </c>
      <c r="QCG95" s="567" t="s">
        <v>608</v>
      </c>
      <c r="QCH95" s="567" t="s">
        <v>608</v>
      </c>
      <c r="QCI95" s="567" t="s">
        <v>608</v>
      </c>
      <c r="QCJ95" s="567" t="s">
        <v>608</v>
      </c>
      <c r="QCK95" s="567" t="s">
        <v>608</v>
      </c>
      <c r="QCL95" s="567" t="s">
        <v>608</v>
      </c>
      <c r="QCM95" s="567" t="s">
        <v>608</v>
      </c>
      <c r="QCN95" s="567" t="s">
        <v>608</v>
      </c>
      <c r="QCO95" s="567" t="s">
        <v>608</v>
      </c>
      <c r="QCP95" s="567" t="s">
        <v>608</v>
      </c>
      <c r="QCQ95" s="567" t="s">
        <v>608</v>
      </c>
      <c r="QCR95" s="567" t="s">
        <v>608</v>
      </c>
      <c r="QCS95" s="567" t="s">
        <v>608</v>
      </c>
      <c r="QCT95" s="567" t="s">
        <v>608</v>
      </c>
      <c r="QCU95" s="567" t="s">
        <v>608</v>
      </c>
      <c r="QCV95" s="567" t="s">
        <v>608</v>
      </c>
      <c r="QCW95" s="567" t="s">
        <v>608</v>
      </c>
      <c r="QCX95" s="567" t="s">
        <v>608</v>
      </c>
      <c r="QCY95" s="567" t="s">
        <v>608</v>
      </c>
      <c r="QCZ95" s="567" t="s">
        <v>608</v>
      </c>
      <c r="QDA95" s="567" t="s">
        <v>608</v>
      </c>
      <c r="QDB95" s="567" t="s">
        <v>608</v>
      </c>
      <c r="QDC95" s="567" t="s">
        <v>608</v>
      </c>
      <c r="QDD95" s="567" t="s">
        <v>608</v>
      </c>
      <c r="QDE95" s="567" t="s">
        <v>608</v>
      </c>
      <c r="QDF95" s="567" t="s">
        <v>608</v>
      </c>
      <c r="QDG95" s="567" t="s">
        <v>608</v>
      </c>
      <c r="QDH95" s="567" t="s">
        <v>608</v>
      </c>
      <c r="QDI95" s="567" t="s">
        <v>608</v>
      </c>
      <c r="QDJ95" s="567" t="s">
        <v>608</v>
      </c>
      <c r="QDK95" s="567" t="s">
        <v>608</v>
      </c>
      <c r="QDL95" s="567" t="s">
        <v>608</v>
      </c>
      <c r="QDM95" s="567" t="s">
        <v>608</v>
      </c>
      <c r="QDN95" s="567" t="s">
        <v>608</v>
      </c>
      <c r="QDO95" s="567" t="s">
        <v>608</v>
      </c>
      <c r="QDP95" s="567" t="s">
        <v>608</v>
      </c>
      <c r="QDQ95" s="567" t="s">
        <v>608</v>
      </c>
      <c r="QDR95" s="567" t="s">
        <v>608</v>
      </c>
      <c r="QDS95" s="567" t="s">
        <v>608</v>
      </c>
      <c r="QDT95" s="567" t="s">
        <v>608</v>
      </c>
      <c r="QDU95" s="567" t="s">
        <v>608</v>
      </c>
      <c r="QDV95" s="567" t="s">
        <v>608</v>
      </c>
      <c r="QDW95" s="567" t="s">
        <v>608</v>
      </c>
      <c r="QDX95" s="567" t="s">
        <v>608</v>
      </c>
      <c r="QDY95" s="567" t="s">
        <v>608</v>
      </c>
      <c r="QDZ95" s="567" t="s">
        <v>608</v>
      </c>
      <c r="QEA95" s="567" t="s">
        <v>608</v>
      </c>
      <c r="QEB95" s="567" t="s">
        <v>608</v>
      </c>
      <c r="QEC95" s="567" t="s">
        <v>608</v>
      </c>
      <c r="QED95" s="567" t="s">
        <v>608</v>
      </c>
      <c r="QEE95" s="567" t="s">
        <v>608</v>
      </c>
      <c r="QEF95" s="567" t="s">
        <v>608</v>
      </c>
      <c r="QEG95" s="567" t="s">
        <v>608</v>
      </c>
      <c r="QEH95" s="567" t="s">
        <v>608</v>
      </c>
      <c r="QEI95" s="567" t="s">
        <v>608</v>
      </c>
      <c r="QEJ95" s="567" t="s">
        <v>608</v>
      </c>
      <c r="QEK95" s="567" t="s">
        <v>608</v>
      </c>
      <c r="QEL95" s="567" t="s">
        <v>608</v>
      </c>
      <c r="QEM95" s="567" t="s">
        <v>608</v>
      </c>
      <c r="QEN95" s="567" t="s">
        <v>608</v>
      </c>
      <c r="QEO95" s="567" t="s">
        <v>608</v>
      </c>
      <c r="QEP95" s="567" t="s">
        <v>608</v>
      </c>
      <c r="QEQ95" s="567" t="s">
        <v>608</v>
      </c>
      <c r="QER95" s="567" t="s">
        <v>608</v>
      </c>
      <c r="QES95" s="567" t="s">
        <v>608</v>
      </c>
      <c r="QET95" s="567" t="s">
        <v>608</v>
      </c>
      <c r="QEU95" s="567" t="s">
        <v>608</v>
      </c>
      <c r="QEV95" s="567" t="s">
        <v>608</v>
      </c>
      <c r="QEW95" s="567" t="s">
        <v>608</v>
      </c>
      <c r="QEX95" s="567" t="s">
        <v>608</v>
      </c>
      <c r="QEY95" s="567" t="s">
        <v>608</v>
      </c>
      <c r="QEZ95" s="567" t="s">
        <v>608</v>
      </c>
      <c r="QFA95" s="567" t="s">
        <v>608</v>
      </c>
      <c r="QFB95" s="567" t="s">
        <v>608</v>
      </c>
      <c r="QFC95" s="567" t="s">
        <v>608</v>
      </c>
      <c r="QFD95" s="567" t="s">
        <v>608</v>
      </c>
      <c r="QFE95" s="567" t="s">
        <v>608</v>
      </c>
      <c r="QFF95" s="567" t="s">
        <v>608</v>
      </c>
      <c r="QFG95" s="567" t="s">
        <v>608</v>
      </c>
      <c r="QFH95" s="567" t="s">
        <v>608</v>
      </c>
      <c r="QFI95" s="567" t="s">
        <v>608</v>
      </c>
      <c r="QFJ95" s="567" t="s">
        <v>608</v>
      </c>
      <c r="QFK95" s="567" t="s">
        <v>608</v>
      </c>
      <c r="QFL95" s="567" t="s">
        <v>608</v>
      </c>
      <c r="QFM95" s="567" t="s">
        <v>608</v>
      </c>
      <c r="QFN95" s="567" t="s">
        <v>608</v>
      </c>
      <c r="QFO95" s="567" t="s">
        <v>608</v>
      </c>
      <c r="QFP95" s="567" t="s">
        <v>608</v>
      </c>
      <c r="QFQ95" s="567" t="s">
        <v>608</v>
      </c>
      <c r="QFR95" s="567" t="s">
        <v>608</v>
      </c>
      <c r="QFS95" s="567" t="s">
        <v>608</v>
      </c>
      <c r="QFT95" s="567" t="s">
        <v>608</v>
      </c>
      <c r="QFU95" s="567" t="s">
        <v>608</v>
      </c>
      <c r="QFV95" s="567" t="s">
        <v>608</v>
      </c>
      <c r="QFW95" s="567" t="s">
        <v>608</v>
      </c>
      <c r="QFX95" s="567" t="s">
        <v>608</v>
      </c>
      <c r="QFY95" s="567" t="s">
        <v>608</v>
      </c>
      <c r="QFZ95" s="567" t="s">
        <v>608</v>
      </c>
      <c r="QGA95" s="567" t="s">
        <v>608</v>
      </c>
      <c r="QGB95" s="567" t="s">
        <v>608</v>
      </c>
      <c r="QGC95" s="567" t="s">
        <v>608</v>
      </c>
      <c r="QGD95" s="567" t="s">
        <v>608</v>
      </c>
      <c r="QGE95" s="567" t="s">
        <v>608</v>
      </c>
      <c r="QGF95" s="567" t="s">
        <v>608</v>
      </c>
      <c r="QGG95" s="567" t="s">
        <v>608</v>
      </c>
      <c r="QGH95" s="567" t="s">
        <v>608</v>
      </c>
      <c r="QGI95" s="567" t="s">
        <v>608</v>
      </c>
      <c r="QGJ95" s="567" t="s">
        <v>608</v>
      </c>
      <c r="QGK95" s="567" t="s">
        <v>608</v>
      </c>
      <c r="QGL95" s="567" t="s">
        <v>608</v>
      </c>
      <c r="QGM95" s="567" t="s">
        <v>608</v>
      </c>
      <c r="QGN95" s="567" t="s">
        <v>608</v>
      </c>
      <c r="QGO95" s="567" t="s">
        <v>608</v>
      </c>
      <c r="QGP95" s="567" t="s">
        <v>608</v>
      </c>
      <c r="QGQ95" s="567" t="s">
        <v>608</v>
      </c>
      <c r="QGR95" s="567" t="s">
        <v>608</v>
      </c>
      <c r="QGS95" s="567" t="s">
        <v>608</v>
      </c>
      <c r="QGT95" s="567" t="s">
        <v>608</v>
      </c>
      <c r="QGU95" s="567" t="s">
        <v>608</v>
      </c>
      <c r="QGV95" s="567" t="s">
        <v>608</v>
      </c>
      <c r="QGW95" s="567" t="s">
        <v>608</v>
      </c>
      <c r="QGX95" s="567" t="s">
        <v>608</v>
      </c>
      <c r="QGY95" s="567" t="s">
        <v>608</v>
      </c>
      <c r="QGZ95" s="567" t="s">
        <v>608</v>
      </c>
      <c r="QHA95" s="567" t="s">
        <v>608</v>
      </c>
      <c r="QHB95" s="567" t="s">
        <v>608</v>
      </c>
      <c r="QHC95" s="567" t="s">
        <v>608</v>
      </c>
      <c r="QHD95" s="567" t="s">
        <v>608</v>
      </c>
      <c r="QHE95" s="567" t="s">
        <v>608</v>
      </c>
      <c r="QHF95" s="567" t="s">
        <v>608</v>
      </c>
      <c r="QHG95" s="567" t="s">
        <v>608</v>
      </c>
      <c r="QHH95" s="567" t="s">
        <v>608</v>
      </c>
      <c r="QHI95" s="567" t="s">
        <v>608</v>
      </c>
      <c r="QHJ95" s="567" t="s">
        <v>608</v>
      </c>
      <c r="QHK95" s="567" t="s">
        <v>608</v>
      </c>
      <c r="QHL95" s="567" t="s">
        <v>608</v>
      </c>
      <c r="QHM95" s="567" t="s">
        <v>608</v>
      </c>
      <c r="QHN95" s="567" t="s">
        <v>608</v>
      </c>
      <c r="QHO95" s="567" t="s">
        <v>608</v>
      </c>
      <c r="QHP95" s="567" t="s">
        <v>608</v>
      </c>
      <c r="QHQ95" s="567" t="s">
        <v>608</v>
      </c>
      <c r="QHR95" s="567" t="s">
        <v>608</v>
      </c>
      <c r="QHS95" s="567" t="s">
        <v>608</v>
      </c>
      <c r="QHT95" s="567" t="s">
        <v>608</v>
      </c>
      <c r="QHU95" s="567" t="s">
        <v>608</v>
      </c>
      <c r="QHV95" s="567" t="s">
        <v>608</v>
      </c>
      <c r="QHW95" s="567" t="s">
        <v>608</v>
      </c>
      <c r="QHX95" s="567" t="s">
        <v>608</v>
      </c>
      <c r="QHY95" s="567" t="s">
        <v>608</v>
      </c>
      <c r="QHZ95" s="567" t="s">
        <v>608</v>
      </c>
      <c r="QIA95" s="567" t="s">
        <v>608</v>
      </c>
      <c r="QIB95" s="567" t="s">
        <v>608</v>
      </c>
      <c r="QIC95" s="567" t="s">
        <v>608</v>
      </c>
      <c r="QID95" s="567" t="s">
        <v>608</v>
      </c>
      <c r="QIE95" s="567" t="s">
        <v>608</v>
      </c>
      <c r="QIF95" s="567" t="s">
        <v>608</v>
      </c>
      <c r="QIG95" s="567" t="s">
        <v>608</v>
      </c>
      <c r="QIH95" s="567" t="s">
        <v>608</v>
      </c>
      <c r="QII95" s="567" t="s">
        <v>608</v>
      </c>
      <c r="QIJ95" s="567" t="s">
        <v>608</v>
      </c>
      <c r="QIK95" s="567" t="s">
        <v>608</v>
      </c>
      <c r="QIL95" s="567" t="s">
        <v>608</v>
      </c>
      <c r="QIM95" s="567" t="s">
        <v>608</v>
      </c>
      <c r="QIN95" s="567" t="s">
        <v>608</v>
      </c>
      <c r="QIO95" s="567" t="s">
        <v>608</v>
      </c>
      <c r="QIP95" s="567" t="s">
        <v>608</v>
      </c>
      <c r="QIQ95" s="567" t="s">
        <v>608</v>
      </c>
      <c r="QIR95" s="567" t="s">
        <v>608</v>
      </c>
      <c r="QIS95" s="567" t="s">
        <v>608</v>
      </c>
      <c r="QIT95" s="567" t="s">
        <v>608</v>
      </c>
      <c r="QIU95" s="567" t="s">
        <v>608</v>
      </c>
      <c r="QIV95" s="567" t="s">
        <v>608</v>
      </c>
      <c r="QIW95" s="567" t="s">
        <v>608</v>
      </c>
      <c r="QIX95" s="567" t="s">
        <v>608</v>
      </c>
      <c r="QIY95" s="567" t="s">
        <v>608</v>
      </c>
      <c r="QIZ95" s="567" t="s">
        <v>608</v>
      </c>
      <c r="QJA95" s="567" t="s">
        <v>608</v>
      </c>
      <c r="QJB95" s="567" t="s">
        <v>608</v>
      </c>
      <c r="QJC95" s="567" t="s">
        <v>608</v>
      </c>
      <c r="QJD95" s="567" t="s">
        <v>608</v>
      </c>
      <c r="QJE95" s="567" t="s">
        <v>608</v>
      </c>
      <c r="QJF95" s="567" t="s">
        <v>608</v>
      </c>
      <c r="QJG95" s="567" t="s">
        <v>608</v>
      </c>
      <c r="QJH95" s="567" t="s">
        <v>608</v>
      </c>
      <c r="QJI95" s="567" t="s">
        <v>608</v>
      </c>
      <c r="QJJ95" s="567" t="s">
        <v>608</v>
      </c>
      <c r="QJK95" s="567" t="s">
        <v>608</v>
      </c>
      <c r="QJL95" s="567" t="s">
        <v>608</v>
      </c>
      <c r="QJM95" s="567" t="s">
        <v>608</v>
      </c>
      <c r="QJN95" s="567" t="s">
        <v>608</v>
      </c>
      <c r="QJO95" s="567" t="s">
        <v>608</v>
      </c>
      <c r="QJP95" s="567" t="s">
        <v>608</v>
      </c>
      <c r="QJQ95" s="567" t="s">
        <v>608</v>
      </c>
      <c r="QJR95" s="567" t="s">
        <v>608</v>
      </c>
      <c r="QJS95" s="567" t="s">
        <v>608</v>
      </c>
      <c r="QJT95" s="567" t="s">
        <v>608</v>
      </c>
      <c r="QJU95" s="567" t="s">
        <v>608</v>
      </c>
      <c r="QJV95" s="567" t="s">
        <v>608</v>
      </c>
      <c r="QJW95" s="567" t="s">
        <v>608</v>
      </c>
      <c r="QJX95" s="567" t="s">
        <v>608</v>
      </c>
      <c r="QJY95" s="567" t="s">
        <v>608</v>
      </c>
      <c r="QJZ95" s="567" t="s">
        <v>608</v>
      </c>
      <c r="QKA95" s="567" t="s">
        <v>608</v>
      </c>
      <c r="QKB95" s="567" t="s">
        <v>608</v>
      </c>
      <c r="QKC95" s="567" t="s">
        <v>608</v>
      </c>
      <c r="QKD95" s="567" t="s">
        <v>608</v>
      </c>
      <c r="QKE95" s="567" t="s">
        <v>608</v>
      </c>
      <c r="QKF95" s="567" t="s">
        <v>608</v>
      </c>
      <c r="QKG95" s="567" t="s">
        <v>608</v>
      </c>
      <c r="QKH95" s="567" t="s">
        <v>608</v>
      </c>
      <c r="QKI95" s="567" t="s">
        <v>608</v>
      </c>
      <c r="QKJ95" s="567" t="s">
        <v>608</v>
      </c>
      <c r="QKK95" s="567" t="s">
        <v>608</v>
      </c>
      <c r="QKL95" s="567" t="s">
        <v>608</v>
      </c>
      <c r="QKM95" s="567" t="s">
        <v>608</v>
      </c>
      <c r="QKN95" s="567" t="s">
        <v>608</v>
      </c>
      <c r="QKO95" s="567" t="s">
        <v>608</v>
      </c>
      <c r="QKP95" s="567" t="s">
        <v>608</v>
      </c>
      <c r="QKQ95" s="567" t="s">
        <v>608</v>
      </c>
      <c r="QKR95" s="567" t="s">
        <v>608</v>
      </c>
      <c r="QKS95" s="567" t="s">
        <v>608</v>
      </c>
      <c r="QKT95" s="567" t="s">
        <v>608</v>
      </c>
      <c r="QKU95" s="567" t="s">
        <v>608</v>
      </c>
      <c r="QKV95" s="567" t="s">
        <v>608</v>
      </c>
      <c r="QKW95" s="567" t="s">
        <v>608</v>
      </c>
      <c r="QKX95" s="567" t="s">
        <v>608</v>
      </c>
      <c r="QKY95" s="567" t="s">
        <v>608</v>
      </c>
      <c r="QKZ95" s="567" t="s">
        <v>608</v>
      </c>
      <c r="QLA95" s="567" t="s">
        <v>608</v>
      </c>
      <c r="QLB95" s="567" t="s">
        <v>608</v>
      </c>
      <c r="QLC95" s="567" t="s">
        <v>608</v>
      </c>
      <c r="QLD95" s="567" t="s">
        <v>608</v>
      </c>
      <c r="QLE95" s="567" t="s">
        <v>608</v>
      </c>
      <c r="QLF95" s="567" t="s">
        <v>608</v>
      </c>
      <c r="QLG95" s="567" t="s">
        <v>608</v>
      </c>
      <c r="QLH95" s="567" t="s">
        <v>608</v>
      </c>
      <c r="QLI95" s="567" t="s">
        <v>608</v>
      </c>
      <c r="QLJ95" s="567" t="s">
        <v>608</v>
      </c>
      <c r="QLK95" s="567" t="s">
        <v>608</v>
      </c>
      <c r="QLL95" s="567" t="s">
        <v>608</v>
      </c>
      <c r="QLM95" s="567" t="s">
        <v>608</v>
      </c>
      <c r="QLN95" s="567" t="s">
        <v>608</v>
      </c>
      <c r="QLO95" s="567" t="s">
        <v>608</v>
      </c>
      <c r="QLP95" s="567" t="s">
        <v>608</v>
      </c>
      <c r="QLQ95" s="567" t="s">
        <v>608</v>
      </c>
      <c r="QLR95" s="567" t="s">
        <v>608</v>
      </c>
      <c r="QLS95" s="567" t="s">
        <v>608</v>
      </c>
      <c r="QLT95" s="567" t="s">
        <v>608</v>
      </c>
      <c r="QLU95" s="567" t="s">
        <v>608</v>
      </c>
      <c r="QLV95" s="567" t="s">
        <v>608</v>
      </c>
      <c r="QLW95" s="567" t="s">
        <v>608</v>
      </c>
      <c r="QLX95" s="567" t="s">
        <v>608</v>
      </c>
      <c r="QLY95" s="567" t="s">
        <v>608</v>
      </c>
      <c r="QLZ95" s="567" t="s">
        <v>608</v>
      </c>
      <c r="QMA95" s="567" t="s">
        <v>608</v>
      </c>
      <c r="QMB95" s="567" t="s">
        <v>608</v>
      </c>
      <c r="QMC95" s="567" t="s">
        <v>608</v>
      </c>
      <c r="QMD95" s="567" t="s">
        <v>608</v>
      </c>
      <c r="QME95" s="567" t="s">
        <v>608</v>
      </c>
      <c r="QMF95" s="567" t="s">
        <v>608</v>
      </c>
      <c r="QMG95" s="567" t="s">
        <v>608</v>
      </c>
      <c r="QMH95" s="567" t="s">
        <v>608</v>
      </c>
      <c r="QMI95" s="567" t="s">
        <v>608</v>
      </c>
      <c r="QMJ95" s="567" t="s">
        <v>608</v>
      </c>
      <c r="QMK95" s="567" t="s">
        <v>608</v>
      </c>
      <c r="QML95" s="567" t="s">
        <v>608</v>
      </c>
      <c r="QMM95" s="567" t="s">
        <v>608</v>
      </c>
      <c r="QMN95" s="567" t="s">
        <v>608</v>
      </c>
      <c r="QMO95" s="567" t="s">
        <v>608</v>
      </c>
      <c r="QMP95" s="567" t="s">
        <v>608</v>
      </c>
      <c r="QMQ95" s="567" t="s">
        <v>608</v>
      </c>
      <c r="QMR95" s="567" t="s">
        <v>608</v>
      </c>
      <c r="QMS95" s="567" t="s">
        <v>608</v>
      </c>
      <c r="QMT95" s="567" t="s">
        <v>608</v>
      </c>
      <c r="QMU95" s="567" t="s">
        <v>608</v>
      </c>
      <c r="QMV95" s="567" t="s">
        <v>608</v>
      </c>
      <c r="QMW95" s="567" t="s">
        <v>608</v>
      </c>
      <c r="QMX95" s="567" t="s">
        <v>608</v>
      </c>
      <c r="QMY95" s="567" t="s">
        <v>608</v>
      </c>
      <c r="QMZ95" s="567" t="s">
        <v>608</v>
      </c>
      <c r="QNA95" s="567" t="s">
        <v>608</v>
      </c>
      <c r="QNB95" s="567" t="s">
        <v>608</v>
      </c>
      <c r="QNC95" s="567" t="s">
        <v>608</v>
      </c>
      <c r="QND95" s="567" t="s">
        <v>608</v>
      </c>
      <c r="QNE95" s="567" t="s">
        <v>608</v>
      </c>
      <c r="QNF95" s="567" t="s">
        <v>608</v>
      </c>
      <c r="QNG95" s="567" t="s">
        <v>608</v>
      </c>
      <c r="QNH95" s="567" t="s">
        <v>608</v>
      </c>
      <c r="QNI95" s="567" t="s">
        <v>608</v>
      </c>
      <c r="QNJ95" s="567" t="s">
        <v>608</v>
      </c>
      <c r="QNK95" s="567" t="s">
        <v>608</v>
      </c>
      <c r="QNL95" s="567" t="s">
        <v>608</v>
      </c>
      <c r="QNM95" s="567" t="s">
        <v>608</v>
      </c>
      <c r="QNN95" s="567" t="s">
        <v>608</v>
      </c>
      <c r="QNO95" s="567" t="s">
        <v>608</v>
      </c>
      <c r="QNP95" s="567" t="s">
        <v>608</v>
      </c>
      <c r="QNQ95" s="567" t="s">
        <v>608</v>
      </c>
      <c r="QNR95" s="567" t="s">
        <v>608</v>
      </c>
      <c r="QNS95" s="567" t="s">
        <v>608</v>
      </c>
      <c r="QNT95" s="567" t="s">
        <v>608</v>
      </c>
      <c r="QNU95" s="567" t="s">
        <v>608</v>
      </c>
      <c r="QNV95" s="567" t="s">
        <v>608</v>
      </c>
      <c r="QNW95" s="567" t="s">
        <v>608</v>
      </c>
      <c r="QNX95" s="567" t="s">
        <v>608</v>
      </c>
      <c r="QNY95" s="567" t="s">
        <v>608</v>
      </c>
      <c r="QNZ95" s="567" t="s">
        <v>608</v>
      </c>
      <c r="QOA95" s="567" t="s">
        <v>608</v>
      </c>
      <c r="QOB95" s="567" t="s">
        <v>608</v>
      </c>
      <c r="QOC95" s="567" t="s">
        <v>608</v>
      </c>
      <c r="QOD95" s="567" t="s">
        <v>608</v>
      </c>
      <c r="QOE95" s="567" t="s">
        <v>608</v>
      </c>
      <c r="QOF95" s="567" t="s">
        <v>608</v>
      </c>
      <c r="QOG95" s="567" t="s">
        <v>608</v>
      </c>
      <c r="QOH95" s="567" t="s">
        <v>608</v>
      </c>
      <c r="QOI95" s="567" t="s">
        <v>608</v>
      </c>
      <c r="QOJ95" s="567" t="s">
        <v>608</v>
      </c>
      <c r="QOK95" s="567" t="s">
        <v>608</v>
      </c>
      <c r="QOL95" s="567" t="s">
        <v>608</v>
      </c>
      <c r="QOM95" s="567" t="s">
        <v>608</v>
      </c>
      <c r="QON95" s="567" t="s">
        <v>608</v>
      </c>
      <c r="QOO95" s="567" t="s">
        <v>608</v>
      </c>
      <c r="QOP95" s="567" t="s">
        <v>608</v>
      </c>
      <c r="QOQ95" s="567" t="s">
        <v>608</v>
      </c>
      <c r="QOR95" s="567" t="s">
        <v>608</v>
      </c>
      <c r="QOS95" s="567" t="s">
        <v>608</v>
      </c>
      <c r="QOT95" s="567" t="s">
        <v>608</v>
      </c>
      <c r="QOU95" s="567" t="s">
        <v>608</v>
      </c>
      <c r="QOV95" s="567" t="s">
        <v>608</v>
      </c>
      <c r="QOW95" s="567" t="s">
        <v>608</v>
      </c>
      <c r="QOX95" s="567" t="s">
        <v>608</v>
      </c>
      <c r="QOY95" s="567" t="s">
        <v>608</v>
      </c>
      <c r="QOZ95" s="567" t="s">
        <v>608</v>
      </c>
      <c r="QPA95" s="567" t="s">
        <v>608</v>
      </c>
      <c r="QPB95" s="567" t="s">
        <v>608</v>
      </c>
      <c r="QPC95" s="567" t="s">
        <v>608</v>
      </c>
      <c r="QPD95" s="567" t="s">
        <v>608</v>
      </c>
      <c r="QPE95" s="567" t="s">
        <v>608</v>
      </c>
      <c r="QPF95" s="567" t="s">
        <v>608</v>
      </c>
      <c r="QPG95" s="567" t="s">
        <v>608</v>
      </c>
      <c r="QPH95" s="567" t="s">
        <v>608</v>
      </c>
      <c r="QPI95" s="567" t="s">
        <v>608</v>
      </c>
      <c r="QPJ95" s="567" t="s">
        <v>608</v>
      </c>
      <c r="QPK95" s="567" t="s">
        <v>608</v>
      </c>
      <c r="QPL95" s="567" t="s">
        <v>608</v>
      </c>
      <c r="QPM95" s="567" t="s">
        <v>608</v>
      </c>
      <c r="QPN95" s="567" t="s">
        <v>608</v>
      </c>
      <c r="QPO95" s="567" t="s">
        <v>608</v>
      </c>
      <c r="QPP95" s="567" t="s">
        <v>608</v>
      </c>
      <c r="QPQ95" s="567" t="s">
        <v>608</v>
      </c>
      <c r="QPR95" s="567" t="s">
        <v>608</v>
      </c>
      <c r="QPS95" s="567" t="s">
        <v>608</v>
      </c>
      <c r="QPT95" s="567" t="s">
        <v>608</v>
      </c>
      <c r="QPU95" s="567" t="s">
        <v>608</v>
      </c>
      <c r="QPV95" s="567" t="s">
        <v>608</v>
      </c>
      <c r="QPW95" s="567" t="s">
        <v>608</v>
      </c>
      <c r="QPX95" s="567" t="s">
        <v>608</v>
      </c>
      <c r="QPY95" s="567" t="s">
        <v>608</v>
      </c>
      <c r="QPZ95" s="567" t="s">
        <v>608</v>
      </c>
      <c r="QQA95" s="567" t="s">
        <v>608</v>
      </c>
      <c r="QQB95" s="567" t="s">
        <v>608</v>
      </c>
      <c r="QQC95" s="567" t="s">
        <v>608</v>
      </c>
      <c r="QQD95" s="567" t="s">
        <v>608</v>
      </c>
      <c r="QQE95" s="567" t="s">
        <v>608</v>
      </c>
      <c r="QQF95" s="567" t="s">
        <v>608</v>
      </c>
      <c r="QQG95" s="567" t="s">
        <v>608</v>
      </c>
      <c r="QQH95" s="567" t="s">
        <v>608</v>
      </c>
      <c r="QQI95" s="567" t="s">
        <v>608</v>
      </c>
      <c r="QQJ95" s="567" t="s">
        <v>608</v>
      </c>
      <c r="QQK95" s="567" t="s">
        <v>608</v>
      </c>
      <c r="QQL95" s="567" t="s">
        <v>608</v>
      </c>
      <c r="QQM95" s="567" t="s">
        <v>608</v>
      </c>
      <c r="QQN95" s="567" t="s">
        <v>608</v>
      </c>
      <c r="QQO95" s="567" t="s">
        <v>608</v>
      </c>
      <c r="QQP95" s="567" t="s">
        <v>608</v>
      </c>
      <c r="QQQ95" s="567" t="s">
        <v>608</v>
      </c>
      <c r="QQR95" s="567" t="s">
        <v>608</v>
      </c>
      <c r="QQS95" s="567" t="s">
        <v>608</v>
      </c>
      <c r="QQT95" s="567" t="s">
        <v>608</v>
      </c>
      <c r="QQU95" s="567" t="s">
        <v>608</v>
      </c>
      <c r="QQV95" s="567" t="s">
        <v>608</v>
      </c>
      <c r="QQW95" s="567" t="s">
        <v>608</v>
      </c>
      <c r="QQX95" s="567" t="s">
        <v>608</v>
      </c>
      <c r="QQY95" s="567" t="s">
        <v>608</v>
      </c>
      <c r="QQZ95" s="567" t="s">
        <v>608</v>
      </c>
      <c r="QRA95" s="567" t="s">
        <v>608</v>
      </c>
      <c r="QRB95" s="567" t="s">
        <v>608</v>
      </c>
      <c r="QRC95" s="567" t="s">
        <v>608</v>
      </c>
      <c r="QRD95" s="567" t="s">
        <v>608</v>
      </c>
      <c r="QRE95" s="567" t="s">
        <v>608</v>
      </c>
      <c r="QRF95" s="567" t="s">
        <v>608</v>
      </c>
      <c r="QRG95" s="567" t="s">
        <v>608</v>
      </c>
      <c r="QRH95" s="567" t="s">
        <v>608</v>
      </c>
      <c r="QRI95" s="567" t="s">
        <v>608</v>
      </c>
      <c r="QRJ95" s="567" t="s">
        <v>608</v>
      </c>
      <c r="QRK95" s="567" t="s">
        <v>608</v>
      </c>
      <c r="QRL95" s="567" t="s">
        <v>608</v>
      </c>
      <c r="QRM95" s="567" t="s">
        <v>608</v>
      </c>
      <c r="QRN95" s="567" t="s">
        <v>608</v>
      </c>
      <c r="QRO95" s="567" t="s">
        <v>608</v>
      </c>
      <c r="QRP95" s="567" t="s">
        <v>608</v>
      </c>
      <c r="QRQ95" s="567" t="s">
        <v>608</v>
      </c>
      <c r="QRR95" s="567" t="s">
        <v>608</v>
      </c>
      <c r="QRS95" s="567" t="s">
        <v>608</v>
      </c>
      <c r="QRT95" s="567" t="s">
        <v>608</v>
      </c>
      <c r="QRU95" s="567" t="s">
        <v>608</v>
      </c>
      <c r="QRV95" s="567" t="s">
        <v>608</v>
      </c>
      <c r="QRW95" s="567" t="s">
        <v>608</v>
      </c>
      <c r="QRX95" s="567" t="s">
        <v>608</v>
      </c>
      <c r="QRY95" s="567" t="s">
        <v>608</v>
      </c>
      <c r="QRZ95" s="567" t="s">
        <v>608</v>
      </c>
      <c r="QSA95" s="567" t="s">
        <v>608</v>
      </c>
      <c r="QSB95" s="567" t="s">
        <v>608</v>
      </c>
      <c r="QSC95" s="567" t="s">
        <v>608</v>
      </c>
      <c r="QSD95" s="567" t="s">
        <v>608</v>
      </c>
      <c r="QSE95" s="567" t="s">
        <v>608</v>
      </c>
      <c r="QSF95" s="567" t="s">
        <v>608</v>
      </c>
      <c r="QSG95" s="567" t="s">
        <v>608</v>
      </c>
      <c r="QSH95" s="567" t="s">
        <v>608</v>
      </c>
      <c r="QSI95" s="567" t="s">
        <v>608</v>
      </c>
      <c r="QSJ95" s="567" t="s">
        <v>608</v>
      </c>
      <c r="QSK95" s="567" t="s">
        <v>608</v>
      </c>
      <c r="QSL95" s="567" t="s">
        <v>608</v>
      </c>
      <c r="QSM95" s="567" t="s">
        <v>608</v>
      </c>
      <c r="QSN95" s="567" t="s">
        <v>608</v>
      </c>
      <c r="QSO95" s="567" t="s">
        <v>608</v>
      </c>
      <c r="QSP95" s="567" t="s">
        <v>608</v>
      </c>
      <c r="QSQ95" s="567" t="s">
        <v>608</v>
      </c>
      <c r="QSR95" s="567" t="s">
        <v>608</v>
      </c>
      <c r="QSS95" s="567" t="s">
        <v>608</v>
      </c>
      <c r="QST95" s="567" t="s">
        <v>608</v>
      </c>
      <c r="QSU95" s="567" t="s">
        <v>608</v>
      </c>
      <c r="QSV95" s="567" t="s">
        <v>608</v>
      </c>
      <c r="QSW95" s="567" t="s">
        <v>608</v>
      </c>
      <c r="QSX95" s="567" t="s">
        <v>608</v>
      </c>
      <c r="QSY95" s="567" t="s">
        <v>608</v>
      </c>
      <c r="QSZ95" s="567" t="s">
        <v>608</v>
      </c>
      <c r="QTA95" s="567" t="s">
        <v>608</v>
      </c>
      <c r="QTB95" s="567" t="s">
        <v>608</v>
      </c>
      <c r="QTC95" s="567" t="s">
        <v>608</v>
      </c>
      <c r="QTD95" s="567" t="s">
        <v>608</v>
      </c>
      <c r="QTE95" s="567" t="s">
        <v>608</v>
      </c>
      <c r="QTF95" s="567" t="s">
        <v>608</v>
      </c>
      <c r="QTG95" s="567" t="s">
        <v>608</v>
      </c>
      <c r="QTH95" s="567" t="s">
        <v>608</v>
      </c>
      <c r="QTI95" s="567" t="s">
        <v>608</v>
      </c>
      <c r="QTJ95" s="567" t="s">
        <v>608</v>
      </c>
      <c r="QTK95" s="567" t="s">
        <v>608</v>
      </c>
      <c r="QTL95" s="567" t="s">
        <v>608</v>
      </c>
      <c r="QTM95" s="567" t="s">
        <v>608</v>
      </c>
      <c r="QTN95" s="567" t="s">
        <v>608</v>
      </c>
      <c r="QTO95" s="567" t="s">
        <v>608</v>
      </c>
      <c r="QTP95" s="567" t="s">
        <v>608</v>
      </c>
      <c r="QTQ95" s="567" t="s">
        <v>608</v>
      </c>
      <c r="QTR95" s="567" t="s">
        <v>608</v>
      </c>
      <c r="QTS95" s="567" t="s">
        <v>608</v>
      </c>
      <c r="QTT95" s="567" t="s">
        <v>608</v>
      </c>
      <c r="QTU95" s="567" t="s">
        <v>608</v>
      </c>
      <c r="QTV95" s="567" t="s">
        <v>608</v>
      </c>
      <c r="QTW95" s="567" t="s">
        <v>608</v>
      </c>
      <c r="QTX95" s="567" t="s">
        <v>608</v>
      </c>
      <c r="QTY95" s="567" t="s">
        <v>608</v>
      </c>
      <c r="QTZ95" s="567" t="s">
        <v>608</v>
      </c>
      <c r="QUA95" s="567" t="s">
        <v>608</v>
      </c>
      <c r="QUB95" s="567" t="s">
        <v>608</v>
      </c>
      <c r="QUC95" s="567" t="s">
        <v>608</v>
      </c>
      <c r="QUD95" s="567" t="s">
        <v>608</v>
      </c>
      <c r="QUE95" s="567" t="s">
        <v>608</v>
      </c>
      <c r="QUF95" s="567" t="s">
        <v>608</v>
      </c>
      <c r="QUG95" s="567" t="s">
        <v>608</v>
      </c>
      <c r="QUH95" s="567" t="s">
        <v>608</v>
      </c>
      <c r="QUI95" s="567" t="s">
        <v>608</v>
      </c>
      <c r="QUJ95" s="567" t="s">
        <v>608</v>
      </c>
      <c r="QUK95" s="567" t="s">
        <v>608</v>
      </c>
      <c r="QUL95" s="567" t="s">
        <v>608</v>
      </c>
      <c r="QUM95" s="567" t="s">
        <v>608</v>
      </c>
      <c r="QUN95" s="567" t="s">
        <v>608</v>
      </c>
      <c r="QUO95" s="567" t="s">
        <v>608</v>
      </c>
      <c r="QUP95" s="567" t="s">
        <v>608</v>
      </c>
      <c r="QUQ95" s="567" t="s">
        <v>608</v>
      </c>
      <c r="QUR95" s="567" t="s">
        <v>608</v>
      </c>
      <c r="QUS95" s="567" t="s">
        <v>608</v>
      </c>
      <c r="QUT95" s="567" t="s">
        <v>608</v>
      </c>
      <c r="QUU95" s="567" t="s">
        <v>608</v>
      </c>
      <c r="QUV95" s="567" t="s">
        <v>608</v>
      </c>
      <c r="QUW95" s="567" t="s">
        <v>608</v>
      </c>
      <c r="QUX95" s="567" t="s">
        <v>608</v>
      </c>
      <c r="QUY95" s="567" t="s">
        <v>608</v>
      </c>
      <c r="QUZ95" s="567" t="s">
        <v>608</v>
      </c>
      <c r="QVA95" s="567" t="s">
        <v>608</v>
      </c>
      <c r="QVB95" s="567" t="s">
        <v>608</v>
      </c>
      <c r="QVC95" s="567" t="s">
        <v>608</v>
      </c>
      <c r="QVD95" s="567" t="s">
        <v>608</v>
      </c>
      <c r="QVE95" s="567" t="s">
        <v>608</v>
      </c>
      <c r="QVF95" s="567" t="s">
        <v>608</v>
      </c>
      <c r="QVG95" s="567" t="s">
        <v>608</v>
      </c>
      <c r="QVH95" s="567" t="s">
        <v>608</v>
      </c>
      <c r="QVI95" s="567" t="s">
        <v>608</v>
      </c>
      <c r="QVJ95" s="567" t="s">
        <v>608</v>
      </c>
      <c r="QVK95" s="567" t="s">
        <v>608</v>
      </c>
      <c r="QVL95" s="567" t="s">
        <v>608</v>
      </c>
      <c r="QVM95" s="567" t="s">
        <v>608</v>
      </c>
      <c r="QVN95" s="567" t="s">
        <v>608</v>
      </c>
      <c r="QVO95" s="567" t="s">
        <v>608</v>
      </c>
      <c r="QVP95" s="567" t="s">
        <v>608</v>
      </c>
      <c r="QVQ95" s="567" t="s">
        <v>608</v>
      </c>
      <c r="QVR95" s="567" t="s">
        <v>608</v>
      </c>
      <c r="QVS95" s="567" t="s">
        <v>608</v>
      </c>
      <c r="QVT95" s="567" t="s">
        <v>608</v>
      </c>
      <c r="QVU95" s="567" t="s">
        <v>608</v>
      </c>
      <c r="QVV95" s="567" t="s">
        <v>608</v>
      </c>
      <c r="QVW95" s="567" t="s">
        <v>608</v>
      </c>
      <c r="QVX95" s="567" t="s">
        <v>608</v>
      </c>
      <c r="QVY95" s="567" t="s">
        <v>608</v>
      </c>
      <c r="QVZ95" s="567" t="s">
        <v>608</v>
      </c>
      <c r="QWA95" s="567" t="s">
        <v>608</v>
      </c>
      <c r="QWB95" s="567" t="s">
        <v>608</v>
      </c>
      <c r="QWC95" s="567" t="s">
        <v>608</v>
      </c>
      <c r="QWD95" s="567" t="s">
        <v>608</v>
      </c>
      <c r="QWE95" s="567" t="s">
        <v>608</v>
      </c>
      <c r="QWF95" s="567" t="s">
        <v>608</v>
      </c>
      <c r="QWG95" s="567" t="s">
        <v>608</v>
      </c>
      <c r="QWH95" s="567" t="s">
        <v>608</v>
      </c>
      <c r="QWI95" s="567" t="s">
        <v>608</v>
      </c>
      <c r="QWJ95" s="567" t="s">
        <v>608</v>
      </c>
      <c r="QWK95" s="567" t="s">
        <v>608</v>
      </c>
      <c r="QWL95" s="567" t="s">
        <v>608</v>
      </c>
      <c r="QWM95" s="567" t="s">
        <v>608</v>
      </c>
      <c r="QWN95" s="567" t="s">
        <v>608</v>
      </c>
      <c r="QWO95" s="567" t="s">
        <v>608</v>
      </c>
      <c r="QWP95" s="567" t="s">
        <v>608</v>
      </c>
      <c r="QWQ95" s="567" t="s">
        <v>608</v>
      </c>
      <c r="QWR95" s="567" t="s">
        <v>608</v>
      </c>
      <c r="QWS95" s="567" t="s">
        <v>608</v>
      </c>
      <c r="QWT95" s="567" t="s">
        <v>608</v>
      </c>
      <c r="QWU95" s="567" t="s">
        <v>608</v>
      </c>
      <c r="QWV95" s="567" t="s">
        <v>608</v>
      </c>
      <c r="QWW95" s="567" t="s">
        <v>608</v>
      </c>
      <c r="QWX95" s="567" t="s">
        <v>608</v>
      </c>
      <c r="QWY95" s="567" t="s">
        <v>608</v>
      </c>
      <c r="QWZ95" s="567" t="s">
        <v>608</v>
      </c>
      <c r="QXA95" s="567" t="s">
        <v>608</v>
      </c>
      <c r="QXB95" s="567" t="s">
        <v>608</v>
      </c>
      <c r="QXC95" s="567" t="s">
        <v>608</v>
      </c>
      <c r="QXD95" s="567" t="s">
        <v>608</v>
      </c>
      <c r="QXE95" s="567" t="s">
        <v>608</v>
      </c>
      <c r="QXF95" s="567" t="s">
        <v>608</v>
      </c>
      <c r="QXG95" s="567" t="s">
        <v>608</v>
      </c>
      <c r="QXH95" s="567" t="s">
        <v>608</v>
      </c>
      <c r="QXI95" s="567" t="s">
        <v>608</v>
      </c>
      <c r="QXJ95" s="567" t="s">
        <v>608</v>
      </c>
      <c r="QXK95" s="567" t="s">
        <v>608</v>
      </c>
      <c r="QXL95" s="567" t="s">
        <v>608</v>
      </c>
      <c r="QXM95" s="567" t="s">
        <v>608</v>
      </c>
      <c r="QXN95" s="567" t="s">
        <v>608</v>
      </c>
      <c r="QXO95" s="567" t="s">
        <v>608</v>
      </c>
      <c r="QXP95" s="567" t="s">
        <v>608</v>
      </c>
      <c r="QXQ95" s="567" t="s">
        <v>608</v>
      </c>
      <c r="QXR95" s="567" t="s">
        <v>608</v>
      </c>
      <c r="QXS95" s="567" t="s">
        <v>608</v>
      </c>
      <c r="QXT95" s="567" t="s">
        <v>608</v>
      </c>
      <c r="QXU95" s="567" t="s">
        <v>608</v>
      </c>
      <c r="QXV95" s="567" t="s">
        <v>608</v>
      </c>
      <c r="QXW95" s="567" t="s">
        <v>608</v>
      </c>
      <c r="QXX95" s="567" t="s">
        <v>608</v>
      </c>
      <c r="QXY95" s="567" t="s">
        <v>608</v>
      </c>
      <c r="QXZ95" s="567" t="s">
        <v>608</v>
      </c>
      <c r="QYA95" s="567" t="s">
        <v>608</v>
      </c>
      <c r="QYB95" s="567" t="s">
        <v>608</v>
      </c>
      <c r="QYC95" s="567" t="s">
        <v>608</v>
      </c>
      <c r="QYD95" s="567" t="s">
        <v>608</v>
      </c>
      <c r="QYE95" s="567" t="s">
        <v>608</v>
      </c>
      <c r="QYF95" s="567" t="s">
        <v>608</v>
      </c>
      <c r="QYG95" s="567" t="s">
        <v>608</v>
      </c>
      <c r="QYH95" s="567" t="s">
        <v>608</v>
      </c>
      <c r="QYI95" s="567" t="s">
        <v>608</v>
      </c>
      <c r="QYJ95" s="567" t="s">
        <v>608</v>
      </c>
      <c r="QYK95" s="567" t="s">
        <v>608</v>
      </c>
      <c r="QYL95" s="567" t="s">
        <v>608</v>
      </c>
      <c r="QYM95" s="567" t="s">
        <v>608</v>
      </c>
      <c r="QYN95" s="567" t="s">
        <v>608</v>
      </c>
      <c r="QYO95" s="567" t="s">
        <v>608</v>
      </c>
      <c r="QYP95" s="567" t="s">
        <v>608</v>
      </c>
      <c r="QYQ95" s="567" t="s">
        <v>608</v>
      </c>
      <c r="QYR95" s="567" t="s">
        <v>608</v>
      </c>
      <c r="QYS95" s="567" t="s">
        <v>608</v>
      </c>
      <c r="QYT95" s="567" t="s">
        <v>608</v>
      </c>
      <c r="QYU95" s="567" t="s">
        <v>608</v>
      </c>
      <c r="QYV95" s="567" t="s">
        <v>608</v>
      </c>
      <c r="QYW95" s="567" t="s">
        <v>608</v>
      </c>
      <c r="QYX95" s="567" t="s">
        <v>608</v>
      </c>
      <c r="QYY95" s="567" t="s">
        <v>608</v>
      </c>
      <c r="QYZ95" s="567" t="s">
        <v>608</v>
      </c>
      <c r="QZA95" s="567" t="s">
        <v>608</v>
      </c>
      <c r="QZB95" s="567" t="s">
        <v>608</v>
      </c>
      <c r="QZC95" s="567" t="s">
        <v>608</v>
      </c>
      <c r="QZD95" s="567" t="s">
        <v>608</v>
      </c>
      <c r="QZE95" s="567" t="s">
        <v>608</v>
      </c>
      <c r="QZF95" s="567" t="s">
        <v>608</v>
      </c>
      <c r="QZG95" s="567" t="s">
        <v>608</v>
      </c>
      <c r="QZH95" s="567" t="s">
        <v>608</v>
      </c>
      <c r="QZI95" s="567" t="s">
        <v>608</v>
      </c>
      <c r="QZJ95" s="567" t="s">
        <v>608</v>
      </c>
      <c r="QZK95" s="567" t="s">
        <v>608</v>
      </c>
      <c r="QZL95" s="567" t="s">
        <v>608</v>
      </c>
      <c r="QZM95" s="567" t="s">
        <v>608</v>
      </c>
      <c r="QZN95" s="567" t="s">
        <v>608</v>
      </c>
      <c r="QZO95" s="567" t="s">
        <v>608</v>
      </c>
      <c r="QZP95" s="567" t="s">
        <v>608</v>
      </c>
      <c r="QZQ95" s="567" t="s">
        <v>608</v>
      </c>
      <c r="QZR95" s="567" t="s">
        <v>608</v>
      </c>
      <c r="QZS95" s="567" t="s">
        <v>608</v>
      </c>
      <c r="QZT95" s="567" t="s">
        <v>608</v>
      </c>
      <c r="QZU95" s="567" t="s">
        <v>608</v>
      </c>
      <c r="QZV95" s="567" t="s">
        <v>608</v>
      </c>
      <c r="QZW95" s="567" t="s">
        <v>608</v>
      </c>
      <c r="QZX95" s="567" t="s">
        <v>608</v>
      </c>
      <c r="QZY95" s="567" t="s">
        <v>608</v>
      </c>
      <c r="QZZ95" s="567" t="s">
        <v>608</v>
      </c>
      <c r="RAA95" s="567" t="s">
        <v>608</v>
      </c>
      <c r="RAB95" s="567" t="s">
        <v>608</v>
      </c>
      <c r="RAC95" s="567" t="s">
        <v>608</v>
      </c>
      <c r="RAD95" s="567" t="s">
        <v>608</v>
      </c>
      <c r="RAE95" s="567" t="s">
        <v>608</v>
      </c>
      <c r="RAF95" s="567" t="s">
        <v>608</v>
      </c>
      <c r="RAG95" s="567" t="s">
        <v>608</v>
      </c>
      <c r="RAH95" s="567" t="s">
        <v>608</v>
      </c>
      <c r="RAI95" s="567" t="s">
        <v>608</v>
      </c>
      <c r="RAJ95" s="567" t="s">
        <v>608</v>
      </c>
      <c r="RAK95" s="567" t="s">
        <v>608</v>
      </c>
      <c r="RAL95" s="567" t="s">
        <v>608</v>
      </c>
      <c r="RAM95" s="567" t="s">
        <v>608</v>
      </c>
      <c r="RAN95" s="567" t="s">
        <v>608</v>
      </c>
      <c r="RAO95" s="567" t="s">
        <v>608</v>
      </c>
      <c r="RAP95" s="567" t="s">
        <v>608</v>
      </c>
      <c r="RAQ95" s="567" t="s">
        <v>608</v>
      </c>
      <c r="RAR95" s="567" t="s">
        <v>608</v>
      </c>
      <c r="RAS95" s="567" t="s">
        <v>608</v>
      </c>
      <c r="RAT95" s="567" t="s">
        <v>608</v>
      </c>
      <c r="RAU95" s="567" t="s">
        <v>608</v>
      </c>
      <c r="RAV95" s="567" t="s">
        <v>608</v>
      </c>
      <c r="RAW95" s="567" t="s">
        <v>608</v>
      </c>
      <c r="RAX95" s="567" t="s">
        <v>608</v>
      </c>
      <c r="RAY95" s="567" t="s">
        <v>608</v>
      </c>
      <c r="RAZ95" s="567" t="s">
        <v>608</v>
      </c>
      <c r="RBA95" s="567" t="s">
        <v>608</v>
      </c>
      <c r="RBB95" s="567" t="s">
        <v>608</v>
      </c>
      <c r="RBC95" s="567" t="s">
        <v>608</v>
      </c>
      <c r="RBD95" s="567" t="s">
        <v>608</v>
      </c>
      <c r="RBE95" s="567" t="s">
        <v>608</v>
      </c>
      <c r="RBF95" s="567" t="s">
        <v>608</v>
      </c>
      <c r="RBG95" s="567" t="s">
        <v>608</v>
      </c>
      <c r="RBH95" s="567" t="s">
        <v>608</v>
      </c>
      <c r="RBI95" s="567" t="s">
        <v>608</v>
      </c>
      <c r="RBJ95" s="567" t="s">
        <v>608</v>
      </c>
      <c r="RBK95" s="567" t="s">
        <v>608</v>
      </c>
      <c r="RBL95" s="567" t="s">
        <v>608</v>
      </c>
      <c r="RBM95" s="567" t="s">
        <v>608</v>
      </c>
      <c r="RBN95" s="567" t="s">
        <v>608</v>
      </c>
      <c r="RBO95" s="567" t="s">
        <v>608</v>
      </c>
      <c r="RBP95" s="567" t="s">
        <v>608</v>
      </c>
      <c r="RBQ95" s="567" t="s">
        <v>608</v>
      </c>
      <c r="RBR95" s="567" t="s">
        <v>608</v>
      </c>
      <c r="RBS95" s="567" t="s">
        <v>608</v>
      </c>
      <c r="RBT95" s="567" t="s">
        <v>608</v>
      </c>
      <c r="RBU95" s="567" t="s">
        <v>608</v>
      </c>
      <c r="RBV95" s="567" t="s">
        <v>608</v>
      </c>
      <c r="RBW95" s="567" t="s">
        <v>608</v>
      </c>
      <c r="RBX95" s="567" t="s">
        <v>608</v>
      </c>
      <c r="RBY95" s="567" t="s">
        <v>608</v>
      </c>
      <c r="RBZ95" s="567" t="s">
        <v>608</v>
      </c>
      <c r="RCA95" s="567" t="s">
        <v>608</v>
      </c>
      <c r="RCB95" s="567" t="s">
        <v>608</v>
      </c>
      <c r="RCC95" s="567" t="s">
        <v>608</v>
      </c>
      <c r="RCD95" s="567" t="s">
        <v>608</v>
      </c>
      <c r="RCE95" s="567" t="s">
        <v>608</v>
      </c>
      <c r="RCF95" s="567" t="s">
        <v>608</v>
      </c>
      <c r="RCG95" s="567" t="s">
        <v>608</v>
      </c>
      <c r="RCH95" s="567" t="s">
        <v>608</v>
      </c>
      <c r="RCI95" s="567" t="s">
        <v>608</v>
      </c>
      <c r="RCJ95" s="567" t="s">
        <v>608</v>
      </c>
      <c r="RCK95" s="567" t="s">
        <v>608</v>
      </c>
      <c r="RCL95" s="567" t="s">
        <v>608</v>
      </c>
      <c r="RCM95" s="567" t="s">
        <v>608</v>
      </c>
      <c r="RCN95" s="567" t="s">
        <v>608</v>
      </c>
      <c r="RCO95" s="567" t="s">
        <v>608</v>
      </c>
      <c r="RCP95" s="567" t="s">
        <v>608</v>
      </c>
      <c r="RCQ95" s="567" t="s">
        <v>608</v>
      </c>
      <c r="RCR95" s="567" t="s">
        <v>608</v>
      </c>
      <c r="RCS95" s="567" t="s">
        <v>608</v>
      </c>
      <c r="RCT95" s="567" t="s">
        <v>608</v>
      </c>
      <c r="RCU95" s="567" t="s">
        <v>608</v>
      </c>
      <c r="RCV95" s="567" t="s">
        <v>608</v>
      </c>
      <c r="RCW95" s="567" t="s">
        <v>608</v>
      </c>
      <c r="RCX95" s="567" t="s">
        <v>608</v>
      </c>
      <c r="RCY95" s="567" t="s">
        <v>608</v>
      </c>
      <c r="RCZ95" s="567" t="s">
        <v>608</v>
      </c>
      <c r="RDA95" s="567" t="s">
        <v>608</v>
      </c>
      <c r="RDB95" s="567" t="s">
        <v>608</v>
      </c>
      <c r="RDC95" s="567" t="s">
        <v>608</v>
      </c>
      <c r="RDD95" s="567" t="s">
        <v>608</v>
      </c>
      <c r="RDE95" s="567" t="s">
        <v>608</v>
      </c>
      <c r="RDF95" s="567" t="s">
        <v>608</v>
      </c>
      <c r="RDG95" s="567" t="s">
        <v>608</v>
      </c>
      <c r="RDH95" s="567" t="s">
        <v>608</v>
      </c>
      <c r="RDI95" s="567" t="s">
        <v>608</v>
      </c>
      <c r="RDJ95" s="567" t="s">
        <v>608</v>
      </c>
      <c r="RDK95" s="567" t="s">
        <v>608</v>
      </c>
      <c r="RDL95" s="567" t="s">
        <v>608</v>
      </c>
      <c r="RDM95" s="567" t="s">
        <v>608</v>
      </c>
      <c r="RDN95" s="567" t="s">
        <v>608</v>
      </c>
      <c r="RDO95" s="567" t="s">
        <v>608</v>
      </c>
      <c r="RDP95" s="567" t="s">
        <v>608</v>
      </c>
      <c r="RDQ95" s="567" t="s">
        <v>608</v>
      </c>
      <c r="RDR95" s="567" t="s">
        <v>608</v>
      </c>
      <c r="RDS95" s="567" t="s">
        <v>608</v>
      </c>
      <c r="RDT95" s="567" t="s">
        <v>608</v>
      </c>
      <c r="RDU95" s="567" t="s">
        <v>608</v>
      </c>
      <c r="RDV95" s="567" t="s">
        <v>608</v>
      </c>
      <c r="RDW95" s="567" t="s">
        <v>608</v>
      </c>
      <c r="RDX95" s="567" t="s">
        <v>608</v>
      </c>
      <c r="RDY95" s="567" t="s">
        <v>608</v>
      </c>
      <c r="RDZ95" s="567" t="s">
        <v>608</v>
      </c>
      <c r="REA95" s="567" t="s">
        <v>608</v>
      </c>
      <c r="REB95" s="567" t="s">
        <v>608</v>
      </c>
      <c r="REC95" s="567" t="s">
        <v>608</v>
      </c>
      <c r="RED95" s="567" t="s">
        <v>608</v>
      </c>
      <c r="REE95" s="567" t="s">
        <v>608</v>
      </c>
      <c r="REF95" s="567" t="s">
        <v>608</v>
      </c>
      <c r="REG95" s="567" t="s">
        <v>608</v>
      </c>
      <c r="REH95" s="567" t="s">
        <v>608</v>
      </c>
      <c r="REI95" s="567" t="s">
        <v>608</v>
      </c>
      <c r="REJ95" s="567" t="s">
        <v>608</v>
      </c>
      <c r="REK95" s="567" t="s">
        <v>608</v>
      </c>
      <c r="REL95" s="567" t="s">
        <v>608</v>
      </c>
      <c r="REM95" s="567" t="s">
        <v>608</v>
      </c>
      <c r="REN95" s="567" t="s">
        <v>608</v>
      </c>
      <c r="REO95" s="567" t="s">
        <v>608</v>
      </c>
      <c r="REP95" s="567" t="s">
        <v>608</v>
      </c>
      <c r="REQ95" s="567" t="s">
        <v>608</v>
      </c>
      <c r="RER95" s="567" t="s">
        <v>608</v>
      </c>
      <c r="RES95" s="567" t="s">
        <v>608</v>
      </c>
      <c r="RET95" s="567" t="s">
        <v>608</v>
      </c>
      <c r="REU95" s="567" t="s">
        <v>608</v>
      </c>
      <c r="REV95" s="567" t="s">
        <v>608</v>
      </c>
      <c r="REW95" s="567" t="s">
        <v>608</v>
      </c>
      <c r="REX95" s="567" t="s">
        <v>608</v>
      </c>
      <c r="REY95" s="567" t="s">
        <v>608</v>
      </c>
      <c r="REZ95" s="567" t="s">
        <v>608</v>
      </c>
      <c r="RFA95" s="567" t="s">
        <v>608</v>
      </c>
      <c r="RFB95" s="567" t="s">
        <v>608</v>
      </c>
      <c r="RFC95" s="567" t="s">
        <v>608</v>
      </c>
      <c r="RFD95" s="567" t="s">
        <v>608</v>
      </c>
      <c r="RFE95" s="567" t="s">
        <v>608</v>
      </c>
      <c r="RFF95" s="567" t="s">
        <v>608</v>
      </c>
      <c r="RFG95" s="567" t="s">
        <v>608</v>
      </c>
      <c r="RFH95" s="567" t="s">
        <v>608</v>
      </c>
      <c r="RFI95" s="567" t="s">
        <v>608</v>
      </c>
      <c r="RFJ95" s="567" t="s">
        <v>608</v>
      </c>
      <c r="RFK95" s="567" t="s">
        <v>608</v>
      </c>
      <c r="RFL95" s="567" t="s">
        <v>608</v>
      </c>
      <c r="RFM95" s="567" t="s">
        <v>608</v>
      </c>
      <c r="RFN95" s="567" t="s">
        <v>608</v>
      </c>
      <c r="RFO95" s="567" t="s">
        <v>608</v>
      </c>
      <c r="RFP95" s="567" t="s">
        <v>608</v>
      </c>
      <c r="RFQ95" s="567" t="s">
        <v>608</v>
      </c>
      <c r="RFR95" s="567" t="s">
        <v>608</v>
      </c>
      <c r="RFS95" s="567" t="s">
        <v>608</v>
      </c>
      <c r="RFT95" s="567" t="s">
        <v>608</v>
      </c>
      <c r="RFU95" s="567" t="s">
        <v>608</v>
      </c>
      <c r="RFV95" s="567" t="s">
        <v>608</v>
      </c>
      <c r="RFW95" s="567" t="s">
        <v>608</v>
      </c>
      <c r="RFX95" s="567" t="s">
        <v>608</v>
      </c>
      <c r="RFY95" s="567" t="s">
        <v>608</v>
      </c>
      <c r="RFZ95" s="567" t="s">
        <v>608</v>
      </c>
      <c r="RGA95" s="567" t="s">
        <v>608</v>
      </c>
      <c r="RGB95" s="567" t="s">
        <v>608</v>
      </c>
      <c r="RGC95" s="567" t="s">
        <v>608</v>
      </c>
      <c r="RGD95" s="567" t="s">
        <v>608</v>
      </c>
      <c r="RGE95" s="567" t="s">
        <v>608</v>
      </c>
      <c r="RGF95" s="567" t="s">
        <v>608</v>
      </c>
      <c r="RGG95" s="567" t="s">
        <v>608</v>
      </c>
      <c r="RGH95" s="567" t="s">
        <v>608</v>
      </c>
      <c r="RGI95" s="567" t="s">
        <v>608</v>
      </c>
      <c r="RGJ95" s="567" t="s">
        <v>608</v>
      </c>
      <c r="RGK95" s="567" t="s">
        <v>608</v>
      </c>
      <c r="RGL95" s="567" t="s">
        <v>608</v>
      </c>
      <c r="RGM95" s="567" t="s">
        <v>608</v>
      </c>
      <c r="RGN95" s="567" t="s">
        <v>608</v>
      </c>
      <c r="RGO95" s="567" t="s">
        <v>608</v>
      </c>
      <c r="RGP95" s="567" t="s">
        <v>608</v>
      </c>
      <c r="RGQ95" s="567" t="s">
        <v>608</v>
      </c>
      <c r="RGR95" s="567" t="s">
        <v>608</v>
      </c>
      <c r="RGS95" s="567" t="s">
        <v>608</v>
      </c>
      <c r="RGT95" s="567" t="s">
        <v>608</v>
      </c>
      <c r="RGU95" s="567" t="s">
        <v>608</v>
      </c>
      <c r="RGV95" s="567" t="s">
        <v>608</v>
      </c>
      <c r="RGW95" s="567" t="s">
        <v>608</v>
      </c>
      <c r="RGX95" s="567" t="s">
        <v>608</v>
      </c>
      <c r="RGY95" s="567" t="s">
        <v>608</v>
      </c>
      <c r="RGZ95" s="567" t="s">
        <v>608</v>
      </c>
      <c r="RHA95" s="567" t="s">
        <v>608</v>
      </c>
      <c r="RHB95" s="567" t="s">
        <v>608</v>
      </c>
      <c r="RHC95" s="567" t="s">
        <v>608</v>
      </c>
      <c r="RHD95" s="567" t="s">
        <v>608</v>
      </c>
      <c r="RHE95" s="567" t="s">
        <v>608</v>
      </c>
      <c r="RHF95" s="567" t="s">
        <v>608</v>
      </c>
      <c r="RHG95" s="567" t="s">
        <v>608</v>
      </c>
      <c r="RHH95" s="567" t="s">
        <v>608</v>
      </c>
      <c r="RHI95" s="567" t="s">
        <v>608</v>
      </c>
      <c r="RHJ95" s="567" t="s">
        <v>608</v>
      </c>
      <c r="RHK95" s="567" t="s">
        <v>608</v>
      </c>
      <c r="RHL95" s="567" t="s">
        <v>608</v>
      </c>
      <c r="RHM95" s="567" t="s">
        <v>608</v>
      </c>
      <c r="RHN95" s="567" t="s">
        <v>608</v>
      </c>
      <c r="RHO95" s="567" t="s">
        <v>608</v>
      </c>
      <c r="RHP95" s="567" t="s">
        <v>608</v>
      </c>
      <c r="RHQ95" s="567" t="s">
        <v>608</v>
      </c>
      <c r="RHR95" s="567" t="s">
        <v>608</v>
      </c>
      <c r="RHS95" s="567" t="s">
        <v>608</v>
      </c>
      <c r="RHT95" s="567" t="s">
        <v>608</v>
      </c>
      <c r="RHU95" s="567" t="s">
        <v>608</v>
      </c>
      <c r="RHV95" s="567" t="s">
        <v>608</v>
      </c>
      <c r="RHW95" s="567" t="s">
        <v>608</v>
      </c>
      <c r="RHX95" s="567" t="s">
        <v>608</v>
      </c>
      <c r="RHY95" s="567" t="s">
        <v>608</v>
      </c>
      <c r="RHZ95" s="567" t="s">
        <v>608</v>
      </c>
      <c r="RIA95" s="567" t="s">
        <v>608</v>
      </c>
      <c r="RIB95" s="567" t="s">
        <v>608</v>
      </c>
      <c r="RIC95" s="567" t="s">
        <v>608</v>
      </c>
      <c r="RID95" s="567" t="s">
        <v>608</v>
      </c>
      <c r="RIE95" s="567" t="s">
        <v>608</v>
      </c>
      <c r="RIF95" s="567" t="s">
        <v>608</v>
      </c>
      <c r="RIG95" s="567" t="s">
        <v>608</v>
      </c>
      <c r="RIH95" s="567" t="s">
        <v>608</v>
      </c>
      <c r="RII95" s="567" t="s">
        <v>608</v>
      </c>
      <c r="RIJ95" s="567" t="s">
        <v>608</v>
      </c>
      <c r="RIK95" s="567" t="s">
        <v>608</v>
      </c>
      <c r="RIL95" s="567" t="s">
        <v>608</v>
      </c>
      <c r="RIM95" s="567" t="s">
        <v>608</v>
      </c>
      <c r="RIN95" s="567" t="s">
        <v>608</v>
      </c>
      <c r="RIO95" s="567" t="s">
        <v>608</v>
      </c>
      <c r="RIP95" s="567" t="s">
        <v>608</v>
      </c>
      <c r="RIQ95" s="567" t="s">
        <v>608</v>
      </c>
      <c r="RIR95" s="567" t="s">
        <v>608</v>
      </c>
      <c r="RIS95" s="567" t="s">
        <v>608</v>
      </c>
      <c r="RIT95" s="567" t="s">
        <v>608</v>
      </c>
      <c r="RIU95" s="567" t="s">
        <v>608</v>
      </c>
      <c r="RIV95" s="567" t="s">
        <v>608</v>
      </c>
      <c r="RIW95" s="567" t="s">
        <v>608</v>
      </c>
      <c r="RIX95" s="567" t="s">
        <v>608</v>
      </c>
      <c r="RIY95" s="567" t="s">
        <v>608</v>
      </c>
      <c r="RIZ95" s="567" t="s">
        <v>608</v>
      </c>
      <c r="RJA95" s="567" t="s">
        <v>608</v>
      </c>
      <c r="RJB95" s="567" t="s">
        <v>608</v>
      </c>
      <c r="RJC95" s="567" t="s">
        <v>608</v>
      </c>
      <c r="RJD95" s="567" t="s">
        <v>608</v>
      </c>
      <c r="RJE95" s="567" t="s">
        <v>608</v>
      </c>
      <c r="RJF95" s="567" t="s">
        <v>608</v>
      </c>
      <c r="RJG95" s="567" t="s">
        <v>608</v>
      </c>
      <c r="RJH95" s="567" t="s">
        <v>608</v>
      </c>
      <c r="RJI95" s="567" t="s">
        <v>608</v>
      </c>
      <c r="RJJ95" s="567" t="s">
        <v>608</v>
      </c>
      <c r="RJK95" s="567" t="s">
        <v>608</v>
      </c>
      <c r="RJL95" s="567" t="s">
        <v>608</v>
      </c>
      <c r="RJM95" s="567" t="s">
        <v>608</v>
      </c>
      <c r="RJN95" s="567" t="s">
        <v>608</v>
      </c>
      <c r="RJO95" s="567" t="s">
        <v>608</v>
      </c>
      <c r="RJP95" s="567" t="s">
        <v>608</v>
      </c>
      <c r="RJQ95" s="567" t="s">
        <v>608</v>
      </c>
      <c r="RJR95" s="567" t="s">
        <v>608</v>
      </c>
      <c r="RJS95" s="567" t="s">
        <v>608</v>
      </c>
      <c r="RJT95" s="567" t="s">
        <v>608</v>
      </c>
      <c r="RJU95" s="567" t="s">
        <v>608</v>
      </c>
      <c r="RJV95" s="567" t="s">
        <v>608</v>
      </c>
      <c r="RJW95" s="567" t="s">
        <v>608</v>
      </c>
      <c r="RJX95" s="567" t="s">
        <v>608</v>
      </c>
      <c r="RJY95" s="567" t="s">
        <v>608</v>
      </c>
      <c r="RJZ95" s="567" t="s">
        <v>608</v>
      </c>
      <c r="RKA95" s="567" t="s">
        <v>608</v>
      </c>
      <c r="RKB95" s="567" t="s">
        <v>608</v>
      </c>
      <c r="RKC95" s="567" t="s">
        <v>608</v>
      </c>
      <c r="RKD95" s="567" t="s">
        <v>608</v>
      </c>
      <c r="RKE95" s="567" t="s">
        <v>608</v>
      </c>
      <c r="RKF95" s="567" t="s">
        <v>608</v>
      </c>
      <c r="RKG95" s="567" t="s">
        <v>608</v>
      </c>
      <c r="RKH95" s="567" t="s">
        <v>608</v>
      </c>
      <c r="RKI95" s="567" t="s">
        <v>608</v>
      </c>
      <c r="RKJ95" s="567" t="s">
        <v>608</v>
      </c>
      <c r="RKK95" s="567" t="s">
        <v>608</v>
      </c>
      <c r="RKL95" s="567" t="s">
        <v>608</v>
      </c>
      <c r="RKM95" s="567" t="s">
        <v>608</v>
      </c>
      <c r="RKN95" s="567" t="s">
        <v>608</v>
      </c>
      <c r="RKO95" s="567" t="s">
        <v>608</v>
      </c>
      <c r="RKP95" s="567" t="s">
        <v>608</v>
      </c>
      <c r="RKQ95" s="567" t="s">
        <v>608</v>
      </c>
      <c r="RKR95" s="567" t="s">
        <v>608</v>
      </c>
      <c r="RKS95" s="567" t="s">
        <v>608</v>
      </c>
      <c r="RKT95" s="567" t="s">
        <v>608</v>
      </c>
      <c r="RKU95" s="567" t="s">
        <v>608</v>
      </c>
      <c r="RKV95" s="567" t="s">
        <v>608</v>
      </c>
      <c r="RKW95" s="567" t="s">
        <v>608</v>
      </c>
      <c r="RKX95" s="567" t="s">
        <v>608</v>
      </c>
      <c r="RKY95" s="567" t="s">
        <v>608</v>
      </c>
      <c r="RKZ95" s="567" t="s">
        <v>608</v>
      </c>
      <c r="RLA95" s="567" t="s">
        <v>608</v>
      </c>
      <c r="RLB95" s="567" t="s">
        <v>608</v>
      </c>
      <c r="RLC95" s="567" t="s">
        <v>608</v>
      </c>
      <c r="RLD95" s="567" t="s">
        <v>608</v>
      </c>
      <c r="RLE95" s="567" t="s">
        <v>608</v>
      </c>
      <c r="RLF95" s="567" t="s">
        <v>608</v>
      </c>
      <c r="RLG95" s="567" t="s">
        <v>608</v>
      </c>
      <c r="RLH95" s="567" t="s">
        <v>608</v>
      </c>
      <c r="RLI95" s="567" t="s">
        <v>608</v>
      </c>
      <c r="RLJ95" s="567" t="s">
        <v>608</v>
      </c>
      <c r="RLK95" s="567" t="s">
        <v>608</v>
      </c>
      <c r="RLL95" s="567" t="s">
        <v>608</v>
      </c>
      <c r="RLM95" s="567" t="s">
        <v>608</v>
      </c>
      <c r="RLN95" s="567" t="s">
        <v>608</v>
      </c>
      <c r="RLO95" s="567" t="s">
        <v>608</v>
      </c>
      <c r="RLP95" s="567" t="s">
        <v>608</v>
      </c>
      <c r="RLQ95" s="567" t="s">
        <v>608</v>
      </c>
      <c r="RLR95" s="567" t="s">
        <v>608</v>
      </c>
      <c r="RLS95" s="567" t="s">
        <v>608</v>
      </c>
      <c r="RLT95" s="567" t="s">
        <v>608</v>
      </c>
      <c r="RLU95" s="567" t="s">
        <v>608</v>
      </c>
      <c r="RLV95" s="567" t="s">
        <v>608</v>
      </c>
      <c r="RLW95" s="567" t="s">
        <v>608</v>
      </c>
      <c r="RLX95" s="567" t="s">
        <v>608</v>
      </c>
      <c r="RLY95" s="567" t="s">
        <v>608</v>
      </c>
      <c r="RLZ95" s="567" t="s">
        <v>608</v>
      </c>
      <c r="RMA95" s="567" t="s">
        <v>608</v>
      </c>
      <c r="RMB95" s="567" t="s">
        <v>608</v>
      </c>
      <c r="RMC95" s="567" t="s">
        <v>608</v>
      </c>
      <c r="RMD95" s="567" t="s">
        <v>608</v>
      </c>
      <c r="RME95" s="567" t="s">
        <v>608</v>
      </c>
      <c r="RMF95" s="567" t="s">
        <v>608</v>
      </c>
      <c r="RMG95" s="567" t="s">
        <v>608</v>
      </c>
      <c r="RMH95" s="567" t="s">
        <v>608</v>
      </c>
      <c r="RMI95" s="567" t="s">
        <v>608</v>
      </c>
      <c r="RMJ95" s="567" t="s">
        <v>608</v>
      </c>
      <c r="RMK95" s="567" t="s">
        <v>608</v>
      </c>
      <c r="RML95" s="567" t="s">
        <v>608</v>
      </c>
      <c r="RMM95" s="567" t="s">
        <v>608</v>
      </c>
      <c r="RMN95" s="567" t="s">
        <v>608</v>
      </c>
      <c r="RMO95" s="567" t="s">
        <v>608</v>
      </c>
      <c r="RMP95" s="567" t="s">
        <v>608</v>
      </c>
      <c r="RMQ95" s="567" t="s">
        <v>608</v>
      </c>
      <c r="RMR95" s="567" t="s">
        <v>608</v>
      </c>
      <c r="RMS95" s="567" t="s">
        <v>608</v>
      </c>
      <c r="RMT95" s="567" t="s">
        <v>608</v>
      </c>
      <c r="RMU95" s="567" t="s">
        <v>608</v>
      </c>
      <c r="RMV95" s="567" t="s">
        <v>608</v>
      </c>
      <c r="RMW95" s="567" t="s">
        <v>608</v>
      </c>
      <c r="RMX95" s="567" t="s">
        <v>608</v>
      </c>
      <c r="RMY95" s="567" t="s">
        <v>608</v>
      </c>
      <c r="RMZ95" s="567" t="s">
        <v>608</v>
      </c>
      <c r="RNA95" s="567" t="s">
        <v>608</v>
      </c>
      <c r="RNB95" s="567" t="s">
        <v>608</v>
      </c>
      <c r="RNC95" s="567" t="s">
        <v>608</v>
      </c>
      <c r="RND95" s="567" t="s">
        <v>608</v>
      </c>
      <c r="RNE95" s="567" t="s">
        <v>608</v>
      </c>
      <c r="RNF95" s="567" t="s">
        <v>608</v>
      </c>
      <c r="RNG95" s="567" t="s">
        <v>608</v>
      </c>
      <c r="RNH95" s="567" t="s">
        <v>608</v>
      </c>
      <c r="RNI95" s="567" t="s">
        <v>608</v>
      </c>
      <c r="RNJ95" s="567" t="s">
        <v>608</v>
      </c>
      <c r="RNK95" s="567" t="s">
        <v>608</v>
      </c>
      <c r="RNL95" s="567" t="s">
        <v>608</v>
      </c>
      <c r="RNM95" s="567" t="s">
        <v>608</v>
      </c>
      <c r="RNN95" s="567" t="s">
        <v>608</v>
      </c>
      <c r="RNO95" s="567" t="s">
        <v>608</v>
      </c>
      <c r="RNP95" s="567" t="s">
        <v>608</v>
      </c>
      <c r="RNQ95" s="567" t="s">
        <v>608</v>
      </c>
      <c r="RNR95" s="567" t="s">
        <v>608</v>
      </c>
      <c r="RNS95" s="567" t="s">
        <v>608</v>
      </c>
      <c r="RNT95" s="567" t="s">
        <v>608</v>
      </c>
      <c r="RNU95" s="567" t="s">
        <v>608</v>
      </c>
      <c r="RNV95" s="567" t="s">
        <v>608</v>
      </c>
      <c r="RNW95" s="567" t="s">
        <v>608</v>
      </c>
      <c r="RNX95" s="567" t="s">
        <v>608</v>
      </c>
      <c r="RNY95" s="567" t="s">
        <v>608</v>
      </c>
      <c r="RNZ95" s="567" t="s">
        <v>608</v>
      </c>
      <c r="ROA95" s="567" t="s">
        <v>608</v>
      </c>
      <c r="ROB95" s="567" t="s">
        <v>608</v>
      </c>
      <c r="ROC95" s="567" t="s">
        <v>608</v>
      </c>
      <c r="ROD95" s="567" t="s">
        <v>608</v>
      </c>
      <c r="ROE95" s="567" t="s">
        <v>608</v>
      </c>
      <c r="ROF95" s="567" t="s">
        <v>608</v>
      </c>
      <c r="ROG95" s="567" t="s">
        <v>608</v>
      </c>
      <c r="ROH95" s="567" t="s">
        <v>608</v>
      </c>
      <c r="ROI95" s="567" t="s">
        <v>608</v>
      </c>
      <c r="ROJ95" s="567" t="s">
        <v>608</v>
      </c>
      <c r="ROK95" s="567" t="s">
        <v>608</v>
      </c>
      <c r="ROL95" s="567" t="s">
        <v>608</v>
      </c>
      <c r="ROM95" s="567" t="s">
        <v>608</v>
      </c>
      <c r="RON95" s="567" t="s">
        <v>608</v>
      </c>
      <c r="ROO95" s="567" t="s">
        <v>608</v>
      </c>
      <c r="ROP95" s="567" t="s">
        <v>608</v>
      </c>
      <c r="ROQ95" s="567" t="s">
        <v>608</v>
      </c>
      <c r="ROR95" s="567" t="s">
        <v>608</v>
      </c>
      <c r="ROS95" s="567" t="s">
        <v>608</v>
      </c>
      <c r="ROT95" s="567" t="s">
        <v>608</v>
      </c>
      <c r="ROU95" s="567" t="s">
        <v>608</v>
      </c>
      <c r="ROV95" s="567" t="s">
        <v>608</v>
      </c>
      <c r="ROW95" s="567" t="s">
        <v>608</v>
      </c>
      <c r="ROX95" s="567" t="s">
        <v>608</v>
      </c>
      <c r="ROY95" s="567" t="s">
        <v>608</v>
      </c>
      <c r="ROZ95" s="567" t="s">
        <v>608</v>
      </c>
      <c r="RPA95" s="567" t="s">
        <v>608</v>
      </c>
      <c r="RPB95" s="567" t="s">
        <v>608</v>
      </c>
      <c r="RPC95" s="567" t="s">
        <v>608</v>
      </c>
      <c r="RPD95" s="567" t="s">
        <v>608</v>
      </c>
      <c r="RPE95" s="567" t="s">
        <v>608</v>
      </c>
      <c r="RPF95" s="567" t="s">
        <v>608</v>
      </c>
      <c r="RPG95" s="567" t="s">
        <v>608</v>
      </c>
      <c r="RPH95" s="567" t="s">
        <v>608</v>
      </c>
      <c r="RPI95" s="567" t="s">
        <v>608</v>
      </c>
      <c r="RPJ95" s="567" t="s">
        <v>608</v>
      </c>
      <c r="RPK95" s="567" t="s">
        <v>608</v>
      </c>
      <c r="RPL95" s="567" t="s">
        <v>608</v>
      </c>
      <c r="RPM95" s="567" t="s">
        <v>608</v>
      </c>
      <c r="RPN95" s="567" t="s">
        <v>608</v>
      </c>
      <c r="RPO95" s="567" t="s">
        <v>608</v>
      </c>
      <c r="RPP95" s="567" t="s">
        <v>608</v>
      </c>
      <c r="RPQ95" s="567" t="s">
        <v>608</v>
      </c>
      <c r="RPR95" s="567" t="s">
        <v>608</v>
      </c>
      <c r="RPS95" s="567" t="s">
        <v>608</v>
      </c>
      <c r="RPT95" s="567" t="s">
        <v>608</v>
      </c>
      <c r="RPU95" s="567" t="s">
        <v>608</v>
      </c>
      <c r="RPV95" s="567" t="s">
        <v>608</v>
      </c>
      <c r="RPW95" s="567" t="s">
        <v>608</v>
      </c>
      <c r="RPX95" s="567" t="s">
        <v>608</v>
      </c>
      <c r="RPY95" s="567" t="s">
        <v>608</v>
      </c>
      <c r="RPZ95" s="567" t="s">
        <v>608</v>
      </c>
      <c r="RQA95" s="567" t="s">
        <v>608</v>
      </c>
      <c r="RQB95" s="567" t="s">
        <v>608</v>
      </c>
      <c r="RQC95" s="567" t="s">
        <v>608</v>
      </c>
      <c r="RQD95" s="567" t="s">
        <v>608</v>
      </c>
      <c r="RQE95" s="567" t="s">
        <v>608</v>
      </c>
      <c r="RQF95" s="567" t="s">
        <v>608</v>
      </c>
      <c r="RQG95" s="567" t="s">
        <v>608</v>
      </c>
      <c r="RQH95" s="567" t="s">
        <v>608</v>
      </c>
      <c r="RQI95" s="567" t="s">
        <v>608</v>
      </c>
      <c r="RQJ95" s="567" t="s">
        <v>608</v>
      </c>
      <c r="RQK95" s="567" t="s">
        <v>608</v>
      </c>
      <c r="RQL95" s="567" t="s">
        <v>608</v>
      </c>
      <c r="RQM95" s="567" t="s">
        <v>608</v>
      </c>
      <c r="RQN95" s="567" t="s">
        <v>608</v>
      </c>
      <c r="RQO95" s="567" t="s">
        <v>608</v>
      </c>
      <c r="RQP95" s="567" t="s">
        <v>608</v>
      </c>
      <c r="RQQ95" s="567" t="s">
        <v>608</v>
      </c>
      <c r="RQR95" s="567" t="s">
        <v>608</v>
      </c>
      <c r="RQS95" s="567" t="s">
        <v>608</v>
      </c>
      <c r="RQT95" s="567" t="s">
        <v>608</v>
      </c>
      <c r="RQU95" s="567" t="s">
        <v>608</v>
      </c>
      <c r="RQV95" s="567" t="s">
        <v>608</v>
      </c>
      <c r="RQW95" s="567" t="s">
        <v>608</v>
      </c>
      <c r="RQX95" s="567" t="s">
        <v>608</v>
      </c>
      <c r="RQY95" s="567" t="s">
        <v>608</v>
      </c>
      <c r="RQZ95" s="567" t="s">
        <v>608</v>
      </c>
      <c r="RRA95" s="567" t="s">
        <v>608</v>
      </c>
      <c r="RRB95" s="567" t="s">
        <v>608</v>
      </c>
      <c r="RRC95" s="567" t="s">
        <v>608</v>
      </c>
      <c r="RRD95" s="567" t="s">
        <v>608</v>
      </c>
      <c r="RRE95" s="567" t="s">
        <v>608</v>
      </c>
      <c r="RRF95" s="567" t="s">
        <v>608</v>
      </c>
      <c r="RRG95" s="567" t="s">
        <v>608</v>
      </c>
      <c r="RRH95" s="567" t="s">
        <v>608</v>
      </c>
      <c r="RRI95" s="567" t="s">
        <v>608</v>
      </c>
      <c r="RRJ95" s="567" t="s">
        <v>608</v>
      </c>
      <c r="RRK95" s="567" t="s">
        <v>608</v>
      </c>
      <c r="RRL95" s="567" t="s">
        <v>608</v>
      </c>
      <c r="RRM95" s="567" t="s">
        <v>608</v>
      </c>
      <c r="RRN95" s="567" t="s">
        <v>608</v>
      </c>
      <c r="RRO95" s="567" t="s">
        <v>608</v>
      </c>
      <c r="RRP95" s="567" t="s">
        <v>608</v>
      </c>
      <c r="RRQ95" s="567" t="s">
        <v>608</v>
      </c>
      <c r="RRR95" s="567" t="s">
        <v>608</v>
      </c>
      <c r="RRS95" s="567" t="s">
        <v>608</v>
      </c>
      <c r="RRT95" s="567" t="s">
        <v>608</v>
      </c>
      <c r="RRU95" s="567" t="s">
        <v>608</v>
      </c>
      <c r="RRV95" s="567" t="s">
        <v>608</v>
      </c>
      <c r="RRW95" s="567" t="s">
        <v>608</v>
      </c>
      <c r="RRX95" s="567" t="s">
        <v>608</v>
      </c>
      <c r="RRY95" s="567" t="s">
        <v>608</v>
      </c>
      <c r="RRZ95" s="567" t="s">
        <v>608</v>
      </c>
      <c r="RSA95" s="567" t="s">
        <v>608</v>
      </c>
      <c r="RSB95" s="567" t="s">
        <v>608</v>
      </c>
      <c r="RSC95" s="567" t="s">
        <v>608</v>
      </c>
      <c r="RSD95" s="567" t="s">
        <v>608</v>
      </c>
      <c r="RSE95" s="567" t="s">
        <v>608</v>
      </c>
      <c r="RSF95" s="567" t="s">
        <v>608</v>
      </c>
      <c r="RSG95" s="567" t="s">
        <v>608</v>
      </c>
      <c r="RSH95" s="567" t="s">
        <v>608</v>
      </c>
      <c r="RSI95" s="567" t="s">
        <v>608</v>
      </c>
      <c r="RSJ95" s="567" t="s">
        <v>608</v>
      </c>
      <c r="RSK95" s="567" t="s">
        <v>608</v>
      </c>
      <c r="RSL95" s="567" t="s">
        <v>608</v>
      </c>
      <c r="RSM95" s="567" t="s">
        <v>608</v>
      </c>
      <c r="RSN95" s="567" t="s">
        <v>608</v>
      </c>
      <c r="RSO95" s="567" t="s">
        <v>608</v>
      </c>
      <c r="RSP95" s="567" t="s">
        <v>608</v>
      </c>
      <c r="RSQ95" s="567" t="s">
        <v>608</v>
      </c>
      <c r="RSR95" s="567" t="s">
        <v>608</v>
      </c>
      <c r="RSS95" s="567" t="s">
        <v>608</v>
      </c>
      <c r="RST95" s="567" t="s">
        <v>608</v>
      </c>
      <c r="RSU95" s="567" t="s">
        <v>608</v>
      </c>
      <c r="RSV95" s="567" t="s">
        <v>608</v>
      </c>
      <c r="RSW95" s="567" t="s">
        <v>608</v>
      </c>
      <c r="RSX95" s="567" t="s">
        <v>608</v>
      </c>
      <c r="RSY95" s="567" t="s">
        <v>608</v>
      </c>
      <c r="RSZ95" s="567" t="s">
        <v>608</v>
      </c>
      <c r="RTA95" s="567" t="s">
        <v>608</v>
      </c>
      <c r="RTB95" s="567" t="s">
        <v>608</v>
      </c>
      <c r="RTC95" s="567" t="s">
        <v>608</v>
      </c>
      <c r="RTD95" s="567" t="s">
        <v>608</v>
      </c>
      <c r="RTE95" s="567" t="s">
        <v>608</v>
      </c>
      <c r="RTF95" s="567" t="s">
        <v>608</v>
      </c>
      <c r="RTG95" s="567" t="s">
        <v>608</v>
      </c>
      <c r="RTH95" s="567" t="s">
        <v>608</v>
      </c>
      <c r="RTI95" s="567" t="s">
        <v>608</v>
      </c>
      <c r="RTJ95" s="567" t="s">
        <v>608</v>
      </c>
      <c r="RTK95" s="567" t="s">
        <v>608</v>
      </c>
      <c r="RTL95" s="567" t="s">
        <v>608</v>
      </c>
      <c r="RTM95" s="567" t="s">
        <v>608</v>
      </c>
      <c r="RTN95" s="567" t="s">
        <v>608</v>
      </c>
      <c r="RTO95" s="567" t="s">
        <v>608</v>
      </c>
      <c r="RTP95" s="567" t="s">
        <v>608</v>
      </c>
      <c r="RTQ95" s="567" t="s">
        <v>608</v>
      </c>
      <c r="RTR95" s="567" t="s">
        <v>608</v>
      </c>
      <c r="RTS95" s="567" t="s">
        <v>608</v>
      </c>
      <c r="RTT95" s="567" t="s">
        <v>608</v>
      </c>
      <c r="RTU95" s="567" t="s">
        <v>608</v>
      </c>
      <c r="RTV95" s="567" t="s">
        <v>608</v>
      </c>
      <c r="RTW95" s="567" t="s">
        <v>608</v>
      </c>
      <c r="RTX95" s="567" t="s">
        <v>608</v>
      </c>
      <c r="RTY95" s="567" t="s">
        <v>608</v>
      </c>
      <c r="RTZ95" s="567" t="s">
        <v>608</v>
      </c>
      <c r="RUA95" s="567" t="s">
        <v>608</v>
      </c>
      <c r="RUB95" s="567" t="s">
        <v>608</v>
      </c>
      <c r="RUC95" s="567" t="s">
        <v>608</v>
      </c>
      <c r="RUD95" s="567" t="s">
        <v>608</v>
      </c>
      <c r="RUE95" s="567" t="s">
        <v>608</v>
      </c>
      <c r="RUF95" s="567" t="s">
        <v>608</v>
      </c>
      <c r="RUG95" s="567" t="s">
        <v>608</v>
      </c>
      <c r="RUH95" s="567" t="s">
        <v>608</v>
      </c>
      <c r="RUI95" s="567" t="s">
        <v>608</v>
      </c>
      <c r="RUJ95" s="567" t="s">
        <v>608</v>
      </c>
      <c r="RUK95" s="567" t="s">
        <v>608</v>
      </c>
      <c r="RUL95" s="567" t="s">
        <v>608</v>
      </c>
      <c r="RUM95" s="567" t="s">
        <v>608</v>
      </c>
      <c r="RUN95" s="567" t="s">
        <v>608</v>
      </c>
      <c r="RUO95" s="567" t="s">
        <v>608</v>
      </c>
      <c r="RUP95" s="567" t="s">
        <v>608</v>
      </c>
      <c r="RUQ95" s="567" t="s">
        <v>608</v>
      </c>
      <c r="RUR95" s="567" t="s">
        <v>608</v>
      </c>
      <c r="RUS95" s="567" t="s">
        <v>608</v>
      </c>
      <c r="RUT95" s="567" t="s">
        <v>608</v>
      </c>
      <c r="RUU95" s="567" t="s">
        <v>608</v>
      </c>
      <c r="RUV95" s="567" t="s">
        <v>608</v>
      </c>
      <c r="RUW95" s="567" t="s">
        <v>608</v>
      </c>
      <c r="RUX95" s="567" t="s">
        <v>608</v>
      </c>
      <c r="RUY95" s="567" t="s">
        <v>608</v>
      </c>
      <c r="RUZ95" s="567" t="s">
        <v>608</v>
      </c>
      <c r="RVA95" s="567" t="s">
        <v>608</v>
      </c>
      <c r="RVB95" s="567" t="s">
        <v>608</v>
      </c>
      <c r="RVC95" s="567" t="s">
        <v>608</v>
      </c>
      <c r="RVD95" s="567" t="s">
        <v>608</v>
      </c>
      <c r="RVE95" s="567" t="s">
        <v>608</v>
      </c>
      <c r="RVF95" s="567" t="s">
        <v>608</v>
      </c>
      <c r="RVG95" s="567" t="s">
        <v>608</v>
      </c>
      <c r="RVH95" s="567" t="s">
        <v>608</v>
      </c>
      <c r="RVI95" s="567" t="s">
        <v>608</v>
      </c>
      <c r="RVJ95" s="567" t="s">
        <v>608</v>
      </c>
      <c r="RVK95" s="567" t="s">
        <v>608</v>
      </c>
      <c r="RVL95" s="567" t="s">
        <v>608</v>
      </c>
      <c r="RVM95" s="567" t="s">
        <v>608</v>
      </c>
      <c r="RVN95" s="567" t="s">
        <v>608</v>
      </c>
      <c r="RVO95" s="567" t="s">
        <v>608</v>
      </c>
      <c r="RVP95" s="567" t="s">
        <v>608</v>
      </c>
      <c r="RVQ95" s="567" t="s">
        <v>608</v>
      </c>
      <c r="RVR95" s="567" t="s">
        <v>608</v>
      </c>
      <c r="RVS95" s="567" t="s">
        <v>608</v>
      </c>
      <c r="RVT95" s="567" t="s">
        <v>608</v>
      </c>
      <c r="RVU95" s="567" t="s">
        <v>608</v>
      </c>
      <c r="RVV95" s="567" t="s">
        <v>608</v>
      </c>
      <c r="RVW95" s="567" t="s">
        <v>608</v>
      </c>
      <c r="RVX95" s="567" t="s">
        <v>608</v>
      </c>
      <c r="RVY95" s="567" t="s">
        <v>608</v>
      </c>
      <c r="RVZ95" s="567" t="s">
        <v>608</v>
      </c>
      <c r="RWA95" s="567" t="s">
        <v>608</v>
      </c>
      <c r="RWB95" s="567" t="s">
        <v>608</v>
      </c>
      <c r="RWC95" s="567" t="s">
        <v>608</v>
      </c>
      <c r="RWD95" s="567" t="s">
        <v>608</v>
      </c>
      <c r="RWE95" s="567" t="s">
        <v>608</v>
      </c>
      <c r="RWF95" s="567" t="s">
        <v>608</v>
      </c>
      <c r="RWG95" s="567" t="s">
        <v>608</v>
      </c>
      <c r="RWH95" s="567" t="s">
        <v>608</v>
      </c>
      <c r="RWI95" s="567" t="s">
        <v>608</v>
      </c>
      <c r="RWJ95" s="567" t="s">
        <v>608</v>
      </c>
      <c r="RWK95" s="567" t="s">
        <v>608</v>
      </c>
      <c r="RWL95" s="567" t="s">
        <v>608</v>
      </c>
      <c r="RWM95" s="567" t="s">
        <v>608</v>
      </c>
      <c r="RWN95" s="567" t="s">
        <v>608</v>
      </c>
      <c r="RWO95" s="567" t="s">
        <v>608</v>
      </c>
      <c r="RWP95" s="567" t="s">
        <v>608</v>
      </c>
      <c r="RWQ95" s="567" t="s">
        <v>608</v>
      </c>
      <c r="RWR95" s="567" t="s">
        <v>608</v>
      </c>
      <c r="RWS95" s="567" t="s">
        <v>608</v>
      </c>
      <c r="RWT95" s="567" t="s">
        <v>608</v>
      </c>
      <c r="RWU95" s="567" t="s">
        <v>608</v>
      </c>
      <c r="RWV95" s="567" t="s">
        <v>608</v>
      </c>
      <c r="RWW95" s="567" t="s">
        <v>608</v>
      </c>
      <c r="RWX95" s="567" t="s">
        <v>608</v>
      </c>
      <c r="RWY95" s="567" t="s">
        <v>608</v>
      </c>
      <c r="RWZ95" s="567" t="s">
        <v>608</v>
      </c>
      <c r="RXA95" s="567" t="s">
        <v>608</v>
      </c>
      <c r="RXB95" s="567" t="s">
        <v>608</v>
      </c>
      <c r="RXC95" s="567" t="s">
        <v>608</v>
      </c>
      <c r="RXD95" s="567" t="s">
        <v>608</v>
      </c>
      <c r="RXE95" s="567" t="s">
        <v>608</v>
      </c>
      <c r="RXF95" s="567" t="s">
        <v>608</v>
      </c>
      <c r="RXG95" s="567" t="s">
        <v>608</v>
      </c>
      <c r="RXH95" s="567" t="s">
        <v>608</v>
      </c>
      <c r="RXI95" s="567" t="s">
        <v>608</v>
      </c>
      <c r="RXJ95" s="567" t="s">
        <v>608</v>
      </c>
      <c r="RXK95" s="567" t="s">
        <v>608</v>
      </c>
      <c r="RXL95" s="567" t="s">
        <v>608</v>
      </c>
      <c r="RXM95" s="567" t="s">
        <v>608</v>
      </c>
      <c r="RXN95" s="567" t="s">
        <v>608</v>
      </c>
      <c r="RXO95" s="567" t="s">
        <v>608</v>
      </c>
      <c r="RXP95" s="567" t="s">
        <v>608</v>
      </c>
      <c r="RXQ95" s="567" t="s">
        <v>608</v>
      </c>
      <c r="RXR95" s="567" t="s">
        <v>608</v>
      </c>
      <c r="RXS95" s="567" t="s">
        <v>608</v>
      </c>
      <c r="RXT95" s="567" t="s">
        <v>608</v>
      </c>
      <c r="RXU95" s="567" t="s">
        <v>608</v>
      </c>
      <c r="RXV95" s="567" t="s">
        <v>608</v>
      </c>
      <c r="RXW95" s="567" t="s">
        <v>608</v>
      </c>
      <c r="RXX95" s="567" t="s">
        <v>608</v>
      </c>
      <c r="RXY95" s="567" t="s">
        <v>608</v>
      </c>
      <c r="RXZ95" s="567" t="s">
        <v>608</v>
      </c>
      <c r="RYA95" s="567" t="s">
        <v>608</v>
      </c>
      <c r="RYB95" s="567" t="s">
        <v>608</v>
      </c>
      <c r="RYC95" s="567" t="s">
        <v>608</v>
      </c>
      <c r="RYD95" s="567" t="s">
        <v>608</v>
      </c>
      <c r="RYE95" s="567" t="s">
        <v>608</v>
      </c>
      <c r="RYF95" s="567" t="s">
        <v>608</v>
      </c>
      <c r="RYG95" s="567" t="s">
        <v>608</v>
      </c>
      <c r="RYH95" s="567" t="s">
        <v>608</v>
      </c>
      <c r="RYI95" s="567" t="s">
        <v>608</v>
      </c>
      <c r="RYJ95" s="567" t="s">
        <v>608</v>
      </c>
      <c r="RYK95" s="567" t="s">
        <v>608</v>
      </c>
      <c r="RYL95" s="567" t="s">
        <v>608</v>
      </c>
      <c r="RYM95" s="567" t="s">
        <v>608</v>
      </c>
      <c r="RYN95" s="567" t="s">
        <v>608</v>
      </c>
      <c r="RYO95" s="567" t="s">
        <v>608</v>
      </c>
      <c r="RYP95" s="567" t="s">
        <v>608</v>
      </c>
      <c r="RYQ95" s="567" t="s">
        <v>608</v>
      </c>
      <c r="RYR95" s="567" t="s">
        <v>608</v>
      </c>
      <c r="RYS95" s="567" t="s">
        <v>608</v>
      </c>
      <c r="RYT95" s="567" t="s">
        <v>608</v>
      </c>
      <c r="RYU95" s="567" t="s">
        <v>608</v>
      </c>
      <c r="RYV95" s="567" t="s">
        <v>608</v>
      </c>
      <c r="RYW95" s="567" t="s">
        <v>608</v>
      </c>
      <c r="RYX95" s="567" t="s">
        <v>608</v>
      </c>
      <c r="RYY95" s="567" t="s">
        <v>608</v>
      </c>
      <c r="RYZ95" s="567" t="s">
        <v>608</v>
      </c>
      <c r="RZA95" s="567" t="s">
        <v>608</v>
      </c>
      <c r="RZB95" s="567" t="s">
        <v>608</v>
      </c>
      <c r="RZC95" s="567" t="s">
        <v>608</v>
      </c>
      <c r="RZD95" s="567" t="s">
        <v>608</v>
      </c>
      <c r="RZE95" s="567" t="s">
        <v>608</v>
      </c>
      <c r="RZF95" s="567" t="s">
        <v>608</v>
      </c>
      <c r="RZG95" s="567" t="s">
        <v>608</v>
      </c>
      <c r="RZH95" s="567" t="s">
        <v>608</v>
      </c>
      <c r="RZI95" s="567" t="s">
        <v>608</v>
      </c>
      <c r="RZJ95" s="567" t="s">
        <v>608</v>
      </c>
      <c r="RZK95" s="567" t="s">
        <v>608</v>
      </c>
      <c r="RZL95" s="567" t="s">
        <v>608</v>
      </c>
      <c r="RZM95" s="567" t="s">
        <v>608</v>
      </c>
      <c r="RZN95" s="567" t="s">
        <v>608</v>
      </c>
      <c r="RZO95" s="567" t="s">
        <v>608</v>
      </c>
      <c r="RZP95" s="567" t="s">
        <v>608</v>
      </c>
      <c r="RZQ95" s="567" t="s">
        <v>608</v>
      </c>
      <c r="RZR95" s="567" t="s">
        <v>608</v>
      </c>
      <c r="RZS95" s="567" t="s">
        <v>608</v>
      </c>
      <c r="RZT95" s="567" t="s">
        <v>608</v>
      </c>
      <c r="RZU95" s="567" t="s">
        <v>608</v>
      </c>
      <c r="RZV95" s="567" t="s">
        <v>608</v>
      </c>
      <c r="RZW95" s="567" t="s">
        <v>608</v>
      </c>
      <c r="RZX95" s="567" t="s">
        <v>608</v>
      </c>
      <c r="RZY95" s="567" t="s">
        <v>608</v>
      </c>
      <c r="RZZ95" s="567" t="s">
        <v>608</v>
      </c>
      <c r="SAA95" s="567" t="s">
        <v>608</v>
      </c>
      <c r="SAB95" s="567" t="s">
        <v>608</v>
      </c>
      <c r="SAC95" s="567" t="s">
        <v>608</v>
      </c>
      <c r="SAD95" s="567" t="s">
        <v>608</v>
      </c>
      <c r="SAE95" s="567" t="s">
        <v>608</v>
      </c>
      <c r="SAF95" s="567" t="s">
        <v>608</v>
      </c>
      <c r="SAG95" s="567" t="s">
        <v>608</v>
      </c>
      <c r="SAH95" s="567" t="s">
        <v>608</v>
      </c>
      <c r="SAI95" s="567" t="s">
        <v>608</v>
      </c>
      <c r="SAJ95" s="567" t="s">
        <v>608</v>
      </c>
      <c r="SAK95" s="567" t="s">
        <v>608</v>
      </c>
      <c r="SAL95" s="567" t="s">
        <v>608</v>
      </c>
      <c r="SAM95" s="567" t="s">
        <v>608</v>
      </c>
      <c r="SAN95" s="567" t="s">
        <v>608</v>
      </c>
      <c r="SAO95" s="567" t="s">
        <v>608</v>
      </c>
      <c r="SAP95" s="567" t="s">
        <v>608</v>
      </c>
      <c r="SAQ95" s="567" t="s">
        <v>608</v>
      </c>
      <c r="SAR95" s="567" t="s">
        <v>608</v>
      </c>
      <c r="SAS95" s="567" t="s">
        <v>608</v>
      </c>
      <c r="SAT95" s="567" t="s">
        <v>608</v>
      </c>
      <c r="SAU95" s="567" t="s">
        <v>608</v>
      </c>
      <c r="SAV95" s="567" t="s">
        <v>608</v>
      </c>
      <c r="SAW95" s="567" t="s">
        <v>608</v>
      </c>
      <c r="SAX95" s="567" t="s">
        <v>608</v>
      </c>
      <c r="SAY95" s="567" t="s">
        <v>608</v>
      </c>
      <c r="SAZ95" s="567" t="s">
        <v>608</v>
      </c>
      <c r="SBA95" s="567" t="s">
        <v>608</v>
      </c>
      <c r="SBB95" s="567" t="s">
        <v>608</v>
      </c>
      <c r="SBC95" s="567" t="s">
        <v>608</v>
      </c>
      <c r="SBD95" s="567" t="s">
        <v>608</v>
      </c>
      <c r="SBE95" s="567" t="s">
        <v>608</v>
      </c>
      <c r="SBF95" s="567" t="s">
        <v>608</v>
      </c>
      <c r="SBG95" s="567" t="s">
        <v>608</v>
      </c>
      <c r="SBH95" s="567" t="s">
        <v>608</v>
      </c>
      <c r="SBI95" s="567" t="s">
        <v>608</v>
      </c>
      <c r="SBJ95" s="567" t="s">
        <v>608</v>
      </c>
      <c r="SBK95" s="567" t="s">
        <v>608</v>
      </c>
      <c r="SBL95" s="567" t="s">
        <v>608</v>
      </c>
      <c r="SBM95" s="567" t="s">
        <v>608</v>
      </c>
      <c r="SBN95" s="567" t="s">
        <v>608</v>
      </c>
      <c r="SBO95" s="567" t="s">
        <v>608</v>
      </c>
      <c r="SBP95" s="567" t="s">
        <v>608</v>
      </c>
      <c r="SBQ95" s="567" t="s">
        <v>608</v>
      </c>
      <c r="SBR95" s="567" t="s">
        <v>608</v>
      </c>
      <c r="SBS95" s="567" t="s">
        <v>608</v>
      </c>
      <c r="SBT95" s="567" t="s">
        <v>608</v>
      </c>
      <c r="SBU95" s="567" t="s">
        <v>608</v>
      </c>
      <c r="SBV95" s="567" t="s">
        <v>608</v>
      </c>
      <c r="SBW95" s="567" t="s">
        <v>608</v>
      </c>
      <c r="SBX95" s="567" t="s">
        <v>608</v>
      </c>
      <c r="SBY95" s="567" t="s">
        <v>608</v>
      </c>
      <c r="SBZ95" s="567" t="s">
        <v>608</v>
      </c>
      <c r="SCA95" s="567" t="s">
        <v>608</v>
      </c>
      <c r="SCB95" s="567" t="s">
        <v>608</v>
      </c>
      <c r="SCC95" s="567" t="s">
        <v>608</v>
      </c>
      <c r="SCD95" s="567" t="s">
        <v>608</v>
      </c>
      <c r="SCE95" s="567" t="s">
        <v>608</v>
      </c>
      <c r="SCF95" s="567" t="s">
        <v>608</v>
      </c>
      <c r="SCG95" s="567" t="s">
        <v>608</v>
      </c>
      <c r="SCH95" s="567" t="s">
        <v>608</v>
      </c>
      <c r="SCI95" s="567" t="s">
        <v>608</v>
      </c>
      <c r="SCJ95" s="567" t="s">
        <v>608</v>
      </c>
      <c r="SCK95" s="567" t="s">
        <v>608</v>
      </c>
      <c r="SCL95" s="567" t="s">
        <v>608</v>
      </c>
      <c r="SCM95" s="567" t="s">
        <v>608</v>
      </c>
      <c r="SCN95" s="567" t="s">
        <v>608</v>
      </c>
      <c r="SCO95" s="567" t="s">
        <v>608</v>
      </c>
      <c r="SCP95" s="567" t="s">
        <v>608</v>
      </c>
      <c r="SCQ95" s="567" t="s">
        <v>608</v>
      </c>
      <c r="SCR95" s="567" t="s">
        <v>608</v>
      </c>
      <c r="SCS95" s="567" t="s">
        <v>608</v>
      </c>
      <c r="SCT95" s="567" t="s">
        <v>608</v>
      </c>
      <c r="SCU95" s="567" t="s">
        <v>608</v>
      </c>
      <c r="SCV95" s="567" t="s">
        <v>608</v>
      </c>
      <c r="SCW95" s="567" t="s">
        <v>608</v>
      </c>
      <c r="SCX95" s="567" t="s">
        <v>608</v>
      </c>
      <c r="SCY95" s="567" t="s">
        <v>608</v>
      </c>
      <c r="SCZ95" s="567" t="s">
        <v>608</v>
      </c>
      <c r="SDA95" s="567" t="s">
        <v>608</v>
      </c>
      <c r="SDB95" s="567" t="s">
        <v>608</v>
      </c>
      <c r="SDC95" s="567" t="s">
        <v>608</v>
      </c>
      <c r="SDD95" s="567" t="s">
        <v>608</v>
      </c>
      <c r="SDE95" s="567" t="s">
        <v>608</v>
      </c>
      <c r="SDF95" s="567" t="s">
        <v>608</v>
      </c>
      <c r="SDG95" s="567" t="s">
        <v>608</v>
      </c>
      <c r="SDH95" s="567" t="s">
        <v>608</v>
      </c>
      <c r="SDI95" s="567" t="s">
        <v>608</v>
      </c>
      <c r="SDJ95" s="567" t="s">
        <v>608</v>
      </c>
      <c r="SDK95" s="567" t="s">
        <v>608</v>
      </c>
      <c r="SDL95" s="567" t="s">
        <v>608</v>
      </c>
      <c r="SDM95" s="567" t="s">
        <v>608</v>
      </c>
      <c r="SDN95" s="567" t="s">
        <v>608</v>
      </c>
      <c r="SDO95" s="567" t="s">
        <v>608</v>
      </c>
      <c r="SDP95" s="567" t="s">
        <v>608</v>
      </c>
      <c r="SDQ95" s="567" t="s">
        <v>608</v>
      </c>
      <c r="SDR95" s="567" t="s">
        <v>608</v>
      </c>
      <c r="SDS95" s="567" t="s">
        <v>608</v>
      </c>
      <c r="SDT95" s="567" t="s">
        <v>608</v>
      </c>
      <c r="SDU95" s="567" t="s">
        <v>608</v>
      </c>
      <c r="SDV95" s="567" t="s">
        <v>608</v>
      </c>
      <c r="SDW95" s="567" t="s">
        <v>608</v>
      </c>
      <c r="SDX95" s="567" t="s">
        <v>608</v>
      </c>
      <c r="SDY95" s="567" t="s">
        <v>608</v>
      </c>
      <c r="SDZ95" s="567" t="s">
        <v>608</v>
      </c>
      <c r="SEA95" s="567" t="s">
        <v>608</v>
      </c>
      <c r="SEB95" s="567" t="s">
        <v>608</v>
      </c>
      <c r="SEC95" s="567" t="s">
        <v>608</v>
      </c>
      <c r="SED95" s="567" t="s">
        <v>608</v>
      </c>
      <c r="SEE95" s="567" t="s">
        <v>608</v>
      </c>
      <c r="SEF95" s="567" t="s">
        <v>608</v>
      </c>
      <c r="SEG95" s="567" t="s">
        <v>608</v>
      </c>
      <c r="SEH95" s="567" t="s">
        <v>608</v>
      </c>
      <c r="SEI95" s="567" t="s">
        <v>608</v>
      </c>
      <c r="SEJ95" s="567" t="s">
        <v>608</v>
      </c>
      <c r="SEK95" s="567" t="s">
        <v>608</v>
      </c>
      <c r="SEL95" s="567" t="s">
        <v>608</v>
      </c>
      <c r="SEM95" s="567" t="s">
        <v>608</v>
      </c>
      <c r="SEN95" s="567" t="s">
        <v>608</v>
      </c>
      <c r="SEO95" s="567" t="s">
        <v>608</v>
      </c>
      <c r="SEP95" s="567" t="s">
        <v>608</v>
      </c>
      <c r="SEQ95" s="567" t="s">
        <v>608</v>
      </c>
      <c r="SER95" s="567" t="s">
        <v>608</v>
      </c>
      <c r="SES95" s="567" t="s">
        <v>608</v>
      </c>
      <c r="SET95" s="567" t="s">
        <v>608</v>
      </c>
      <c r="SEU95" s="567" t="s">
        <v>608</v>
      </c>
      <c r="SEV95" s="567" t="s">
        <v>608</v>
      </c>
      <c r="SEW95" s="567" t="s">
        <v>608</v>
      </c>
      <c r="SEX95" s="567" t="s">
        <v>608</v>
      </c>
      <c r="SEY95" s="567" t="s">
        <v>608</v>
      </c>
      <c r="SEZ95" s="567" t="s">
        <v>608</v>
      </c>
      <c r="SFA95" s="567" t="s">
        <v>608</v>
      </c>
      <c r="SFB95" s="567" t="s">
        <v>608</v>
      </c>
      <c r="SFC95" s="567" t="s">
        <v>608</v>
      </c>
      <c r="SFD95" s="567" t="s">
        <v>608</v>
      </c>
      <c r="SFE95" s="567" t="s">
        <v>608</v>
      </c>
      <c r="SFF95" s="567" t="s">
        <v>608</v>
      </c>
      <c r="SFG95" s="567" t="s">
        <v>608</v>
      </c>
      <c r="SFH95" s="567" t="s">
        <v>608</v>
      </c>
      <c r="SFI95" s="567" t="s">
        <v>608</v>
      </c>
      <c r="SFJ95" s="567" t="s">
        <v>608</v>
      </c>
      <c r="SFK95" s="567" t="s">
        <v>608</v>
      </c>
      <c r="SFL95" s="567" t="s">
        <v>608</v>
      </c>
      <c r="SFM95" s="567" t="s">
        <v>608</v>
      </c>
      <c r="SFN95" s="567" t="s">
        <v>608</v>
      </c>
      <c r="SFO95" s="567" t="s">
        <v>608</v>
      </c>
      <c r="SFP95" s="567" t="s">
        <v>608</v>
      </c>
      <c r="SFQ95" s="567" t="s">
        <v>608</v>
      </c>
      <c r="SFR95" s="567" t="s">
        <v>608</v>
      </c>
      <c r="SFS95" s="567" t="s">
        <v>608</v>
      </c>
      <c r="SFT95" s="567" t="s">
        <v>608</v>
      </c>
      <c r="SFU95" s="567" t="s">
        <v>608</v>
      </c>
      <c r="SFV95" s="567" t="s">
        <v>608</v>
      </c>
      <c r="SFW95" s="567" t="s">
        <v>608</v>
      </c>
      <c r="SFX95" s="567" t="s">
        <v>608</v>
      </c>
      <c r="SFY95" s="567" t="s">
        <v>608</v>
      </c>
      <c r="SFZ95" s="567" t="s">
        <v>608</v>
      </c>
      <c r="SGA95" s="567" t="s">
        <v>608</v>
      </c>
      <c r="SGB95" s="567" t="s">
        <v>608</v>
      </c>
      <c r="SGC95" s="567" t="s">
        <v>608</v>
      </c>
      <c r="SGD95" s="567" t="s">
        <v>608</v>
      </c>
      <c r="SGE95" s="567" t="s">
        <v>608</v>
      </c>
      <c r="SGF95" s="567" t="s">
        <v>608</v>
      </c>
      <c r="SGG95" s="567" t="s">
        <v>608</v>
      </c>
      <c r="SGH95" s="567" t="s">
        <v>608</v>
      </c>
      <c r="SGI95" s="567" t="s">
        <v>608</v>
      </c>
      <c r="SGJ95" s="567" t="s">
        <v>608</v>
      </c>
      <c r="SGK95" s="567" t="s">
        <v>608</v>
      </c>
      <c r="SGL95" s="567" t="s">
        <v>608</v>
      </c>
      <c r="SGM95" s="567" t="s">
        <v>608</v>
      </c>
      <c r="SGN95" s="567" t="s">
        <v>608</v>
      </c>
      <c r="SGO95" s="567" t="s">
        <v>608</v>
      </c>
      <c r="SGP95" s="567" t="s">
        <v>608</v>
      </c>
      <c r="SGQ95" s="567" t="s">
        <v>608</v>
      </c>
      <c r="SGR95" s="567" t="s">
        <v>608</v>
      </c>
      <c r="SGS95" s="567" t="s">
        <v>608</v>
      </c>
      <c r="SGT95" s="567" t="s">
        <v>608</v>
      </c>
      <c r="SGU95" s="567" t="s">
        <v>608</v>
      </c>
      <c r="SGV95" s="567" t="s">
        <v>608</v>
      </c>
      <c r="SGW95" s="567" t="s">
        <v>608</v>
      </c>
      <c r="SGX95" s="567" t="s">
        <v>608</v>
      </c>
      <c r="SGY95" s="567" t="s">
        <v>608</v>
      </c>
      <c r="SGZ95" s="567" t="s">
        <v>608</v>
      </c>
      <c r="SHA95" s="567" t="s">
        <v>608</v>
      </c>
      <c r="SHB95" s="567" t="s">
        <v>608</v>
      </c>
      <c r="SHC95" s="567" t="s">
        <v>608</v>
      </c>
      <c r="SHD95" s="567" t="s">
        <v>608</v>
      </c>
      <c r="SHE95" s="567" t="s">
        <v>608</v>
      </c>
      <c r="SHF95" s="567" t="s">
        <v>608</v>
      </c>
      <c r="SHG95" s="567" t="s">
        <v>608</v>
      </c>
      <c r="SHH95" s="567" t="s">
        <v>608</v>
      </c>
      <c r="SHI95" s="567" t="s">
        <v>608</v>
      </c>
      <c r="SHJ95" s="567" t="s">
        <v>608</v>
      </c>
      <c r="SHK95" s="567" t="s">
        <v>608</v>
      </c>
      <c r="SHL95" s="567" t="s">
        <v>608</v>
      </c>
      <c r="SHM95" s="567" t="s">
        <v>608</v>
      </c>
      <c r="SHN95" s="567" t="s">
        <v>608</v>
      </c>
      <c r="SHO95" s="567" t="s">
        <v>608</v>
      </c>
      <c r="SHP95" s="567" t="s">
        <v>608</v>
      </c>
      <c r="SHQ95" s="567" t="s">
        <v>608</v>
      </c>
      <c r="SHR95" s="567" t="s">
        <v>608</v>
      </c>
      <c r="SHS95" s="567" t="s">
        <v>608</v>
      </c>
      <c r="SHT95" s="567" t="s">
        <v>608</v>
      </c>
      <c r="SHU95" s="567" t="s">
        <v>608</v>
      </c>
      <c r="SHV95" s="567" t="s">
        <v>608</v>
      </c>
      <c r="SHW95" s="567" t="s">
        <v>608</v>
      </c>
      <c r="SHX95" s="567" t="s">
        <v>608</v>
      </c>
      <c r="SHY95" s="567" t="s">
        <v>608</v>
      </c>
      <c r="SHZ95" s="567" t="s">
        <v>608</v>
      </c>
      <c r="SIA95" s="567" t="s">
        <v>608</v>
      </c>
      <c r="SIB95" s="567" t="s">
        <v>608</v>
      </c>
      <c r="SIC95" s="567" t="s">
        <v>608</v>
      </c>
      <c r="SID95" s="567" t="s">
        <v>608</v>
      </c>
      <c r="SIE95" s="567" t="s">
        <v>608</v>
      </c>
      <c r="SIF95" s="567" t="s">
        <v>608</v>
      </c>
      <c r="SIG95" s="567" t="s">
        <v>608</v>
      </c>
      <c r="SIH95" s="567" t="s">
        <v>608</v>
      </c>
      <c r="SII95" s="567" t="s">
        <v>608</v>
      </c>
      <c r="SIJ95" s="567" t="s">
        <v>608</v>
      </c>
      <c r="SIK95" s="567" t="s">
        <v>608</v>
      </c>
      <c r="SIL95" s="567" t="s">
        <v>608</v>
      </c>
      <c r="SIM95" s="567" t="s">
        <v>608</v>
      </c>
      <c r="SIN95" s="567" t="s">
        <v>608</v>
      </c>
      <c r="SIO95" s="567" t="s">
        <v>608</v>
      </c>
      <c r="SIP95" s="567" t="s">
        <v>608</v>
      </c>
      <c r="SIQ95" s="567" t="s">
        <v>608</v>
      </c>
      <c r="SIR95" s="567" t="s">
        <v>608</v>
      </c>
      <c r="SIS95" s="567" t="s">
        <v>608</v>
      </c>
      <c r="SIT95" s="567" t="s">
        <v>608</v>
      </c>
      <c r="SIU95" s="567" t="s">
        <v>608</v>
      </c>
      <c r="SIV95" s="567" t="s">
        <v>608</v>
      </c>
      <c r="SIW95" s="567" t="s">
        <v>608</v>
      </c>
      <c r="SIX95" s="567" t="s">
        <v>608</v>
      </c>
      <c r="SIY95" s="567" t="s">
        <v>608</v>
      </c>
      <c r="SIZ95" s="567" t="s">
        <v>608</v>
      </c>
      <c r="SJA95" s="567" t="s">
        <v>608</v>
      </c>
      <c r="SJB95" s="567" t="s">
        <v>608</v>
      </c>
      <c r="SJC95" s="567" t="s">
        <v>608</v>
      </c>
      <c r="SJD95" s="567" t="s">
        <v>608</v>
      </c>
      <c r="SJE95" s="567" t="s">
        <v>608</v>
      </c>
      <c r="SJF95" s="567" t="s">
        <v>608</v>
      </c>
      <c r="SJG95" s="567" t="s">
        <v>608</v>
      </c>
      <c r="SJH95" s="567" t="s">
        <v>608</v>
      </c>
      <c r="SJI95" s="567" t="s">
        <v>608</v>
      </c>
      <c r="SJJ95" s="567" t="s">
        <v>608</v>
      </c>
      <c r="SJK95" s="567" t="s">
        <v>608</v>
      </c>
      <c r="SJL95" s="567" t="s">
        <v>608</v>
      </c>
      <c r="SJM95" s="567" t="s">
        <v>608</v>
      </c>
      <c r="SJN95" s="567" t="s">
        <v>608</v>
      </c>
      <c r="SJO95" s="567" t="s">
        <v>608</v>
      </c>
      <c r="SJP95" s="567" t="s">
        <v>608</v>
      </c>
      <c r="SJQ95" s="567" t="s">
        <v>608</v>
      </c>
      <c r="SJR95" s="567" t="s">
        <v>608</v>
      </c>
      <c r="SJS95" s="567" t="s">
        <v>608</v>
      </c>
      <c r="SJT95" s="567" t="s">
        <v>608</v>
      </c>
      <c r="SJU95" s="567" t="s">
        <v>608</v>
      </c>
      <c r="SJV95" s="567" t="s">
        <v>608</v>
      </c>
      <c r="SJW95" s="567" t="s">
        <v>608</v>
      </c>
      <c r="SJX95" s="567" t="s">
        <v>608</v>
      </c>
      <c r="SJY95" s="567" t="s">
        <v>608</v>
      </c>
      <c r="SJZ95" s="567" t="s">
        <v>608</v>
      </c>
      <c r="SKA95" s="567" t="s">
        <v>608</v>
      </c>
      <c r="SKB95" s="567" t="s">
        <v>608</v>
      </c>
      <c r="SKC95" s="567" t="s">
        <v>608</v>
      </c>
      <c r="SKD95" s="567" t="s">
        <v>608</v>
      </c>
      <c r="SKE95" s="567" t="s">
        <v>608</v>
      </c>
      <c r="SKF95" s="567" t="s">
        <v>608</v>
      </c>
      <c r="SKG95" s="567" t="s">
        <v>608</v>
      </c>
      <c r="SKH95" s="567" t="s">
        <v>608</v>
      </c>
      <c r="SKI95" s="567" t="s">
        <v>608</v>
      </c>
      <c r="SKJ95" s="567" t="s">
        <v>608</v>
      </c>
      <c r="SKK95" s="567" t="s">
        <v>608</v>
      </c>
      <c r="SKL95" s="567" t="s">
        <v>608</v>
      </c>
      <c r="SKM95" s="567" t="s">
        <v>608</v>
      </c>
      <c r="SKN95" s="567" t="s">
        <v>608</v>
      </c>
      <c r="SKO95" s="567" t="s">
        <v>608</v>
      </c>
      <c r="SKP95" s="567" t="s">
        <v>608</v>
      </c>
      <c r="SKQ95" s="567" t="s">
        <v>608</v>
      </c>
      <c r="SKR95" s="567" t="s">
        <v>608</v>
      </c>
      <c r="SKS95" s="567" t="s">
        <v>608</v>
      </c>
      <c r="SKT95" s="567" t="s">
        <v>608</v>
      </c>
      <c r="SKU95" s="567" t="s">
        <v>608</v>
      </c>
      <c r="SKV95" s="567" t="s">
        <v>608</v>
      </c>
      <c r="SKW95" s="567" t="s">
        <v>608</v>
      </c>
      <c r="SKX95" s="567" t="s">
        <v>608</v>
      </c>
      <c r="SKY95" s="567" t="s">
        <v>608</v>
      </c>
      <c r="SKZ95" s="567" t="s">
        <v>608</v>
      </c>
      <c r="SLA95" s="567" t="s">
        <v>608</v>
      </c>
      <c r="SLB95" s="567" t="s">
        <v>608</v>
      </c>
      <c r="SLC95" s="567" t="s">
        <v>608</v>
      </c>
      <c r="SLD95" s="567" t="s">
        <v>608</v>
      </c>
      <c r="SLE95" s="567" t="s">
        <v>608</v>
      </c>
      <c r="SLF95" s="567" t="s">
        <v>608</v>
      </c>
      <c r="SLG95" s="567" t="s">
        <v>608</v>
      </c>
      <c r="SLH95" s="567" t="s">
        <v>608</v>
      </c>
      <c r="SLI95" s="567" t="s">
        <v>608</v>
      </c>
      <c r="SLJ95" s="567" t="s">
        <v>608</v>
      </c>
      <c r="SLK95" s="567" t="s">
        <v>608</v>
      </c>
      <c r="SLL95" s="567" t="s">
        <v>608</v>
      </c>
      <c r="SLM95" s="567" t="s">
        <v>608</v>
      </c>
      <c r="SLN95" s="567" t="s">
        <v>608</v>
      </c>
      <c r="SLO95" s="567" t="s">
        <v>608</v>
      </c>
      <c r="SLP95" s="567" t="s">
        <v>608</v>
      </c>
      <c r="SLQ95" s="567" t="s">
        <v>608</v>
      </c>
      <c r="SLR95" s="567" t="s">
        <v>608</v>
      </c>
      <c r="SLS95" s="567" t="s">
        <v>608</v>
      </c>
      <c r="SLT95" s="567" t="s">
        <v>608</v>
      </c>
      <c r="SLU95" s="567" t="s">
        <v>608</v>
      </c>
      <c r="SLV95" s="567" t="s">
        <v>608</v>
      </c>
      <c r="SLW95" s="567" t="s">
        <v>608</v>
      </c>
      <c r="SLX95" s="567" t="s">
        <v>608</v>
      </c>
      <c r="SLY95" s="567" t="s">
        <v>608</v>
      </c>
      <c r="SLZ95" s="567" t="s">
        <v>608</v>
      </c>
      <c r="SMA95" s="567" t="s">
        <v>608</v>
      </c>
      <c r="SMB95" s="567" t="s">
        <v>608</v>
      </c>
      <c r="SMC95" s="567" t="s">
        <v>608</v>
      </c>
      <c r="SMD95" s="567" t="s">
        <v>608</v>
      </c>
      <c r="SME95" s="567" t="s">
        <v>608</v>
      </c>
      <c r="SMF95" s="567" t="s">
        <v>608</v>
      </c>
      <c r="SMG95" s="567" t="s">
        <v>608</v>
      </c>
      <c r="SMH95" s="567" t="s">
        <v>608</v>
      </c>
      <c r="SMI95" s="567" t="s">
        <v>608</v>
      </c>
      <c r="SMJ95" s="567" t="s">
        <v>608</v>
      </c>
      <c r="SMK95" s="567" t="s">
        <v>608</v>
      </c>
      <c r="SML95" s="567" t="s">
        <v>608</v>
      </c>
      <c r="SMM95" s="567" t="s">
        <v>608</v>
      </c>
      <c r="SMN95" s="567" t="s">
        <v>608</v>
      </c>
      <c r="SMO95" s="567" t="s">
        <v>608</v>
      </c>
      <c r="SMP95" s="567" t="s">
        <v>608</v>
      </c>
      <c r="SMQ95" s="567" t="s">
        <v>608</v>
      </c>
      <c r="SMR95" s="567" t="s">
        <v>608</v>
      </c>
      <c r="SMS95" s="567" t="s">
        <v>608</v>
      </c>
      <c r="SMT95" s="567" t="s">
        <v>608</v>
      </c>
      <c r="SMU95" s="567" t="s">
        <v>608</v>
      </c>
      <c r="SMV95" s="567" t="s">
        <v>608</v>
      </c>
      <c r="SMW95" s="567" t="s">
        <v>608</v>
      </c>
      <c r="SMX95" s="567" t="s">
        <v>608</v>
      </c>
      <c r="SMY95" s="567" t="s">
        <v>608</v>
      </c>
      <c r="SMZ95" s="567" t="s">
        <v>608</v>
      </c>
      <c r="SNA95" s="567" t="s">
        <v>608</v>
      </c>
      <c r="SNB95" s="567" t="s">
        <v>608</v>
      </c>
      <c r="SNC95" s="567" t="s">
        <v>608</v>
      </c>
      <c r="SND95" s="567" t="s">
        <v>608</v>
      </c>
      <c r="SNE95" s="567" t="s">
        <v>608</v>
      </c>
      <c r="SNF95" s="567" t="s">
        <v>608</v>
      </c>
      <c r="SNG95" s="567" t="s">
        <v>608</v>
      </c>
      <c r="SNH95" s="567" t="s">
        <v>608</v>
      </c>
      <c r="SNI95" s="567" t="s">
        <v>608</v>
      </c>
      <c r="SNJ95" s="567" t="s">
        <v>608</v>
      </c>
      <c r="SNK95" s="567" t="s">
        <v>608</v>
      </c>
      <c r="SNL95" s="567" t="s">
        <v>608</v>
      </c>
      <c r="SNM95" s="567" t="s">
        <v>608</v>
      </c>
      <c r="SNN95" s="567" t="s">
        <v>608</v>
      </c>
      <c r="SNO95" s="567" t="s">
        <v>608</v>
      </c>
      <c r="SNP95" s="567" t="s">
        <v>608</v>
      </c>
      <c r="SNQ95" s="567" t="s">
        <v>608</v>
      </c>
      <c r="SNR95" s="567" t="s">
        <v>608</v>
      </c>
      <c r="SNS95" s="567" t="s">
        <v>608</v>
      </c>
      <c r="SNT95" s="567" t="s">
        <v>608</v>
      </c>
      <c r="SNU95" s="567" t="s">
        <v>608</v>
      </c>
      <c r="SNV95" s="567" t="s">
        <v>608</v>
      </c>
      <c r="SNW95" s="567" t="s">
        <v>608</v>
      </c>
      <c r="SNX95" s="567" t="s">
        <v>608</v>
      </c>
      <c r="SNY95" s="567" t="s">
        <v>608</v>
      </c>
      <c r="SNZ95" s="567" t="s">
        <v>608</v>
      </c>
      <c r="SOA95" s="567" t="s">
        <v>608</v>
      </c>
      <c r="SOB95" s="567" t="s">
        <v>608</v>
      </c>
      <c r="SOC95" s="567" t="s">
        <v>608</v>
      </c>
      <c r="SOD95" s="567" t="s">
        <v>608</v>
      </c>
      <c r="SOE95" s="567" t="s">
        <v>608</v>
      </c>
      <c r="SOF95" s="567" t="s">
        <v>608</v>
      </c>
      <c r="SOG95" s="567" t="s">
        <v>608</v>
      </c>
      <c r="SOH95" s="567" t="s">
        <v>608</v>
      </c>
      <c r="SOI95" s="567" t="s">
        <v>608</v>
      </c>
      <c r="SOJ95" s="567" t="s">
        <v>608</v>
      </c>
      <c r="SOK95" s="567" t="s">
        <v>608</v>
      </c>
      <c r="SOL95" s="567" t="s">
        <v>608</v>
      </c>
      <c r="SOM95" s="567" t="s">
        <v>608</v>
      </c>
      <c r="SON95" s="567" t="s">
        <v>608</v>
      </c>
      <c r="SOO95" s="567" t="s">
        <v>608</v>
      </c>
      <c r="SOP95" s="567" t="s">
        <v>608</v>
      </c>
      <c r="SOQ95" s="567" t="s">
        <v>608</v>
      </c>
      <c r="SOR95" s="567" t="s">
        <v>608</v>
      </c>
      <c r="SOS95" s="567" t="s">
        <v>608</v>
      </c>
      <c r="SOT95" s="567" t="s">
        <v>608</v>
      </c>
      <c r="SOU95" s="567" t="s">
        <v>608</v>
      </c>
      <c r="SOV95" s="567" t="s">
        <v>608</v>
      </c>
      <c r="SOW95" s="567" t="s">
        <v>608</v>
      </c>
      <c r="SOX95" s="567" t="s">
        <v>608</v>
      </c>
      <c r="SOY95" s="567" t="s">
        <v>608</v>
      </c>
      <c r="SOZ95" s="567" t="s">
        <v>608</v>
      </c>
      <c r="SPA95" s="567" t="s">
        <v>608</v>
      </c>
      <c r="SPB95" s="567" t="s">
        <v>608</v>
      </c>
      <c r="SPC95" s="567" t="s">
        <v>608</v>
      </c>
      <c r="SPD95" s="567" t="s">
        <v>608</v>
      </c>
      <c r="SPE95" s="567" t="s">
        <v>608</v>
      </c>
      <c r="SPF95" s="567" t="s">
        <v>608</v>
      </c>
      <c r="SPG95" s="567" t="s">
        <v>608</v>
      </c>
      <c r="SPH95" s="567" t="s">
        <v>608</v>
      </c>
      <c r="SPI95" s="567" t="s">
        <v>608</v>
      </c>
      <c r="SPJ95" s="567" t="s">
        <v>608</v>
      </c>
      <c r="SPK95" s="567" t="s">
        <v>608</v>
      </c>
      <c r="SPL95" s="567" t="s">
        <v>608</v>
      </c>
      <c r="SPM95" s="567" t="s">
        <v>608</v>
      </c>
      <c r="SPN95" s="567" t="s">
        <v>608</v>
      </c>
      <c r="SPO95" s="567" t="s">
        <v>608</v>
      </c>
      <c r="SPP95" s="567" t="s">
        <v>608</v>
      </c>
      <c r="SPQ95" s="567" t="s">
        <v>608</v>
      </c>
      <c r="SPR95" s="567" t="s">
        <v>608</v>
      </c>
      <c r="SPS95" s="567" t="s">
        <v>608</v>
      </c>
      <c r="SPT95" s="567" t="s">
        <v>608</v>
      </c>
      <c r="SPU95" s="567" t="s">
        <v>608</v>
      </c>
      <c r="SPV95" s="567" t="s">
        <v>608</v>
      </c>
      <c r="SPW95" s="567" t="s">
        <v>608</v>
      </c>
      <c r="SPX95" s="567" t="s">
        <v>608</v>
      </c>
      <c r="SPY95" s="567" t="s">
        <v>608</v>
      </c>
      <c r="SPZ95" s="567" t="s">
        <v>608</v>
      </c>
      <c r="SQA95" s="567" t="s">
        <v>608</v>
      </c>
      <c r="SQB95" s="567" t="s">
        <v>608</v>
      </c>
      <c r="SQC95" s="567" t="s">
        <v>608</v>
      </c>
      <c r="SQD95" s="567" t="s">
        <v>608</v>
      </c>
      <c r="SQE95" s="567" t="s">
        <v>608</v>
      </c>
      <c r="SQF95" s="567" t="s">
        <v>608</v>
      </c>
      <c r="SQG95" s="567" t="s">
        <v>608</v>
      </c>
      <c r="SQH95" s="567" t="s">
        <v>608</v>
      </c>
      <c r="SQI95" s="567" t="s">
        <v>608</v>
      </c>
      <c r="SQJ95" s="567" t="s">
        <v>608</v>
      </c>
      <c r="SQK95" s="567" t="s">
        <v>608</v>
      </c>
      <c r="SQL95" s="567" t="s">
        <v>608</v>
      </c>
      <c r="SQM95" s="567" t="s">
        <v>608</v>
      </c>
      <c r="SQN95" s="567" t="s">
        <v>608</v>
      </c>
      <c r="SQO95" s="567" t="s">
        <v>608</v>
      </c>
      <c r="SQP95" s="567" t="s">
        <v>608</v>
      </c>
      <c r="SQQ95" s="567" t="s">
        <v>608</v>
      </c>
      <c r="SQR95" s="567" t="s">
        <v>608</v>
      </c>
      <c r="SQS95" s="567" t="s">
        <v>608</v>
      </c>
      <c r="SQT95" s="567" t="s">
        <v>608</v>
      </c>
      <c r="SQU95" s="567" t="s">
        <v>608</v>
      </c>
      <c r="SQV95" s="567" t="s">
        <v>608</v>
      </c>
      <c r="SQW95" s="567" t="s">
        <v>608</v>
      </c>
      <c r="SQX95" s="567" t="s">
        <v>608</v>
      </c>
      <c r="SQY95" s="567" t="s">
        <v>608</v>
      </c>
      <c r="SQZ95" s="567" t="s">
        <v>608</v>
      </c>
      <c r="SRA95" s="567" t="s">
        <v>608</v>
      </c>
      <c r="SRB95" s="567" t="s">
        <v>608</v>
      </c>
      <c r="SRC95" s="567" t="s">
        <v>608</v>
      </c>
      <c r="SRD95" s="567" t="s">
        <v>608</v>
      </c>
      <c r="SRE95" s="567" t="s">
        <v>608</v>
      </c>
      <c r="SRF95" s="567" t="s">
        <v>608</v>
      </c>
      <c r="SRG95" s="567" t="s">
        <v>608</v>
      </c>
      <c r="SRH95" s="567" t="s">
        <v>608</v>
      </c>
      <c r="SRI95" s="567" t="s">
        <v>608</v>
      </c>
      <c r="SRJ95" s="567" t="s">
        <v>608</v>
      </c>
      <c r="SRK95" s="567" t="s">
        <v>608</v>
      </c>
      <c r="SRL95" s="567" t="s">
        <v>608</v>
      </c>
      <c r="SRM95" s="567" t="s">
        <v>608</v>
      </c>
      <c r="SRN95" s="567" t="s">
        <v>608</v>
      </c>
      <c r="SRO95" s="567" t="s">
        <v>608</v>
      </c>
      <c r="SRP95" s="567" t="s">
        <v>608</v>
      </c>
      <c r="SRQ95" s="567" t="s">
        <v>608</v>
      </c>
      <c r="SRR95" s="567" t="s">
        <v>608</v>
      </c>
      <c r="SRS95" s="567" t="s">
        <v>608</v>
      </c>
      <c r="SRT95" s="567" t="s">
        <v>608</v>
      </c>
      <c r="SRU95" s="567" t="s">
        <v>608</v>
      </c>
      <c r="SRV95" s="567" t="s">
        <v>608</v>
      </c>
      <c r="SRW95" s="567" t="s">
        <v>608</v>
      </c>
      <c r="SRX95" s="567" t="s">
        <v>608</v>
      </c>
      <c r="SRY95" s="567" t="s">
        <v>608</v>
      </c>
      <c r="SRZ95" s="567" t="s">
        <v>608</v>
      </c>
      <c r="SSA95" s="567" t="s">
        <v>608</v>
      </c>
      <c r="SSB95" s="567" t="s">
        <v>608</v>
      </c>
      <c r="SSC95" s="567" t="s">
        <v>608</v>
      </c>
      <c r="SSD95" s="567" t="s">
        <v>608</v>
      </c>
      <c r="SSE95" s="567" t="s">
        <v>608</v>
      </c>
      <c r="SSF95" s="567" t="s">
        <v>608</v>
      </c>
      <c r="SSG95" s="567" t="s">
        <v>608</v>
      </c>
      <c r="SSH95" s="567" t="s">
        <v>608</v>
      </c>
      <c r="SSI95" s="567" t="s">
        <v>608</v>
      </c>
      <c r="SSJ95" s="567" t="s">
        <v>608</v>
      </c>
      <c r="SSK95" s="567" t="s">
        <v>608</v>
      </c>
      <c r="SSL95" s="567" t="s">
        <v>608</v>
      </c>
      <c r="SSM95" s="567" t="s">
        <v>608</v>
      </c>
      <c r="SSN95" s="567" t="s">
        <v>608</v>
      </c>
      <c r="SSO95" s="567" t="s">
        <v>608</v>
      </c>
      <c r="SSP95" s="567" t="s">
        <v>608</v>
      </c>
      <c r="SSQ95" s="567" t="s">
        <v>608</v>
      </c>
      <c r="SSR95" s="567" t="s">
        <v>608</v>
      </c>
      <c r="SSS95" s="567" t="s">
        <v>608</v>
      </c>
      <c r="SST95" s="567" t="s">
        <v>608</v>
      </c>
      <c r="SSU95" s="567" t="s">
        <v>608</v>
      </c>
      <c r="SSV95" s="567" t="s">
        <v>608</v>
      </c>
      <c r="SSW95" s="567" t="s">
        <v>608</v>
      </c>
      <c r="SSX95" s="567" t="s">
        <v>608</v>
      </c>
      <c r="SSY95" s="567" t="s">
        <v>608</v>
      </c>
      <c r="SSZ95" s="567" t="s">
        <v>608</v>
      </c>
      <c r="STA95" s="567" t="s">
        <v>608</v>
      </c>
      <c r="STB95" s="567" t="s">
        <v>608</v>
      </c>
      <c r="STC95" s="567" t="s">
        <v>608</v>
      </c>
      <c r="STD95" s="567" t="s">
        <v>608</v>
      </c>
      <c r="STE95" s="567" t="s">
        <v>608</v>
      </c>
      <c r="STF95" s="567" t="s">
        <v>608</v>
      </c>
      <c r="STG95" s="567" t="s">
        <v>608</v>
      </c>
      <c r="STH95" s="567" t="s">
        <v>608</v>
      </c>
      <c r="STI95" s="567" t="s">
        <v>608</v>
      </c>
      <c r="STJ95" s="567" t="s">
        <v>608</v>
      </c>
      <c r="STK95" s="567" t="s">
        <v>608</v>
      </c>
      <c r="STL95" s="567" t="s">
        <v>608</v>
      </c>
      <c r="STM95" s="567" t="s">
        <v>608</v>
      </c>
      <c r="STN95" s="567" t="s">
        <v>608</v>
      </c>
      <c r="STO95" s="567" t="s">
        <v>608</v>
      </c>
      <c r="STP95" s="567" t="s">
        <v>608</v>
      </c>
      <c r="STQ95" s="567" t="s">
        <v>608</v>
      </c>
      <c r="STR95" s="567" t="s">
        <v>608</v>
      </c>
      <c r="STS95" s="567" t="s">
        <v>608</v>
      </c>
      <c r="STT95" s="567" t="s">
        <v>608</v>
      </c>
      <c r="STU95" s="567" t="s">
        <v>608</v>
      </c>
      <c r="STV95" s="567" t="s">
        <v>608</v>
      </c>
      <c r="STW95" s="567" t="s">
        <v>608</v>
      </c>
      <c r="STX95" s="567" t="s">
        <v>608</v>
      </c>
      <c r="STY95" s="567" t="s">
        <v>608</v>
      </c>
      <c r="STZ95" s="567" t="s">
        <v>608</v>
      </c>
      <c r="SUA95" s="567" t="s">
        <v>608</v>
      </c>
      <c r="SUB95" s="567" t="s">
        <v>608</v>
      </c>
      <c r="SUC95" s="567" t="s">
        <v>608</v>
      </c>
      <c r="SUD95" s="567" t="s">
        <v>608</v>
      </c>
      <c r="SUE95" s="567" t="s">
        <v>608</v>
      </c>
      <c r="SUF95" s="567" t="s">
        <v>608</v>
      </c>
      <c r="SUG95" s="567" t="s">
        <v>608</v>
      </c>
      <c r="SUH95" s="567" t="s">
        <v>608</v>
      </c>
      <c r="SUI95" s="567" t="s">
        <v>608</v>
      </c>
      <c r="SUJ95" s="567" t="s">
        <v>608</v>
      </c>
      <c r="SUK95" s="567" t="s">
        <v>608</v>
      </c>
      <c r="SUL95" s="567" t="s">
        <v>608</v>
      </c>
      <c r="SUM95" s="567" t="s">
        <v>608</v>
      </c>
      <c r="SUN95" s="567" t="s">
        <v>608</v>
      </c>
      <c r="SUO95" s="567" t="s">
        <v>608</v>
      </c>
      <c r="SUP95" s="567" t="s">
        <v>608</v>
      </c>
      <c r="SUQ95" s="567" t="s">
        <v>608</v>
      </c>
      <c r="SUR95" s="567" t="s">
        <v>608</v>
      </c>
      <c r="SUS95" s="567" t="s">
        <v>608</v>
      </c>
      <c r="SUT95" s="567" t="s">
        <v>608</v>
      </c>
      <c r="SUU95" s="567" t="s">
        <v>608</v>
      </c>
      <c r="SUV95" s="567" t="s">
        <v>608</v>
      </c>
      <c r="SUW95" s="567" t="s">
        <v>608</v>
      </c>
      <c r="SUX95" s="567" t="s">
        <v>608</v>
      </c>
      <c r="SUY95" s="567" t="s">
        <v>608</v>
      </c>
      <c r="SUZ95" s="567" t="s">
        <v>608</v>
      </c>
      <c r="SVA95" s="567" t="s">
        <v>608</v>
      </c>
      <c r="SVB95" s="567" t="s">
        <v>608</v>
      </c>
      <c r="SVC95" s="567" t="s">
        <v>608</v>
      </c>
      <c r="SVD95" s="567" t="s">
        <v>608</v>
      </c>
      <c r="SVE95" s="567" t="s">
        <v>608</v>
      </c>
      <c r="SVF95" s="567" t="s">
        <v>608</v>
      </c>
      <c r="SVG95" s="567" t="s">
        <v>608</v>
      </c>
      <c r="SVH95" s="567" t="s">
        <v>608</v>
      </c>
      <c r="SVI95" s="567" t="s">
        <v>608</v>
      </c>
      <c r="SVJ95" s="567" t="s">
        <v>608</v>
      </c>
      <c r="SVK95" s="567" t="s">
        <v>608</v>
      </c>
      <c r="SVL95" s="567" t="s">
        <v>608</v>
      </c>
      <c r="SVM95" s="567" t="s">
        <v>608</v>
      </c>
      <c r="SVN95" s="567" t="s">
        <v>608</v>
      </c>
      <c r="SVO95" s="567" t="s">
        <v>608</v>
      </c>
      <c r="SVP95" s="567" t="s">
        <v>608</v>
      </c>
      <c r="SVQ95" s="567" t="s">
        <v>608</v>
      </c>
      <c r="SVR95" s="567" t="s">
        <v>608</v>
      </c>
      <c r="SVS95" s="567" t="s">
        <v>608</v>
      </c>
      <c r="SVT95" s="567" t="s">
        <v>608</v>
      </c>
      <c r="SVU95" s="567" t="s">
        <v>608</v>
      </c>
      <c r="SVV95" s="567" t="s">
        <v>608</v>
      </c>
      <c r="SVW95" s="567" t="s">
        <v>608</v>
      </c>
      <c r="SVX95" s="567" t="s">
        <v>608</v>
      </c>
      <c r="SVY95" s="567" t="s">
        <v>608</v>
      </c>
      <c r="SVZ95" s="567" t="s">
        <v>608</v>
      </c>
      <c r="SWA95" s="567" t="s">
        <v>608</v>
      </c>
      <c r="SWB95" s="567" t="s">
        <v>608</v>
      </c>
      <c r="SWC95" s="567" t="s">
        <v>608</v>
      </c>
      <c r="SWD95" s="567" t="s">
        <v>608</v>
      </c>
      <c r="SWE95" s="567" t="s">
        <v>608</v>
      </c>
      <c r="SWF95" s="567" t="s">
        <v>608</v>
      </c>
      <c r="SWG95" s="567" t="s">
        <v>608</v>
      </c>
      <c r="SWH95" s="567" t="s">
        <v>608</v>
      </c>
      <c r="SWI95" s="567" t="s">
        <v>608</v>
      </c>
      <c r="SWJ95" s="567" t="s">
        <v>608</v>
      </c>
      <c r="SWK95" s="567" t="s">
        <v>608</v>
      </c>
      <c r="SWL95" s="567" t="s">
        <v>608</v>
      </c>
      <c r="SWM95" s="567" t="s">
        <v>608</v>
      </c>
      <c r="SWN95" s="567" t="s">
        <v>608</v>
      </c>
      <c r="SWO95" s="567" t="s">
        <v>608</v>
      </c>
      <c r="SWP95" s="567" t="s">
        <v>608</v>
      </c>
      <c r="SWQ95" s="567" t="s">
        <v>608</v>
      </c>
      <c r="SWR95" s="567" t="s">
        <v>608</v>
      </c>
      <c r="SWS95" s="567" t="s">
        <v>608</v>
      </c>
      <c r="SWT95" s="567" t="s">
        <v>608</v>
      </c>
      <c r="SWU95" s="567" t="s">
        <v>608</v>
      </c>
      <c r="SWV95" s="567" t="s">
        <v>608</v>
      </c>
      <c r="SWW95" s="567" t="s">
        <v>608</v>
      </c>
      <c r="SWX95" s="567" t="s">
        <v>608</v>
      </c>
      <c r="SWY95" s="567" t="s">
        <v>608</v>
      </c>
      <c r="SWZ95" s="567" t="s">
        <v>608</v>
      </c>
      <c r="SXA95" s="567" t="s">
        <v>608</v>
      </c>
      <c r="SXB95" s="567" t="s">
        <v>608</v>
      </c>
      <c r="SXC95" s="567" t="s">
        <v>608</v>
      </c>
      <c r="SXD95" s="567" t="s">
        <v>608</v>
      </c>
      <c r="SXE95" s="567" t="s">
        <v>608</v>
      </c>
      <c r="SXF95" s="567" t="s">
        <v>608</v>
      </c>
      <c r="SXG95" s="567" t="s">
        <v>608</v>
      </c>
      <c r="SXH95" s="567" t="s">
        <v>608</v>
      </c>
      <c r="SXI95" s="567" t="s">
        <v>608</v>
      </c>
      <c r="SXJ95" s="567" t="s">
        <v>608</v>
      </c>
      <c r="SXK95" s="567" t="s">
        <v>608</v>
      </c>
      <c r="SXL95" s="567" t="s">
        <v>608</v>
      </c>
      <c r="SXM95" s="567" t="s">
        <v>608</v>
      </c>
      <c r="SXN95" s="567" t="s">
        <v>608</v>
      </c>
      <c r="SXO95" s="567" t="s">
        <v>608</v>
      </c>
      <c r="SXP95" s="567" t="s">
        <v>608</v>
      </c>
      <c r="SXQ95" s="567" t="s">
        <v>608</v>
      </c>
      <c r="SXR95" s="567" t="s">
        <v>608</v>
      </c>
      <c r="SXS95" s="567" t="s">
        <v>608</v>
      </c>
      <c r="SXT95" s="567" t="s">
        <v>608</v>
      </c>
      <c r="SXU95" s="567" t="s">
        <v>608</v>
      </c>
      <c r="SXV95" s="567" t="s">
        <v>608</v>
      </c>
      <c r="SXW95" s="567" t="s">
        <v>608</v>
      </c>
      <c r="SXX95" s="567" t="s">
        <v>608</v>
      </c>
      <c r="SXY95" s="567" t="s">
        <v>608</v>
      </c>
      <c r="SXZ95" s="567" t="s">
        <v>608</v>
      </c>
      <c r="SYA95" s="567" t="s">
        <v>608</v>
      </c>
      <c r="SYB95" s="567" t="s">
        <v>608</v>
      </c>
      <c r="SYC95" s="567" t="s">
        <v>608</v>
      </c>
      <c r="SYD95" s="567" t="s">
        <v>608</v>
      </c>
      <c r="SYE95" s="567" t="s">
        <v>608</v>
      </c>
      <c r="SYF95" s="567" t="s">
        <v>608</v>
      </c>
      <c r="SYG95" s="567" t="s">
        <v>608</v>
      </c>
      <c r="SYH95" s="567" t="s">
        <v>608</v>
      </c>
      <c r="SYI95" s="567" t="s">
        <v>608</v>
      </c>
      <c r="SYJ95" s="567" t="s">
        <v>608</v>
      </c>
      <c r="SYK95" s="567" t="s">
        <v>608</v>
      </c>
      <c r="SYL95" s="567" t="s">
        <v>608</v>
      </c>
      <c r="SYM95" s="567" t="s">
        <v>608</v>
      </c>
      <c r="SYN95" s="567" t="s">
        <v>608</v>
      </c>
      <c r="SYO95" s="567" t="s">
        <v>608</v>
      </c>
      <c r="SYP95" s="567" t="s">
        <v>608</v>
      </c>
      <c r="SYQ95" s="567" t="s">
        <v>608</v>
      </c>
      <c r="SYR95" s="567" t="s">
        <v>608</v>
      </c>
      <c r="SYS95" s="567" t="s">
        <v>608</v>
      </c>
      <c r="SYT95" s="567" t="s">
        <v>608</v>
      </c>
      <c r="SYU95" s="567" t="s">
        <v>608</v>
      </c>
      <c r="SYV95" s="567" t="s">
        <v>608</v>
      </c>
      <c r="SYW95" s="567" t="s">
        <v>608</v>
      </c>
      <c r="SYX95" s="567" t="s">
        <v>608</v>
      </c>
      <c r="SYY95" s="567" t="s">
        <v>608</v>
      </c>
      <c r="SYZ95" s="567" t="s">
        <v>608</v>
      </c>
      <c r="SZA95" s="567" t="s">
        <v>608</v>
      </c>
      <c r="SZB95" s="567" t="s">
        <v>608</v>
      </c>
      <c r="SZC95" s="567" t="s">
        <v>608</v>
      </c>
      <c r="SZD95" s="567" t="s">
        <v>608</v>
      </c>
      <c r="SZE95" s="567" t="s">
        <v>608</v>
      </c>
      <c r="SZF95" s="567" t="s">
        <v>608</v>
      </c>
      <c r="SZG95" s="567" t="s">
        <v>608</v>
      </c>
      <c r="SZH95" s="567" t="s">
        <v>608</v>
      </c>
      <c r="SZI95" s="567" t="s">
        <v>608</v>
      </c>
      <c r="SZJ95" s="567" t="s">
        <v>608</v>
      </c>
      <c r="SZK95" s="567" t="s">
        <v>608</v>
      </c>
      <c r="SZL95" s="567" t="s">
        <v>608</v>
      </c>
      <c r="SZM95" s="567" t="s">
        <v>608</v>
      </c>
      <c r="SZN95" s="567" t="s">
        <v>608</v>
      </c>
      <c r="SZO95" s="567" t="s">
        <v>608</v>
      </c>
      <c r="SZP95" s="567" t="s">
        <v>608</v>
      </c>
      <c r="SZQ95" s="567" t="s">
        <v>608</v>
      </c>
      <c r="SZR95" s="567" t="s">
        <v>608</v>
      </c>
      <c r="SZS95" s="567" t="s">
        <v>608</v>
      </c>
      <c r="SZT95" s="567" t="s">
        <v>608</v>
      </c>
      <c r="SZU95" s="567" t="s">
        <v>608</v>
      </c>
      <c r="SZV95" s="567" t="s">
        <v>608</v>
      </c>
      <c r="SZW95" s="567" t="s">
        <v>608</v>
      </c>
      <c r="SZX95" s="567" t="s">
        <v>608</v>
      </c>
      <c r="SZY95" s="567" t="s">
        <v>608</v>
      </c>
      <c r="SZZ95" s="567" t="s">
        <v>608</v>
      </c>
      <c r="TAA95" s="567" t="s">
        <v>608</v>
      </c>
      <c r="TAB95" s="567" t="s">
        <v>608</v>
      </c>
      <c r="TAC95" s="567" t="s">
        <v>608</v>
      </c>
      <c r="TAD95" s="567" t="s">
        <v>608</v>
      </c>
      <c r="TAE95" s="567" t="s">
        <v>608</v>
      </c>
      <c r="TAF95" s="567" t="s">
        <v>608</v>
      </c>
      <c r="TAG95" s="567" t="s">
        <v>608</v>
      </c>
      <c r="TAH95" s="567" t="s">
        <v>608</v>
      </c>
      <c r="TAI95" s="567" t="s">
        <v>608</v>
      </c>
      <c r="TAJ95" s="567" t="s">
        <v>608</v>
      </c>
      <c r="TAK95" s="567" t="s">
        <v>608</v>
      </c>
      <c r="TAL95" s="567" t="s">
        <v>608</v>
      </c>
      <c r="TAM95" s="567" t="s">
        <v>608</v>
      </c>
      <c r="TAN95" s="567" t="s">
        <v>608</v>
      </c>
      <c r="TAO95" s="567" t="s">
        <v>608</v>
      </c>
      <c r="TAP95" s="567" t="s">
        <v>608</v>
      </c>
      <c r="TAQ95" s="567" t="s">
        <v>608</v>
      </c>
      <c r="TAR95" s="567" t="s">
        <v>608</v>
      </c>
      <c r="TAS95" s="567" t="s">
        <v>608</v>
      </c>
      <c r="TAT95" s="567" t="s">
        <v>608</v>
      </c>
      <c r="TAU95" s="567" t="s">
        <v>608</v>
      </c>
      <c r="TAV95" s="567" t="s">
        <v>608</v>
      </c>
      <c r="TAW95" s="567" t="s">
        <v>608</v>
      </c>
      <c r="TAX95" s="567" t="s">
        <v>608</v>
      </c>
      <c r="TAY95" s="567" t="s">
        <v>608</v>
      </c>
      <c r="TAZ95" s="567" t="s">
        <v>608</v>
      </c>
      <c r="TBA95" s="567" t="s">
        <v>608</v>
      </c>
      <c r="TBB95" s="567" t="s">
        <v>608</v>
      </c>
      <c r="TBC95" s="567" t="s">
        <v>608</v>
      </c>
      <c r="TBD95" s="567" t="s">
        <v>608</v>
      </c>
      <c r="TBE95" s="567" t="s">
        <v>608</v>
      </c>
      <c r="TBF95" s="567" t="s">
        <v>608</v>
      </c>
      <c r="TBG95" s="567" t="s">
        <v>608</v>
      </c>
      <c r="TBH95" s="567" t="s">
        <v>608</v>
      </c>
      <c r="TBI95" s="567" t="s">
        <v>608</v>
      </c>
      <c r="TBJ95" s="567" t="s">
        <v>608</v>
      </c>
      <c r="TBK95" s="567" t="s">
        <v>608</v>
      </c>
      <c r="TBL95" s="567" t="s">
        <v>608</v>
      </c>
      <c r="TBM95" s="567" t="s">
        <v>608</v>
      </c>
      <c r="TBN95" s="567" t="s">
        <v>608</v>
      </c>
      <c r="TBO95" s="567" t="s">
        <v>608</v>
      </c>
      <c r="TBP95" s="567" t="s">
        <v>608</v>
      </c>
      <c r="TBQ95" s="567" t="s">
        <v>608</v>
      </c>
      <c r="TBR95" s="567" t="s">
        <v>608</v>
      </c>
      <c r="TBS95" s="567" t="s">
        <v>608</v>
      </c>
      <c r="TBT95" s="567" t="s">
        <v>608</v>
      </c>
      <c r="TBU95" s="567" t="s">
        <v>608</v>
      </c>
      <c r="TBV95" s="567" t="s">
        <v>608</v>
      </c>
      <c r="TBW95" s="567" t="s">
        <v>608</v>
      </c>
      <c r="TBX95" s="567" t="s">
        <v>608</v>
      </c>
      <c r="TBY95" s="567" t="s">
        <v>608</v>
      </c>
      <c r="TBZ95" s="567" t="s">
        <v>608</v>
      </c>
      <c r="TCA95" s="567" t="s">
        <v>608</v>
      </c>
      <c r="TCB95" s="567" t="s">
        <v>608</v>
      </c>
      <c r="TCC95" s="567" t="s">
        <v>608</v>
      </c>
      <c r="TCD95" s="567" t="s">
        <v>608</v>
      </c>
      <c r="TCE95" s="567" t="s">
        <v>608</v>
      </c>
      <c r="TCF95" s="567" t="s">
        <v>608</v>
      </c>
      <c r="TCG95" s="567" t="s">
        <v>608</v>
      </c>
      <c r="TCH95" s="567" t="s">
        <v>608</v>
      </c>
      <c r="TCI95" s="567" t="s">
        <v>608</v>
      </c>
      <c r="TCJ95" s="567" t="s">
        <v>608</v>
      </c>
      <c r="TCK95" s="567" t="s">
        <v>608</v>
      </c>
      <c r="TCL95" s="567" t="s">
        <v>608</v>
      </c>
      <c r="TCM95" s="567" t="s">
        <v>608</v>
      </c>
      <c r="TCN95" s="567" t="s">
        <v>608</v>
      </c>
      <c r="TCO95" s="567" t="s">
        <v>608</v>
      </c>
      <c r="TCP95" s="567" t="s">
        <v>608</v>
      </c>
      <c r="TCQ95" s="567" t="s">
        <v>608</v>
      </c>
      <c r="TCR95" s="567" t="s">
        <v>608</v>
      </c>
      <c r="TCS95" s="567" t="s">
        <v>608</v>
      </c>
      <c r="TCT95" s="567" t="s">
        <v>608</v>
      </c>
      <c r="TCU95" s="567" t="s">
        <v>608</v>
      </c>
      <c r="TCV95" s="567" t="s">
        <v>608</v>
      </c>
      <c r="TCW95" s="567" t="s">
        <v>608</v>
      </c>
      <c r="TCX95" s="567" t="s">
        <v>608</v>
      </c>
      <c r="TCY95" s="567" t="s">
        <v>608</v>
      </c>
      <c r="TCZ95" s="567" t="s">
        <v>608</v>
      </c>
      <c r="TDA95" s="567" t="s">
        <v>608</v>
      </c>
      <c r="TDB95" s="567" t="s">
        <v>608</v>
      </c>
      <c r="TDC95" s="567" t="s">
        <v>608</v>
      </c>
      <c r="TDD95" s="567" t="s">
        <v>608</v>
      </c>
      <c r="TDE95" s="567" t="s">
        <v>608</v>
      </c>
      <c r="TDF95" s="567" t="s">
        <v>608</v>
      </c>
      <c r="TDG95" s="567" t="s">
        <v>608</v>
      </c>
      <c r="TDH95" s="567" t="s">
        <v>608</v>
      </c>
      <c r="TDI95" s="567" t="s">
        <v>608</v>
      </c>
      <c r="TDJ95" s="567" t="s">
        <v>608</v>
      </c>
      <c r="TDK95" s="567" t="s">
        <v>608</v>
      </c>
      <c r="TDL95" s="567" t="s">
        <v>608</v>
      </c>
      <c r="TDM95" s="567" t="s">
        <v>608</v>
      </c>
      <c r="TDN95" s="567" t="s">
        <v>608</v>
      </c>
      <c r="TDO95" s="567" t="s">
        <v>608</v>
      </c>
      <c r="TDP95" s="567" t="s">
        <v>608</v>
      </c>
      <c r="TDQ95" s="567" t="s">
        <v>608</v>
      </c>
      <c r="TDR95" s="567" t="s">
        <v>608</v>
      </c>
      <c r="TDS95" s="567" t="s">
        <v>608</v>
      </c>
      <c r="TDT95" s="567" t="s">
        <v>608</v>
      </c>
      <c r="TDU95" s="567" t="s">
        <v>608</v>
      </c>
      <c r="TDV95" s="567" t="s">
        <v>608</v>
      </c>
      <c r="TDW95" s="567" t="s">
        <v>608</v>
      </c>
      <c r="TDX95" s="567" t="s">
        <v>608</v>
      </c>
      <c r="TDY95" s="567" t="s">
        <v>608</v>
      </c>
      <c r="TDZ95" s="567" t="s">
        <v>608</v>
      </c>
      <c r="TEA95" s="567" t="s">
        <v>608</v>
      </c>
      <c r="TEB95" s="567" t="s">
        <v>608</v>
      </c>
      <c r="TEC95" s="567" t="s">
        <v>608</v>
      </c>
      <c r="TED95" s="567" t="s">
        <v>608</v>
      </c>
      <c r="TEE95" s="567" t="s">
        <v>608</v>
      </c>
      <c r="TEF95" s="567" t="s">
        <v>608</v>
      </c>
      <c r="TEG95" s="567" t="s">
        <v>608</v>
      </c>
      <c r="TEH95" s="567" t="s">
        <v>608</v>
      </c>
      <c r="TEI95" s="567" t="s">
        <v>608</v>
      </c>
      <c r="TEJ95" s="567" t="s">
        <v>608</v>
      </c>
      <c r="TEK95" s="567" t="s">
        <v>608</v>
      </c>
      <c r="TEL95" s="567" t="s">
        <v>608</v>
      </c>
      <c r="TEM95" s="567" t="s">
        <v>608</v>
      </c>
      <c r="TEN95" s="567" t="s">
        <v>608</v>
      </c>
      <c r="TEO95" s="567" t="s">
        <v>608</v>
      </c>
      <c r="TEP95" s="567" t="s">
        <v>608</v>
      </c>
      <c r="TEQ95" s="567" t="s">
        <v>608</v>
      </c>
      <c r="TER95" s="567" t="s">
        <v>608</v>
      </c>
      <c r="TES95" s="567" t="s">
        <v>608</v>
      </c>
      <c r="TET95" s="567" t="s">
        <v>608</v>
      </c>
      <c r="TEU95" s="567" t="s">
        <v>608</v>
      </c>
      <c r="TEV95" s="567" t="s">
        <v>608</v>
      </c>
      <c r="TEW95" s="567" t="s">
        <v>608</v>
      </c>
      <c r="TEX95" s="567" t="s">
        <v>608</v>
      </c>
      <c r="TEY95" s="567" t="s">
        <v>608</v>
      </c>
      <c r="TEZ95" s="567" t="s">
        <v>608</v>
      </c>
      <c r="TFA95" s="567" t="s">
        <v>608</v>
      </c>
      <c r="TFB95" s="567" t="s">
        <v>608</v>
      </c>
      <c r="TFC95" s="567" t="s">
        <v>608</v>
      </c>
      <c r="TFD95" s="567" t="s">
        <v>608</v>
      </c>
      <c r="TFE95" s="567" t="s">
        <v>608</v>
      </c>
      <c r="TFF95" s="567" t="s">
        <v>608</v>
      </c>
      <c r="TFG95" s="567" t="s">
        <v>608</v>
      </c>
      <c r="TFH95" s="567" t="s">
        <v>608</v>
      </c>
      <c r="TFI95" s="567" t="s">
        <v>608</v>
      </c>
      <c r="TFJ95" s="567" t="s">
        <v>608</v>
      </c>
      <c r="TFK95" s="567" t="s">
        <v>608</v>
      </c>
      <c r="TFL95" s="567" t="s">
        <v>608</v>
      </c>
      <c r="TFM95" s="567" t="s">
        <v>608</v>
      </c>
      <c r="TFN95" s="567" t="s">
        <v>608</v>
      </c>
      <c r="TFO95" s="567" t="s">
        <v>608</v>
      </c>
      <c r="TFP95" s="567" t="s">
        <v>608</v>
      </c>
      <c r="TFQ95" s="567" t="s">
        <v>608</v>
      </c>
      <c r="TFR95" s="567" t="s">
        <v>608</v>
      </c>
      <c r="TFS95" s="567" t="s">
        <v>608</v>
      </c>
      <c r="TFT95" s="567" t="s">
        <v>608</v>
      </c>
      <c r="TFU95" s="567" t="s">
        <v>608</v>
      </c>
      <c r="TFV95" s="567" t="s">
        <v>608</v>
      </c>
      <c r="TFW95" s="567" t="s">
        <v>608</v>
      </c>
      <c r="TFX95" s="567" t="s">
        <v>608</v>
      </c>
      <c r="TFY95" s="567" t="s">
        <v>608</v>
      </c>
      <c r="TFZ95" s="567" t="s">
        <v>608</v>
      </c>
      <c r="TGA95" s="567" t="s">
        <v>608</v>
      </c>
      <c r="TGB95" s="567" t="s">
        <v>608</v>
      </c>
      <c r="TGC95" s="567" t="s">
        <v>608</v>
      </c>
      <c r="TGD95" s="567" t="s">
        <v>608</v>
      </c>
      <c r="TGE95" s="567" t="s">
        <v>608</v>
      </c>
      <c r="TGF95" s="567" t="s">
        <v>608</v>
      </c>
      <c r="TGG95" s="567" t="s">
        <v>608</v>
      </c>
      <c r="TGH95" s="567" t="s">
        <v>608</v>
      </c>
      <c r="TGI95" s="567" t="s">
        <v>608</v>
      </c>
      <c r="TGJ95" s="567" t="s">
        <v>608</v>
      </c>
      <c r="TGK95" s="567" t="s">
        <v>608</v>
      </c>
      <c r="TGL95" s="567" t="s">
        <v>608</v>
      </c>
      <c r="TGM95" s="567" t="s">
        <v>608</v>
      </c>
      <c r="TGN95" s="567" t="s">
        <v>608</v>
      </c>
      <c r="TGO95" s="567" t="s">
        <v>608</v>
      </c>
      <c r="TGP95" s="567" t="s">
        <v>608</v>
      </c>
      <c r="TGQ95" s="567" t="s">
        <v>608</v>
      </c>
      <c r="TGR95" s="567" t="s">
        <v>608</v>
      </c>
      <c r="TGS95" s="567" t="s">
        <v>608</v>
      </c>
      <c r="TGT95" s="567" t="s">
        <v>608</v>
      </c>
      <c r="TGU95" s="567" t="s">
        <v>608</v>
      </c>
      <c r="TGV95" s="567" t="s">
        <v>608</v>
      </c>
      <c r="TGW95" s="567" t="s">
        <v>608</v>
      </c>
      <c r="TGX95" s="567" t="s">
        <v>608</v>
      </c>
      <c r="TGY95" s="567" t="s">
        <v>608</v>
      </c>
      <c r="TGZ95" s="567" t="s">
        <v>608</v>
      </c>
      <c r="THA95" s="567" t="s">
        <v>608</v>
      </c>
      <c r="THB95" s="567" t="s">
        <v>608</v>
      </c>
      <c r="THC95" s="567" t="s">
        <v>608</v>
      </c>
      <c r="THD95" s="567" t="s">
        <v>608</v>
      </c>
      <c r="THE95" s="567" t="s">
        <v>608</v>
      </c>
      <c r="THF95" s="567" t="s">
        <v>608</v>
      </c>
      <c r="THG95" s="567" t="s">
        <v>608</v>
      </c>
      <c r="THH95" s="567" t="s">
        <v>608</v>
      </c>
      <c r="THI95" s="567" t="s">
        <v>608</v>
      </c>
      <c r="THJ95" s="567" t="s">
        <v>608</v>
      </c>
      <c r="THK95" s="567" t="s">
        <v>608</v>
      </c>
      <c r="THL95" s="567" t="s">
        <v>608</v>
      </c>
      <c r="THM95" s="567" t="s">
        <v>608</v>
      </c>
      <c r="THN95" s="567" t="s">
        <v>608</v>
      </c>
      <c r="THO95" s="567" t="s">
        <v>608</v>
      </c>
      <c r="THP95" s="567" t="s">
        <v>608</v>
      </c>
      <c r="THQ95" s="567" t="s">
        <v>608</v>
      </c>
      <c r="THR95" s="567" t="s">
        <v>608</v>
      </c>
      <c r="THS95" s="567" t="s">
        <v>608</v>
      </c>
      <c r="THT95" s="567" t="s">
        <v>608</v>
      </c>
      <c r="THU95" s="567" t="s">
        <v>608</v>
      </c>
      <c r="THV95" s="567" t="s">
        <v>608</v>
      </c>
      <c r="THW95" s="567" t="s">
        <v>608</v>
      </c>
      <c r="THX95" s="567" t="s">
        <v>608</v>
      </c>
      <c r="THY95" s="567" t="s">
        <v>608</v>
      </c>
      <c r="THZ95" s="567" t="s">
        <v>608</v>
      </c>
      <c r="TIA95" s="567" t="s">
        <v>608</v>
      </c>
      <c r="TIB95" s="567" t="s">
        <v>608</v>
      </c>
      <c r="TIC95" s="567" t="s">
        <v>608</v>
      </c>
      <c r="TID95" s="567" t="s">
        <v>608</v>
      </c>
      <c r="TIE95" s="567" t="s">
        <v>608</v>
      </c>
      <c r="TIF95" s="567" t="s">
        <v>608</v>
      </c>
      <c r="TIG95" s="567" t="s">
        <v>608</v>
      </c>
      <c r="TIH95" s="567" t="s">
        <v>608</v>
      </c>
      <c r="TII95" s="567" t="s">
        <v>608</v>
      </c>
      <c r="TIJ95" s="567" t="s">
        <v>608</v>
      </c>
      <c r="TIK95" s="567" t="s">
        <v>608</v>
      </c>
      <c r="TIL95" s="567" t="s">
        <v>608</v>
      </c>
      <c r="TIM95" s="567" t="s">
        <v>608</v>
      </c>
      <c r="TIN95" s="567" t="s">
        <v>608</v>
      </c>
      <c r="TIO95" s="567" t="s">
        <v>608</v>
      </c>
      <c r="TIP95" s="567" t="s">
        <v>608</v>
      </c>
      <c r="TIQ95" s="567" t="s">
        <v>608</v>
      </c>
      <c r="TIR95" s="567" t="s">
        <v>608</v>
      </c>
      <c r="TIS95" s="567" t="s">
        <v>608</v>
      </c>
      <c r="TIT95" s="567" t="s">
        <v>608</v>
      </c>
      <c r="TIU95" s="567" t="s">
        <v>608</v>
      </c>
      <c r="TIV95" s="567" t="s">
        <v>608</v>
      </c>
      <c r="TIW95" s="567" t="s">
        <v>608</v>
      </c>
      <c r="TIX95" s="567" t="s">
        <v>608</v>
      </c>
      <c r="TIY95" s="567" t="s">
        <v>608</v>
      </c>
      <c r="TIZ95" s="567" t="s">
        <v>608</v>
      </c>
      <c r="TJA95" s="567" t="s">
        <v>608</v>
      </c>
      <c r="TJB95" s="567" t="s">
        <v>608</v>
      </c>
      <c r="TJC95" s="567" t="s">
        <v>608</v>
      </c>
      <c r="TJD95" s="567" t="s">
        <v>608</v>
      </c>
      <c r="TJE95" s="567" t="s">
        <v>608</v>
      </c>
      <c r="TJF95" s="567" t="s">
        <v>608</v>
      </c>
      <c r="TJG95" s="567" t="s">
        <v>608</v>
      </c>
      <c r="TJH95" s="567" t="s">
        <v>608</v>
      </c>
      <c r="TJI95" s="567" t="s">
        <v>608</v>
      </c>
      <c r="TJJ95" s="567" t="s">
        <v>608</v>
      </c>
      <c r="TJK95" s="567" t="s">
        <v>608</v>
      </c>
      <c r="TJL95" s="567" t="s">
        <v>608</v>
      </c>
      <c r="TJM95" s="567" t="s">
        <v>608</v>
      </c>
      <c r="TJN95" s="567" t="s">
        <v>608</v>
      </c>
      <c r="TJO95" s="567" t="s">
        <v>608</v>
      </c>
      <c r="TJP95" s="567" t="s">
        <v>608</v>
      </c>
      <c r="TJQ95" s="567" t="s">
        <v>608</v>
      </c>
      <c r="TJR95" s="567" t="s">
        <v>608</v>
      </c>
      <c r="TJS95" s="567" t="s">
        <v>608</v>
      </c>
      <c r="TJT95" s="567" t="s">
        <v>608</v>
      </c>
      <c r="TJU95" s="567" t="s">
        <v>608</v>
      </c>
      <c r="TJV95" s="567" t="s">
        <v>608</v>
      </c>
      <c r="TJW95" s="567" t="s">
        <v>608</v>
      </c>
      <c r="TJX95" s="567" t="s">
        <v>608</v>
      </c>
      <c r="TJY95" s="567" t="s">
        <v>608</v>
      </c>
      <c r="TJZ95" s="567" t="s">
        <v>608</v>
      </c>
      <c r="TKA95" s="567" t="s">
        <v>608</v>
      </c>
      <c r="TKB95" s="567" t="s">
        <v>608</v>
      </c>
      <c r="TKC95" s="567" t="s">
        <v>608</v>
      </c>
      <c r="TKD95" s="567" t="s">
        <v>608</v>
      </c>
      <c r="TKE95" s="567" t="s">
        <v>608</v>
      </c>
      <c r="TKF95" s="567" t="s">
        <v>608</v>
      </c>
      <c r="TKG95" s="567" t="s">
        <v>608</v>
      </c>
      <c r="TKH95" s="567" t="s">
        <v>608</v>
      </c>
      <c r="TKI95" s="567" t="s">
        <v>608</v>
      </c>
      <c r="TKJ95" s="567" t="s">
        <v>608</v>
      </c>
      <c r="TKK95" s="567" t="s">
        <v>608</v>
      </c>
      <c r="TKL95" s="567" t="s">
        <v>608</v>
      </c>
      <c r="TKM95" s="567" t="s">
        <v>608</v>
      </c>
      <c r="TKN95" s="567" t="s">
        <v>608</v>
      </c>
      <c r="TKO95" s="567" t="s">
        <v>608</v>
      </c>
      <c r="TKP95" s="567" t="s">
        <v>608</v>
      </c>
      <c r="TKQ95" s="567" t="s">
        <v>608</v>
      </c>
      <c r="TKR95" s="567" t="s">
        <v>608</v>
      </c>
      <c r="TKS95" s="567" t="s">
        <v>608</v>
      </c>
      <c r="TKT95" s="567" t="s">
        <v>608</v>
      </c>
      <c r="TKU95" s="567" t="s">
        <v>608</v>
      </c>
      <c r="TKV95" s="567" t="s">
        <v>608</v>
      </c>
      <c r="TKW95" s="567" t="s">
        <v>608</v>
      </c>
      <c r="TKX95" s="567" t="s">
        <v>608</v>
      </c>
      <c r="TKY95" s="567" t="s">
        <v>608</v>
      </c>
      <c r="TKZ95" s="567" t="s">
        <v>608</v>
      </c>
      <c r="TLA95" s="567" t="s">
        <v>608</v>
      </c>
      <c r="TLB95" s="567" t="s">
        <v>608</v>
      </c>
      <c r="TLC95" s="567" t="s">
        <v>608</v>
      </c>
      <c r="TLD95" s="567" t="s">
        <v>608</v>
      </c>
      <c r="TLE95" s="567" t="s">
        <v>608</v>
      </c>
      <c r="TLF95" s="567" t="s">
        <v>608</v>
      </c>
      <c r="TLG95" s="567" t="s">
        <v>608</v>
      </c>
      <c r="TLH95" s="567" t="s">
        <v>608</v>
      </c>
      <c r="TLI95" s="567" t="s">
        <v>608</v>
      </c>
      <c r="TLJ95" s="567" t="s">
        <v>608</v>
      </c>
      <c r="TLK95" s="567" t="s">
        <v>608</v>
      </c>
      <c r="TLL95" s="567" t="s">
        <v>608</v>
      </c>
      <c r="TLM95" s="567" t="s">
        <v>608</v>
      </c>
      <c r="TLN95" s="567" t="s">
        <v>608</v>
      </c>
      <c r="TLO95" s="567" t="s">
        <v>608</v>
      </c>
      <c r="TLP95" s="567" t="s">
        <v>608</v>
      </c>
      <c r="TLQ95" s="567" t="s">
        <v>608</v>
      </c>
      <c r="TLR95" s="567" t="s">
        <v>608</v>
      </c>
      <c r="TLS95" s="567" t="s">
        <v>608</v>
      </c>
      <c r="TLT95" s="567" t="s">
        <v>608</v>
      </c>
      <c r="TLU95" s="567" t="s">
        <v>608</v>
      </c>
      <c r="TLV95" s="567" t="s">
        <v>608</v>
      </c>
      <c r="TLW95" s="567" t="s">
        <v>608</v>
      </c>
      <c r="TLX95" s="567" t="s">
        <v>608</v>
      </c>
      <c r="TLY95" s="567" t="s">
        <v>608</v>
      </c>
      <c r="TLZ95" s="567" t="s">
        <v>608</v>
      </c>
      <c r="TMA95" s="567" t="s">
        <v>608</v>
      </c>
      <c r="TMB95" s="567" t="s">
        <v>608</v>
      </c>
      <c r="TMC95" s="567" t="s">
        <v>608</v>
      </c>
      <c r="TMD95" s="567" t="s">
        <v>608</v>
      </c>
      <c r="TME95" s="567" t="s">
        <v>608</v>
      </c>
      <c r="TMF95" s="567" t="s">
        <v>608</v>
      </c>
      <c r="TMG95" s="567" t="s">
        <v>608</v>
      </c>
      <c r="TMH95" s="567" t="s">
        <v>608</v>
      </c>
      <c r="TMI95" s="567" t="s">
        <v>608</v>
      </c>
      <c r="TMJ95" s="567" t="s">
        <v>608</v>
      </c>
      <c r="TMK95" s="567" t="s">
        <v>608</v>
      </c>
      <c r="TML95" s="567" t="s">
        <v>608</v>
      </c>
      <c r="TMM95" s="567" t="s">
        <v>608</v>
      </c>
      <c r="TMN95" s="567" t="s">
        <v>608</v>
      </c>
      <c r="TMO95" s="567" t="s">
        <v>608</v>
      </c>
      <c r="TMP95" s="567" t="s">
        <v>608</v>
      </c>
      <c r="TMQ95" s="567" t="s">
        <v>608</v>
      </c>
      <c r="TMR95" s="567" t="s">
        <v>608</v>
      </c>
      <c r="TMS95" s="567" t="s">
        <v>608</v>
      </c>
      <c r="TMT95" s="567" t="s">
        <v>608</v>
      </c>
      <c r="TMU95" s="567" t="s">
        <v>608</v>
      </c>
      <c r="TMV95" s="567" t="s">
        <v>608</v>
      </c>
      <c r="TMW95" s="567" t="s">
        <v>608</v>
      </c>
      <c r="TMX95" s="567" t="s">
        <v>608</v>
      </c>
      <c r="TMY95" s="567" t="s">
        <v>608</v>
      </c>
      <c r="TMZ95" s="567" t="s">
        <v>608</v>
      </c>
      <c r="TNA95" s="567" t="s">
        <v>608</v>
      </c>
      <c r="TNB95" s="567" t="s">
        <v>608</v>
      </c>
      <c r="TNC95" s="567" t="s">
        <v>608</v>
      </c>
      <c r="TND95" s="567" t="s">
        <v>608</v>
      </c>
      <c r="TNE95" s="567" t="s">
        <v>608</v>
      </c>
      <c r="TNF95" s="567" t="s">
        <v>608</v>
      </c>
      <c r="TNG95" s="567" t="s">
        <v>608</v>
      </c>
      <c r="TNH95" s="567" t="s">
        <v>608</v>
      </c>
      <c r="TNI95" s="567" t="s">
        <v>608</v>
      </c>
      <c r="TNJ95" s="567" t="s">
        <v>608</v>
      </c>
      <c r="TNK95" s="567" t="s">
        <v>608</v>
      </c>
      <c r="TNL95" s="567" t="s">
        <v>608</v>
      </c>
      <c r="TNM95" s="567" t="s">
        <v>608</v>
      </c>
      <c r="TNN95" s="567" t="s">
        <v>608</v>
      </c>
      <c r="TNO95" s="567" t="s">
        <v>608</v>
      </c>
      <c r="TNP95" s="567" t="s">
        <v>608</v>
      </c>
      <c r="TNQ95" s="567" t="s">
        <v>608</v>
      </c>
      <c r="TNR95" s="567" t="s">
        <v>608</v>
      </c>
      <c r="TNS95" s="567" t="s">
        <v>608</v>
      </c>
      <c r="TNT95" s="567" t="s">
        <v>608</v>
      </c>
      <c r="TNU95" s="567" t="s">
        <v>608</v>
      </c>
      <c r="TNV95" s="567" t="s">
        <v>608</v>
      </c>
      <c r="TNW95" s="567" t="s">
        <v>608</v>
      </c>
      <c r="TNX95" s="567" t="s">
        <v>608</v>
      </c>
      <c r="TNY95" s="567" t="s">
        <v>608</v>
      </c>
      <c r="TNZ95" s="567" t="s">
        <v>608</v>
      </c>
      <c r="TOA95" s="567" t="s">
        <v>608</v>
      </c>
      <c r="TOB95" s="567" t="s">
        <v>608</v>
      </c>
      <c r="TOC95" s="567" t="s">
        <v>608</v>
      </c>
      <c r="TOD95" s="567" t="s">
        <v>608</v>
      </c>
      <c r="TOE95" s="567" t="s">
        <v>608</v>
      </c>
      <c r="TOF95" s="567" t="s">
        <v>608</v>
      </c>
      <c r="TOG95" s="567" t="s">
        <v>608</v>
      </c>
      <c r="TOH95" s="567" t="s">
        <v>608</v>
      </c>
      <c r="TOI95" s="567" t="s">
        <v>608</v>
      </c>
      <c r="TOJ95" s="567" t="s">
        <v>608</v>
      </c>
      <c r="TOK95" s="567" t="s">
        <v>608</v>
      </c>
      <c r="TOL95" s="567" t="s">
        <v>608</v>
      </c>
      <c r="TOM95" s="567" t="s">
        <v>608</v>
      </c>
      <c r="TON95" s="567" t="s">
        <v>608</v>
      </c>
      <c r="TOO95" s="567" t="s">
        <v>608</v>
      </c>
      <c r="TOP95" s="567" t="s">
        <v>608</v>
      </c>
      <c r="TOQ95" s="567" t="s">
        <v>608</v>
      </c>
      <c r="TOR95" s="567" t="s">
        <v>608</v>
      </c>
      <c r="TOS95" s="567" t="s">
        <v>608</v>
      </c>
      <c r="TOT95" s="567" t="s">
        <v>608</v>
      </c>
      <c r="TOU95" s="567" t="s">
        <v>608</v>
      </c>
      <c r="TOV95" s="567" t="s">
        <v>608</v>
      </c>
      <c r="TOW95" s="567" t="s">
        <v>608</v>
      </c>
      <c r="TOX95" s="567" t="s">
        <v>608</v>
      </c>
      <c r="TOY95" s="567" t="s">
        <v>608</v>
      </c>
      <c r="TOZ95" s="567" t="s">
        <v>608</v>
      </c>
      <c r="TPA95" s="567" t="s">
        <v>608</v>
      </c>
      <c r="TPB95" s="567" t="s">
        <v>608</v>
      </c>
      <c r="TPC95" s="567" t="s">
        <v>608</v>
      </c>
      <c r="TPD95" s="567" t="s">
        <v>608</v>
      </c>
      <c r="TPE95" s="567" t="s">
        <v>608</v>
      </c>
      <c r="TPF95" s="567" t="s">
        <v>608</v>
      </c>
      <c r="TPG95" s="567" t="s">
        <v>608</v>
      </c>
      <c r="TPH95" s="567" t="s">
        <v>608</v>
      </c>
      <c r="TPI95" s="567" t="s">
        <v>608</v>
      </c>
      <c r="TPJ95" s="567" t="s">
        <v>608</v>
      </c>
      <c r="TPK95" s="567" t="s">
        <v>608</v>
      </c>
      <c r="TPL95" s="567" t="s">
        <v>608</v>
      </c>
      <c r="TPM95" s="567" t="s">
        <v>608</v>
      </c>
      <c r="TPN95" s="567" t="s">
        <v>608</v>
      </c>
      <c r="TPO95" s="567" t="s">
        <v>608</v>
      </c>
      <c r="TPP95" s="567" t="s">
        <v>608</v>
      </c>
      <c r="TPQ95" s="567" t="s">
        <v>608</v>
      </c>
      <c r="TPR95" s="567" t="s">
        <v>608</v>
      </c>
      <c r="TPS95" s="567" t="s">
        <v>608</v>
      </c>
      <c r="TPT95" s="567" t="s">
        <v>608</v>
      </c>
      <c r="TPU95" s="567" t="s">
        <v>608</v>
      </c>
      <c r="TPV95" s="567" t="s">
        <v>608</v>
      </c>
      <c r="TPW95" s="567" t="s">
        <v>608</v>
      </c>
      <c r="TPX95" s="567" t="s">
        <v>608</v>
      </c>
      <c r="TPY95" s="567" t="s">
        <v>608</v>
      </c>
      <c r="TPZ95" s="567" t="s">
        <v>608</v>
      </c>
      <c r="TQA95" s="567" t="s">
        <v>608</v>
      </c>
      <c r="TQB95" s="567" t="s">
        <v>608</v>
      </c>
      <c r="TQC95" s="567" t="s">
        <v>608</v>
      </c>
      <c r="TQD95" s="567" t="s">
        <v>608</v>
      </c>
      <c r="TQE95" s="567" t="s">
        <v>608</v>
      </c>
      <c r="TQF95" s="567" t="s">
        <v>608</v>
      </c>
      <c r="TQG95" s="567" t="s">
        <v>608</v>
      </c>
      <c r="TQH95" s="567" t="s">
        <v>608</v>
      </c>
      <c r="TQI95" s="567" t="s">
        <v>608</v>
      </c>
      <c r="TQJ95" s="567" t="s">
        <v>608</v>
      </c>
      <c r="TQK95" s="567" t="s">
        <v>608</v>
      </c>
      <c r="TQL95" s="567" t="s">
        <v>608</v>
      </c>
      <c r="TQM95" s="567" t="s">
        <v>608</v>
      </c>
      <c r="TQN95" s="567" t="s">
        <v>608</v>
      </c>
      <c r="TQO95" s="567" t="s">
        <v>608</v>
      </c>
      <c r="TQP95" s="567" t="s">
        <v>608</v>
      </c>
      <c r="TQQ95" s="567" t="s">
        <v>608</v>
      </c>
      <c r="TQR95" s="567" t="s">
        <v>608</v>
      </c>
      <c r="TQS95" s="567" t="s">
        <v>608</v>
      </c>
      <c r="TQT95" s="567" t="s">
        <v>608</v>
      </c>
      <c r="TQU95" s="567" t="s">
        <v>608</v>
      </c>
      <c r="TQV95" s="567" t="s">
        <v>608</v>
      </c>
      <c r="TQW95" s="567" t="s">
        <v>608</v>
      </c>
      <c r="TQX95" s="567" t="s">
        <v>608</v>
      </c>
      <c r="TQY95" s="567" t="s">
        <v>608</v>
      </c>
      <c r="TQZ95" s="567" t="s">
        <v>608</v>
      </c>
      <c r="TRA95" s="567" t="s">
        <v>608</v>
      </c>
      <c r="TRB95" s="567" t="s">
        <v>608</v>
      </c>
      <c r="TRC95" s="567" t="s">
        <v>608</v>
      </c>
      <c r="TRD95" s="567" t="s">
        <v>608</v>
      </c>
      <c r="TRE95" s="567" t="s">
        <v>608</v>
      </c>
      <c r="TRF95" s="567" t="s">
        <v>608</v>
      </c>
      <c r="TRG95" s="567" t="s">
        <v>608</v>
      </c>
      <c r="TRH95" s="567" t="s">
        <v>608</v>
      </c>
      <c r="TRI95" s="567" t="s">
        <v>608</v>
      </c>
      <c r="TRJ95" s="567" t="s">
        <v>608</v>
      </c>
      <c r="TRK95" s="567" t="s">
        <v>608</v>
      </c>
      <c r="TRL95" s="567" t="s">
        <v>608</v>
      </c>
      <c r="TRM95" s="567" t="s">
        <v>608</v>
      </c>
      <c r="TRN95" s="567" t="s">
        <v>608</v>
      </c>
      <c r="TRO95" s="567" t="s">
        <v>608</v>
      </c>
      <c r="TRP95" s="567" t="s">
        <v>608</v>
      </c>
      <c r="TRQ95" s="567" t="s">
        <v>608</v>
      </c>
      <c r="TRR95" s="567" t="s">
        <v>608</v>
      </c>
      <c r="TRS95" s="567" t="s">
        <v>608</v>
      </c>
      <c r="TRT95" s="567" t="s">
        <v>608</v>
      </c>
      <c r="TRU95" s="567" t="s">
        <v>608</v>
      </c>
      <c r="TRV95" s="567" t="s">
        <v>608</v>
      </c>
      <c r="TRW95" s="567" t="s">
        <v>608</v>
      </c>
      <c r="TRX95" s="567" t="s">
        <v>608</v>
      </c>
      <c r="TRY95" s="567" t="s">
        <v>608</v>
      </c>
      <c r="TRZ95" s="567" t="s">
        <v>608</v>
      </c>
      <c r="TSA95" s="567" t="s">
        <v>608</v>
      </c>
      <c r="TSB95" s="567" t="s">
        <v>608</v>
      </c>
      <c r="TSC95" s="567" t="s">
        <v>608</v>
      </c>
      <c r="TSD95" s="567" t="s">
        <v>608</v>
      </c>
      <c r="TSE95" s="567" t="s">
        <v>608</v>
      </c>
      <c r="TSF95" s="567" t="s">
        <v>608</v>
      </c>
      <c r="TSG95" s="567" t="s">
        <v>608</v>
      </c>
      <c r="TSH95" s="567" t="s">
        <v>608</v>
      </c>
      <c r="TSI95" s="567" t="s">
        <v>608</v>
      </c>
      <c r="TSJ95" s="567" t="s">
        <v>608</v>
      </c>
      <c r="TSK95" s="567" t="s">
        <v>608</v>
      </c>
      <c r="TSL95" s="567" t="s">
        <v>608</v>
      </c>
      <c r="TSM95" s="567" t="s">
        <v>608</v>
      </c>
      <c r="TSN95" s="567" t="s">
        <v>608</v>
      </c>
      <c r="TSO95" s="567" t="s">
        <v>608</v>
      </c>
      <c r="TSP95" s="567" t="s">
        <v>608</v>
      </c>
      <c r="TSQ95" s="567" t="s">
        <v>608</v>
      </c>
      <c r="TSR95" s="567" t="s">
        <v>608</v>
      </c>
      <c r="TSS95" s="567" t="s">
        <v>608</v>
      </c>
      <c r="TST95" s="567" t="s">
        <v>608</v>
      </c>
      <c r="TSU95" s="567" t="s">
        <v>608</v>
      </c>
      <c r="TSV95" s="567" t="s">
        <v>608</v>
      </c>
      <c r="TSW95" s="567" t="s">
        <v>608</v>
      </c>
      <c r="TSX95" s="567" t="s">
        <v>608</v>
      </c>
      <c r="TSY95" s="567" t="s">
        <v>608</v>
      </c>
      <c r="TSZ95" s="567" t="s">
        <v>608</v>
      </c>
      <c r="TTA95" s="567" t="s">
        <v>608</v>
      </c>
      <c r="TTB95" s="567" t="s">
        <v>608</v>
      </c>
      <c r="TTC95" s="567" t="s">
        <v>608</v>
      </c>
      <c r="TTD95" s="567" t="s">
        <v>608</v>
      </c>
      <c r="TTE95" s="567" t="s">
        <v>608</v>
      </c>
      <c r="TTF95" s="567" t="s">
        <v>608</v>
      </c>
      <c r="TTG95" s="567" t="s">
        <v>608</v>
      </c>
      <c r="TTH95" s="567" t="s">
        <v>608</v>
      </c>
      <c r="TTI95" s="567" t="s">
        <v>608</v>
      </c>
      <c r="TTJ95" s="567" t="s">
        <v>608</v>
      </c>
      <c r="TTK95" s="567" t="s">
        <v>608</v>
      </c>
      <c r="TTL95" s="567" t="s">
        <v>608</v>
      </c>
      <c r="TTM95" s="567" t="s">
        <v>608</v>
      </c>
      <c r="TTN95" s="567" t="s">
        <v>608</v>
      </c>
      <c r="TTO95" s="567" t="s">
        <v>608</v>
      </c>
      <c r="TTP95" s="567" t="s">
        <v>608</v>
      </c>
      <c r="TTQ95" s="567" t="s">
        <v>608</v>
      </c>
      <c r="TTR95" s="567" t="s">
        <v>608</v>
      </c>
      <c r="TTS95" s="567" t="s">
        <v>608</v>
      </c>
      <c r="TTT95" s="567" t="s">
        <v>608</v>
      </c>
      <c r="TTU95" s="567" t="s">
        <v>608</v>
      </c>
      <c r="TTV95" s="567" t="s">
        <v>608</v>
      </c>
      <c r="TTW95" s="567" t="s">
        <v>608</v>
      </c>
      <c r="TTX95" s="567" t="s">
        <v>608</v>
      </c>
      <c r="TTY95" s="567" t="s">
        <v>608</v>
      </c>
      <c r="TTZ95" s="567" t="s">
        <v>608</v>
      </c>
      <c r="TUA95" s="567" t="s">
        <v>608</v>
      </c>
      <c r="TUB95" s="567" t="s">
        <v>608</v>
      </c>
      <c r="TUC95" s="567" t="s">
        <v>608</v>
      </c>
      <c r="TUD95" s="567" t="s">
        <v>608</v>
      </c>
      <c r="TUE95" s="567" t="s">
        <v>608</v>
      </c>
      <c r="TUF95" s="567" t="s">
        <v>608</v>
      </c>
      <c r="TUG95" s="567" t="s">
        <v>608</v>
      </c>
      <c r="TUH95" s="567" t="s">
        <v>608</v>
      </c>
      <c r="TUI95" s="567" t="s">
        <v>608</v>
      </c>
      <c r="TUJ95" s="567" t="s">
        <v>608</v>
      </c>
      <c r="TUK95" s="567" t="s">
        <v>608</v>
      </c>
      <c r="TUL95" s="567" t="s">
        <v>608</v>
      </c>
      <c r="TUM95" s="567" t="s">
        <v>608</v>
      </c>
      <c r="TUN95" s="567" t="s">
        <v>608</v>
      </c>
      <c r="TUO95" s="567" t="s">
        <v>608</v>
      </c>
      <c r="TUP95" s="567" t="s">
        <v>608</v>
      </c>
      <c r="TUQ95" s="567" t="s">
        <v>608</v>
      </c>
      <c r="TUR95" s="567" t="s">
        <v>608</v>
      </c>
      <c r="TUS95" s="567" t="s">
        <v>608</v>
      </c>
      <c r="TUT95" s="567" t="s">
        <v>608</v>
      </c>
      <c r="TUU95" s="567" t="s">
        <v>608</v>
      </c>
      <c r="TUV95" s="567" t="s">
        <v>608</v>
      </c>
      <c r="TUW95" s="567" t="s">
        <v>608</v>
      </c>
      <c r="TUX95" s="567" t="s">
        <v>608</v>
      </c>
      <c r="TUY95" s="567" t="s">
        <v>608</v>
      </c>
      <c r="TUZ95" s="567" t="s">
        <v>608</v>
      </c>
      <c r="TVA95" s="567" t="s">
        <v>608</v>
      </c>
      <c r="TVB95" s="567" t="s">
        <v>608</v>
      </c>
      <c r="TVC95" s="567" t="s">
        <v>608</v>
      </c>
      <c r="TVD95" s="567" t="s">
        <v>608</v>
      </c>
      <c r="TVE95" s="567" t="s">
        <v>608</v>
      </c>
      <c r="TVF95" s="567" t="s">
        <v>608</v>
      </c>
      <c r="TVG95" s="567" t="s">
        <v>608</v>
      </c>
      <c r="TVH95" s="567" t="s">
        <v>608</v>
      </c>
      <c r="TVI95" s="567" t="s">
        <v>608</v>
      </c>
      <c r="TVJ95" s="567" t="s">
        <v>608</v>
      </c>
      <c r="TVK95" s="567" t="s">
        <v>608</v>
      </c>
      <c r="TVL95" s="567" t="s">
        <v>608</v>
      </c>
      <c r="TVM95" s="567" t="s">
        <v>608</v>
      </c>
      <c r="TVN95" s="567" t="s">
        <v>608</v>
      </c>
      <c r="TVO95" s="567" t="s">
        <v>608</v>
      </c>
      <c r="TVP95" s="567" t="s">
        <v>608</v>
      </c>
      <c r="TVQ95" s="567" t="s">
        <v>608</v>
      </c>
      <c r="TVR95" s="567" t="s">
        <v>608</v>
      </c>
      <c r="TVS95" s="567" t="s">
        <v>608</v>
      </c>
      <c r="TVT95" s="567" t="s">
        <v>608</v>
      </c>
      <c r="TVU95" s="567" t="s">
        <v>608</v>
      </c>
      <c r="TVV95" s="567" t="s">
        <v>608</v>
      </c>
      <c r="TVW95" s="567" t="s">
        <v>608</v>
      </c>
      <c r="TVX95" s="567" t="s">
        <v>608</v>
      </c>
      <c r="TVY95" s="567" t="s">
        <v>608</v>
      </c>
      <c r="TVZ95" s="567" t="s">
        <v>608</v>
      </c>
      <c r="TWA95" s="567" t="s">
        <v>608</v>
      </c>
      <c r="TWB95" s="567" t="s">
        <v>608</v>
      </c>
      <c r="TWC95" s="567" t="s">
        <v>608</v>
      </c>
      <c r="TWD95" s="567" t="s">
        <v>608</v>
      </c>
      <c r="TWE95" s="567" t="s">
        <v>608</v>
      </c>
      <c r="TWF95" s="567" t="s">
        <v>608</v>
      </c>
      <c r="TWG95" s="567" t="s">
        <v>608</v>
      </c>
      <c r="TWH95" s="567" t="s">
        <v>608</v>
      </c>
      <c r="TWI95" s="567" t="s">
        <v>608</v>
      </c>
      <c r="TWJ95" s="567" t="s">
        <v>608</v>
      </c>
      <c r="TWK95" s="567" t="s">
        <v>608</v>
      </c>
      <c r="TWL95" s="567" t="s">
        <v>608</v>
      </c>
      <c r="TWM95" s="567" t="s">
        <v>608</v>
      </c>
      <c r="TWN95" s="567" t="s">
        <v>608</v>
      </c>
      <c r="TWO95" s="567" t="s">
        <v>608</v>
      </c>
      <c r="TWP95" s="567" t="s">
        <v>608</v>
      </c>
      <c r="TWQ95" s="567" t="s">
        <v>608</v>
      </c>
      <c r="TWR95" s="567" t="s">
        <v>608</v>
      </c>
      <c r="TWS95" s="567" t="s">
        <v>608</v>
      </c>
      <c r="TWT95" s="567" t="s">
        <v>608</v>
      </c>
      <c r="TWU95" s="567" t="s">
        <v>608</v>
      </c>
      <c r="TWV95" s="567" t="s">
        <v>608</v>
      </c>
      <c r="TWW95" s="567" t="s">
        <v>608</v>
      </c>
      <c r="TWX95" s="567" t="s">
        <v>608</v>
      </c>
      <c r="TWY95" s="567" t="s">
        <v>608</v>
      </c>
      <c r="TWZ95" s="567" t="s">
        <v>608</v>
      </c>
      <c r="TXA95" s="567" t="s">
        <v>608</v>
      </c>
      <c r="TXB95" s="567" t="s">
        <v>608</v>
      </c>
      <c r="TXC95" s="567" t="s">
        <v>608</v>
      </c>
      <c r="TXD95" s="567" t="s">
        <v>608</v>
      </c>
      <c r="TXE95" s="567" t="s">
        <v>608</v>
      </c>
      <c r="TXF95" s="567" t="s">
        <v>608</v>
      </c>
      <c r="TXG95" s="567" t="s">
        <v>608</v>
      </c>
      <c r="TXH95" s="567" t="s">
        <v>608</v>
      </c>
      <c r="TXI95" s="567" t="s">
        <v>608</v>
      </c>
      <c r="TXJ95" s="567" t="s">
        <v>608</v>
      </c>
      <c r="TXK95" s="567" t="s">
        <v>608</v>
      </c>
      <c r="TXL95" s="567" t="s">
        <v>608</v>
      </c>
      <c r="TXM95" s="567" t="s">
        <v>608</v>
      </c>
      <c r="TXN95" s="567" t="s">
        <v>608</v>
      </c>
      <c r="TXO95" s="567" t="s">
        <v>608</v>
      </c>
      <c r="TXP95" s="567" t="s">
        <v>608</v>
      </c>
      <c r="TXQ95" s="567" t="s">
        <v>608</v>
      </c>
      <c r="TXR95" s="567" t="s">
        <v>608</v>
      </c>
      <c r="TXS95" s="567" t="s">
        <v>608</v>
      </c>
      <c r="TXT95" s="567" t="s">
        <v>608</v>
      </c>
      <c r="TXU95" s="567" t="s">
        <v>608</v>
      </c>
      <c r="TXV95" s="567" t="s">
        <v>608</v>
      </c>
      <c r="TXW95" s="567" t="s">
        <v>608</v>
      </c>
      <c r="TXX95" s="567" t="s">
        <v>608</v>
      </c>
      <c r="TXY95" s="567" t="s">
        <v>608</v>
      </c>
      <c r="TXZ95" s="567" t="s">
        <v>608</v>
      </c>
      <c r="TYA95" s="567" t="s">
        <v>608</v>
      </c>
      <c r="TYB95" s="567" t="s">
        <v>608</v>
      </c>
      <c r="TYC95" s="567" t="s">
        <v>608</v>
      </c>
      <c r="TYD95" s="567" t="s">
        <v>608</v>
      </c>
      <c r="TYE95" s="567" t="s">
        <v>608</v>
      </c>
      <c r="TYF95" s="567" t="s">
        <v>608</v>
      </c>
      <c r="TYG95" s="567" t="s">
        <v>608</v>
      </c>
      <c r="TYH95" s="567" t="s">
        <v>608</v>
      </c>
      <c r="TYI95" s="567" t="s">
        <v>608</v>
      </c>
      <c r="TYJ95" s="567" t="s">
        <v>608</v>
      </c>
      <c r="TYK95" s="567" t="s">
        <v>608</v>
      </c>
      <c r="TYL95" s="567" t="s">
        <v>608</v>
      </c>
      <c r="TYM95" s="567" t="s">
        <v>608</v>
      </c>
      <c r="TYN95" s="567" t="s">
        <v>608</v>
      </c>
      <c r="TYO95" s="567" t="s">
        <v>608</v>
      </c>
      <c r="TYP95" s="567" t="s">
        <v>608</v>
      </c>
      <c r="TYQ95" s="567" t="s">
        <v>608</v>
      </c>
      <c r="TYR95" s="567" t="s">
        <v>608</v>
      </c>
      <c r="TYS95" s="567" t="s">
        <v>608</v>
      </c>
      <c r="TYT95" s="567" t="s">
        <v>608</v>
      </c>
      <c r="TYU95" s="567" t="s">
        <v>608</v>
      </c>
      <c r="TYV95" s="567" t="s">
        <v>608</v>
      </c>
      <c r="TYW95" s="567" t="s">
        <v>608</v>
      </c>
      <c r="TYX95" s="567" t="s">
        <v>608</v>
      </c>
      <c r="TYY95" s="567" t="s">
        <v>608</v>
      </c>
      <c r="TYZ95" s="567" t="s">
        <v>608</v>
      </c>
      <c r="TZA95" s="567" t="s">
        <v>608</v>
      </c>
      <c r="TZB95" s="567" t="s">
        <v>608</v>
      </c>
      <c r="TZC95" s="567" t="s">
        <v>608</v>
      </c>
      <c r="TZD95" s="567" t="s">
        <v>608</v>
      </c>
      <c r="TZE95" s="567" t="s">
        <v>608</v>
      </c>
      <c r="TZF95" s="567" t="s">
        <v>608</v>
      </c>
      <c r="TZG95" s="567" t="s">
        <v>608</v>
      </c>
      <c r="TZH95" s="567" t="s">
        <v>608</v>
      </c>
      <c r="TZI95" s="567" t="s">
        <v>608</v>
      </c>
      <c r="TZJ95" s="567" t="s">
        <v>608</v>
      </c>
      <c r="TZK95" s="567" t="s">
        <v>608</v>
      </c>
      <c r="TZL95" s="567" t="s">
        <v>608</v>
      </c>
      <c r="TZM95" s="567" t="s">
        <v>608</v>
      </c>
      <c r="TZN95" s="567" t="s">
        <v>608</v>
      </c>
      <c r="TZO95" s="567" t="s">
        <v>608</v>
      </c>
      <c r="TZP95" s="567" t="s">
        <v>608</v>
      </c>
      <c r="TZQ95" s="567" t="s">
        <v>608</v>
      </c>
      <c r="TZR95" s="567" t="s">
        <v>608</v>
      </c>
      <c r="TZS95" s="567" t="s">
        <v>608</v>
      </c>
      <c r="TZT95" s="567" t="s">
        <v>608</v>
      </c>
      <c r="TZU95" s="567" t="s">
        <v>608</v>
      </c>
      <c r="TZV95" s="567" t="s">
        <v>608</v>
      </c>
      <c r="TZW95" s="567" t="s">
        <v>608</v>
      </c>
      <c r="TZX95" s="567" t="s">
        <v>608</v>
      </c>
      <c r="TZY95" s="567" t="s">
        <v>608</v>
      </c>
      <c r="TZZ95" s="567" t="s">
        <v>608</v>
      </c>
      <c r="UAA95" s="567" t="s">
        <v>608</v>
      </c>
      <c r="UAB95" s="567" t="s">
        <v>608</v>
      </c>
      <c r="UAC95" s="567" t="s">
        <v>608</v>
      </c>
      <c r="UAD95" s="567" t="s">
        <v>608</v>
      </c>
      <c r="UAE95" s="567" t="s">
        <v>608</v>
      </c>
      <c r="UAF95" s="567" t="s">
        <v>608</v>
      </c>
      <c r="UAG95" s="567" t="s">
        <v>608</v>
      </c>
      <c r="UAH95" s="567" t="s">
        <v>608</v>
      </c>
      <c r="UAI95" s="567" t="s">
        <v>608</v>
      </c>
      <c r="UAJ95" s="567" t="s">
        <v>608</v>
      </c>
      <c r="UAK95" s="567" t="s">
        <v>608</v>
      </c>
      <c r="UAL95" s="567" t="s">
        <v>608</v>
      </c>
      <c r="UAM95" s="567" t="s">
        <v>608</v>
      </c>
      <c r="UAN95" s="567" t="s">
        <v>608</v>
      </c>
      <c r="UAO95" s="567" t="s">
        <v>608</v>
      </c>
      <c r="UAP95" s="567" t="s">
        <v>608</v>
      </c>
      <c r="UAQ95" s="567" t="s">
        <v>608</v>
      </c>
      <c r="UAR95" s="567" t="s">
        <v>608</v>
      </c>
      <c r="UAS95" s="567" t="s">
        <v>608</v>
      </c>
      <c r="UAT95" s="567" t="s">
        <v>608</v>
      </c>
      <c r="UAU95" s="567" t="s">
        <v>608</v>
      </c>
      <c r="UAV95" s="567" t="s">
        <v>608</v>
      </c>
      <c r="UAW95" s="567" t="s">
        <v>608</v>
      </c>
      <c r="UAX95" s="567" t="s">
        <v>608</v>
      </c>
      <c r="UAY95" s="567" t="s">
        <v>608</v>
      </c>
      <c r="UAZ95" s="567" t="s">
        <v>608</v>
      </c>
      <c r="UBA95" s="567" t="s">
        <v>608</v>
      </c>
      <c r="UBB95" s="567" t="s">
        <v>608</v>
      </c>
      <c r="UBC95" s="567" t="s">
        <v>608</v>
      </c>
      <c r="UBD95" s="567" t="s">
        <v>608</v>
      </c>
      <c r="UBE95" s="567" t="s">
        <v>608</v>
      </c>
      <c r="UBF95" s="567" t="s">
        <v>608</v>
      </c>
      <c r="UBG95" s="567" t="s">
        <v>608</v>
      </c>
      <c r="UBH95" s="567" t="s">
        <v>608</v>
      </c>
      <c r="UBI95" s="567" t="s">
        <v>608</v>
      </c>
      <c r="UBJ95" s="567" t="s">
        <v>608</v>
      </c>
      <c r="UBK95" s="567" t="s">
        <v>608</v>
      </c>
      <c r="UBL95" s="567" t="s">
        <v>608</v>
      </c>
      <c r="UBM95" s="567" t="s">
        <v>608</v>
      </c>
      <c r="UBN95" s="567" t="s">
        <v>608</v>
      </c>
      <c r="UBO95" s="567" t="s">
        <v>608</v>
      </c>
      <c r="UBP95" s="567" t="s">
        <v>608</v>
      </c>
      <c r="UBQ95" s="567" t="s">
        <v>608</v>
      </c>
      <c r="UBR95" s="567" t="s">
        <v>608</v>
      </c>
      <c r="UBS95" s="567" t="s">
        <v>608</v>
      </c>
      <c r="UBT95" s="567" t="s">
        <v>608</v>
      </c>
      <c r="UBU95" s="567" t="s">
        <v>608</v>
      </c>
      <c r="UBV95" s="567" t="s">
        <v>608</v>
      </c>
      <c r="UBW95" s="567" t="s">
        <v>608</v>
      </c>
      <c r="UBX95" s="567" t="s">
        <v>608</v>
      </c>
      <c r="UBY95" s="567" t="s">
        <v>608</v>
      </c>
      <c r="UBZ95" s="567" t="s">
        <v>608</v>
      </c>
      <c r="UCA95" s="567" t="s">
        <v>608</v>
      </c>
      <c r="UCB95" s="567" t="s">
        <v>608</v>
      </c>
      <c r="UCC95" s="567" t="s">
        <v>608</v>
      </c>
      <c r="UCD95" s="567" t="s">
        <v>608</v>
      </c>
      <c r="UCE95" s="567" t="s">
        <v>608</v>
      </c>
      <c r="UCF95" s="567" t="s">
        <v>608</v>
      </c>
      <c r="UCG95" s="567" t="s">
        <v>608</v>
      </c>
      <c r="UCH95" s="567" t="s">
        <v>608</v>
      </c>
      <c r="UCI95" s="567" t="s">
        <v>608</v>
      </c>
      <c r="UCJ95" s="567" t="s">
        <v>608</v>
      </c>
      <c r="UCK95" s="567" t="s">
        <v>608</v>
      </c>
      <c r="UCL95" s="567" t="s">
        <v>608</v>
      </c>
      <c r="UCM95" s="567" t="s">
        <v>608</v>
      </c>
      <c r="UCN95" s="567" t="s">
        <v>608</v>
      </c>
      <c r="UCO95" s="567" t="s">
        <v>608</v>
      </c>
      <c r="UCP95" s="567" t="s">
        <v>608</v>
      </c>
      <c r="UCQ95" s="567" t="s">
        <v>608</v>
      </c>
      <c r="UCR95" s="567" t="s">
        <v>608</v>
      </c>
      <c r="UCS95" s="567" t="s">
        <v>608</v>
      </c>
      <c r="UCT95" s="567" t="s">
        <v>608</v>
      </c>
      <c r="UCU95" s="567" t="s">
        <v>608</v>
      </c>
      <c r="UCV95" s="567" t="s">
        <v>608</v>
      </c>
      <c r="UCW95" s="567" t="s">
        <v>608</v>
      </c>
      <c r="UCX95" s="567" t="s">
        <v>608</v>
      </c>
      <c r="UCY95" s="567" t="s">
        <v>608</v>
      </c>
      <c r="UCZ95" s="567" t="s">
        <v>608</v>
      </c>
      <c r="UDA95" s="567" t="s">
        <v>608</v>
      </c>
      <c r="UDB95" s="567" t="s">
        <v>608</v>
      </c>
      <c r="UDC95" s="567" t="s">
        <v>608</v>
      </c>
      <c r="UDD95" s="567" t="s">
        <v>608</v>
      </c>
      <c r="UDE95" s="567" t="s">
        <v>608</v>
      </c>
      <c r="UDF95" s="567" t="s">
        <v>608</v>
      </c>
      <c r="UDG95" s="567" t="s">
        <v>608</v>
      </c>
      <c r="UDH95" s="567" t="s">
        <v>608</v>
      </c>
      <c r="UDI95" s="567" t="s">
        <v>608</v>
      </c>
      <c r="UDJ95" s="567" t="s">
        <v>608</v>
      </c>
      <c r="UDK95" s="567" t="s">
        <v>608</v>
      </c>
      <c r="UDL95" s="567" t="s">
        <v>608</v>
      </c>
      <c r="UDM95" s="567" t="s">
        <v>608</v>
      </c>
      <c r="UDN95" s="567" t="s">
        <v>608</v>
      </c>
      <c r="UDO95" s="567" t="s">
        <v>608</v>
      </c>
      <c r="UDP95" s="567" t="s">
        <v>608</v>
      </c>
      <c r="UDQ95" s="567" t="s">
        <v>608</v>
      </c>
      <c r="UDR95" s="567" t="s">
        <v>608</v>
      </c>
      <c r="UDS95" s="567" t="s">
        <v>608</v>
      </c>
      <c r="UDT95" s="567" t="s">
        <v>608</v>
      </c>
      <c r="UDU95" s="567" t="s">
        <v>608</v>
      </c>
      <c r="UDV95" s="567" t="s">
        <v>608</v>
      </c>
      <c r="UDW95" s="567" t="s">
        <v>608</v>
      </c>
      <c r="UDX95" s="567" t="s">
        <v>608</v>
      </c>
      <c r="UDY95" s="567" t="s">
        <v>608</v>
      </c>
      <c r="UDZ95" s="567" t="s">
        <v>608</v>
      </c>
      <c r="UEA95" s="567" t="s">
        <v>608</v>
      </c>
      <c r="UEB95" s="567" t="s">
        <v>608</v>
      </c>
      <c r="UEC95" s="567" t="s">
        <v>608</v>
      </c>
      <c r="UED95" s="567" t="s">
        <v>608</v>
      </c>
      <c r="UEE95" s="567" t="s">
        <v>608</v>
      </c>
      <c r="UEF95" s="567" t="s">
        <v>608</v>
      </c>
      <c r="UEG95" s="567" t="s">
        <v>608</v>
      </c>
      <c r="UEH95" s="567" t="s">
        <v>608</v>
      </c>
      <c r="UEI95" s="567" t="s">
        <v>608</v>
      </c>
      <c r="UEJ95" s="567" t="s">
        <v>608</v>
      </c>
      <c r="UEK95" s="567" t="s">
        <v>608</v>
      </c>
      <c r="UEL95" s="567" t="s">
        <v>608</v>
      </c>
      <c r="UEM95" s="567" t="s">
        <v>608</v>
      </c>
      <c r="UEN95" s="567" t="s">
        <v>608</v>
      </c>
      <c r="UEO95" s="567" t="s">
        <v>608</v>
      </c>
      <c r="UEP95" s="567" t="s">
        <v>608</v>
      </c>
      <c r="UEQ95" s="567" t="s">
        <v>608</v>
      </c>
      <c r="UER95" s="567" t="s">
        <v>608</v>
      </c>
      <c r="UES95" s="567" t="s">
        <v>608</v>
      </c>
      <c r="UET95" s="567" t="s">
        <v>608</v>
      </c>
      <c r="UEU95" s="567" t="s">
        <v>608</v>
      </c>
      <c r="UEV95" s="567" t="s">
        <v>608</v>
      </c>
      <c r="UEW95" s="567" t="s">
        <v>608</v>
      </c>
      <c r="UEX95" s="567" t="s">
        <v>608</v>
      </c>
      <c r="UEY95" s="567" t="s">
        <v>608</v>
      </c>
      <c r="UEZ95" s="567" t="s">
        <v>608</v>
      </c>
      <c r="UFA95" s="567" t="s">
        <v>608</v>
      </c>
      <c r="UFB95" s="567" t="s">
        <v>608</v>
      </c>
      <c r="UFC95" s="567" t="s">
        <v>608</v>
      </c>
      <c r="UFD95" s="567" t="s">
        <v>608</v>
      </c>
      <c r="UFE95" s="567" t="s">
        <v>608</v>
      </c>
      <c r="UFF95" s="567" t="s">
        <v>608</v>
      </c>
      <c r="UFG95" s="567" t="s">
        <v>608</v>
      </c>
      <c r="UFH95" s="567" t="s">
        <v>608</v>
      </c>
      <c r="UFI95" s="567" t="s">
        <v>608</v>
      </c>
      <c r="UFJ95" s="567" t="s">
        <v>608</v>
      </c>
      <c r="UFK95" s="567" t="s">
        <v>608</v>
      </c>
      <c r="UFL95" s="567" t="s">
        <v>608</v>
      </c>
      <c r="UFM95" s="567" t="s">
        <v>608</v>
      </c>
      <c r="UFN95" s="567" t="s">
        <v>608</v>
      </c>
      <c r="UFO95" s="567" t="s">
        <v>608</v>
      </c>
      <c r="UFP95" s="567" t="s">
        <v>608</v>
      </c>
      <c r="UFQ95" s="567" t="s">
        <v>608</v>
      </c>
      <c r="UFR95" s="567" t="s">
        <v>608</v>
      </c>
      <c r="UFS95" s="567" t="s">
        <v>608</v>
      </c>
      <c r="UFT95" s="567" t="s">
        <v>608</v>
      </c>
      <c r="UFU95" s="567" t="s">
        <v>608</v>
      </c>
      <c r="UFV95" s="567" t="s">
        <v>608</v>
      </c>
      <c r="UFW95" s="567" t="s">
        <v>608</v>
      </c>
      <c r="UFX95" s="567" t="s">
        <v>608</v>
      </c>
      <c r="UFY95" s="567" t="s">
        <v>608</v>
      </c>
      <c r="UFZ95" s="567" t="s">
        <v>608</v>
      </c>
      <c r="UGA95" s="567" t="s">
        <v>608</v>
      </c>
      <c r="UGB95" s="567" t="s">
        <v>608</v>
      </c>
      <c r="UGC95" s="567" t="s">
        <v>608</v>
      </c>
      <c r="UGD95" s="567" t="s">
        <v>608</v>
      </c>
      <c r="UGE95" s="567" t="s">
        <v>608</v>
      </c>
      <c r="UGF95" s="567" t="s">
        <v>608</v>
      </c>
      <c r="UGG95" s="567" t="s">
        <v>608</v>
      </c>
      <c r="UGH95" s="567" t="s">
        <v>608</v>
      </c>
      <c r="UGI95" s="567" t="s">
        <v>608</v>
      </c>
      <c r="UGJ95" s="567" t="s">
        <v>608</v>
      </c>
      <c r="UGK95" s="567" t="s">
        <v>608</v>
      </c>
      <c r="UGL95" s="567" t="s">
        <v>608</v>
      </c>
      <c r="UGM95" s="567" t="s">
        <v>608</v>
      </c>
      <c r="UGN95" s="567" t="s">
        <v>608</v>
      </c>
      <c r="UGO95" s="567" t="s">
        <v>608</v>
      </c>
      <c r="UGP95" s="567" t="s">
        <v>608</v>
      </c>
      <c r="UGQ95" s="567" t="s">
        <v>608</v>
      </c>
      <c r="UGR95" s="567" t="s">
        <v>608</v>
      </c>
      <c r="UGS95" s="567" t="s">
        <v>608</v>
      </c>
      <c r="UGT95" s="567" t="s">
        <v>608</v>
      </c>
      <c r="UGU95" s="567" t="s">
        <v>608</v>
      </c>
      <c r="UGV95" s="567" t="s">
        <v>608</v>
      </c>
      <c r="UGW95" s="567" t="s">
        <v>608</v>
      </c>
      <c r="UGX95" s="567" t="s">
        <v>608</v>
      </c>
      <c r="UGY95" s="567" t="s">
        <v>608</v>
      </c>
      <c r="UGZ95" s="567" t="s">
        <v>608</v>
      </c>
      <c r="UHA95" s="567" t="s">
        <v>608</v>
      </c>
      <c r="UHB95" s="567" t="s">
        <v>608</v>
      </c>
      <c r="UHC95" s="567" t="s">
        <v>608</v>
      </c>
      <c r="UHD95" s="567" t="s">
        <v>608</v>
      </c>
      <c r="UHE95" s="567" t="s">
        <v>608</v>
      </c>
      <c r="UHF95" s="567" t="s">
        <v>608</v>
      </c>
      <c r="UHG95" s="567" t="s">
        <v>608</v>
      </c>
      <c r="UHH95" s="567" t="s">
        <v>608</v>
      </c>
      <c r="UHI95" s="567" t="s">
        <v>608</v>
      </c>
      <c r="UHJ95" s="567" t="s">
        <v>608</v>
      </c>
      <c r="UHK95" s="567" t="s">
        <v>608</v>
      </c>
      <c r="UHL95" s="567" t="s">
        <v>608</v>
      </c>
      <c r="UHM95" s="567" t="s">
        <v>608</v>
      </c>
      <c r="UHN95" s="567" t="s">
        <v>608</v>
      </c>
      <c r="UHO95" s="567" t="s">
        <v>608</v>
      </c>
      <c r="UHP95" s="567" t="s">
        <v>608</v>
      </c>
      <c r="UHQ95" s="567" t="s">
        <v>608</v>
      </c>
      <c r="UHR95" s="567" t="s">
        <v>608</v>
      </c>
      <c r="UHS95" s="567" t="s">
        <v>608</v>
      </c>
      <c r="UHT95" s="567" t="s">
        <v>608</v>
      </c>
      <c r="UHU95" s="567" t="s">
        <v>608</v>
      </c>
      <c r="UHV95" s="567" t="s">
        <v>608</v>
      </c>
      <c r="UHW95" s="567" t="s">
        <v>608</v>
      </c>
      <c r="UHX95" s="567" t="s">
        <v>608</v>
      </c>
      <c r="UHY95" s="567" t="s">
        <v>608</v>
      </c>
      <c r="UHZ95" s="567" t="s">
        <v>608</v>
      </c>
      <c r="UIA95" s="567" t="s">
        <v>608</v>
      </c>
      <c r="UIB95" s="567" t="s">
        <v>608</v>
      </c>
      <c r="UIC95" s="567" t="s">
        <v>608</v>
      </c>
      <c r="UID95" s="567" t="s">
        <v>608</v>
      </c>
      <c r="UIE95" s="567" t="s">
        <v>608</v>
      </c>
      <c r="UIF95" s="567" t="s">
        <v>608</v>
      </c>
      <c r="UIG95" s="567" t="s">
        <v>608</v>
      </c>
      <c r="UIH95" s="567" t="s">
        <v>608</v>
      </c>
      <c r="UII95" s="567" t="s">
        <v>608</v>
      </c>
      <c r="UIJ95" s="567" t="s">
        <v>608</v>
      </c>
      <c r="UIK95" s="567" t="s">
        <v>608</v>
      </c>
      <c r="UIL95" s="567" t="s">
        <v>608</v>
      </c>
      <c r="UIM95" s="567" t="s">
        <v>608</v>
      </c>
      <c r="UIN95" s="567" t="s">
        <v>608</v>
      </c>
      <c r="UIO95" s="567" t="s">
        <v>608</v>
      </c>
      <c r="UIP95" s="567" t="s">
        <v>608</v>
      </c>
      <c r="UIQ95" s="567" t="s">
        <v>608</v>
      </c>
      <c r="UIR95" s="567" t="s">
        <v>608</v>
      </c>
      <c r="UIS95" s="567" t="s">
        <v>608</v>
      </c>
      <c r="UIT95" s="567" t="s">
        <v>608</v>
      </c>
      <c r="UIU95" s="567" t="s">
        <v>608</v>
      </c>
      <c r="UIV95" s="567" t="s">
        <v>608</v>
      </c>
      <c r="UIW95" s="567" t="s">
        <v>608</v>
      </c>
      <c r="UIX95" s="567" t="s">
        <v>608</v>
      </c>
      <c r="UIY95" s="567" t="s">
        <v>608</v>
      </c>
      <c r="UIZ95" s="567" t="s">
        <v>608</v>
      </c>
      <c r="UJA95" s="567" t="s">
        <v>608</v>
      </c>
      <c r="UJB95" s="567" t="s">
        <v>608</v>
      </c>
      <c r="UJC95" s="567" t="s">
        <v>608</v>
      </c>
      <c r="UJD95" s="567" t="s">
        <v>608</v>
      </c>
      <c r="UJE95" s="567" t="s">
        <v>608</v>
      </c>
      <c r="UJF95" s="567" t="s">
        <v>608</v>
      </c>
      <c r="UJG95" s="567" t="s">
        <v>608</v>
      </c>
      <c r="UJH95" s="567" t="s">
        <v>608</v>
      </c>
      <c r="UJI95" s="567" t="s">
        <v>608</v>
      </c>
      <c r="UJJ95" s="567" t="s">
        <v>608</v>
      </c>
      <c r="UJK95" s="567" t="s">
        <v>608</v>
      </c>
      <c r="UJL95" s="567" t="s">
        <v>608</v>
      </c>
      <c r="UJM95" s="567" t="s">
        <v>608</v>
      </c>
      <c r="UJN95" s="567" t="s">
        <v>608</v>
      </c>
      <c r="UJO95" s="567" t="s">
        <v>608</v>
      </c>
      <c r="UJP95" s="567" t="s">
        <v>608</v>
      </c>
      <c r="UJQ95" s="567" t="s">
        <v>608</v>
      </c>
      <c r="UJR95" s="567" t="s">
        <v>608</v>
      </c>
      <c r="UJS95" s="567" t="s">
        <v>608</v>
      </c>
      <c r="UJT95" s="567" t="s">
        <v>608</v>
      </c>
      <c r="UJU95" s="567" t="s">
        <v>608</v>
      </c>
      <c r="UJV95" s="567" t="s">
        <v>608</v>
      </c>
      <c r="UJW95" s="567" t="s">
        <v>608</v>
      </c>
      <c r="UJX95" s="567" t="s">
        <v>608</v>
      </c>
      <c r="UJY95" s="567" t="s">
        <v>608</v>
      </c>
      <c r="UJZ95" s="567" t="s">
        <v>608</v>
      </c>
      <c r="UKA95" s="567" t="s">
        <v>608</v>
      </c>
      <c r="UKB95" s="567" t="s">
        <v>608</v>
      </c>
      <c r="UKC95" s="567" t="s">
        <v>608</v>
      </c>
      <c r="UKD95" s="567" t="s">
        <v>608</v>
      </c>
      <c r="UKE95" s="567" t="s">
        <v>608</v>
      </c>
      <c r="UKF95" s="567" t="s">
        <v>608</v>
      </c>
      <c r="UKG95" s="567" t="s">
        <v>608</v>
      </c>
      <c r="UKH95" s="567" t="s">
        <v>608</v>
      </c>
      <c r="UKI95" s="567" t="s">
        <v>608</v>
      </c>
      <c r="UKJ95" s="567" t="s">
        <v>608</v>
      </c>
      <c r="UKK95" s="567" t="s">
        <v>608</v>
      </c>
      <c r="UKL95" s="567" t="s">
        <v>608</v>
      </c>
      <c r="UKM95" s="567" t="s">
        <v>608</v>
      </c>
      <c r="UKN95" s="567" t="s">
        <v>608</v>
      </c>
      <c r="UKO95" s="567" t="s">
        <v>608</v>
      </c>
      <c r="UKP95" s="567" t="s">
        <v>608</v>
      </c>
      <c r="UKQ95" s="567" t="s">
        <v>608</v>
      </c>
      <c r="UKR95" s="567" t="s">
        <v>608</v>
      </c>
      <c r="UKS95" s="567" t="s">
        <v>608</v>
      </c>
      <c r="UKT95" s="567" t="s">
        <v>608</v>
      </c>
      <c r="UKU95" s="567" t="s">
        <v>608</v>
      </c>
      <c r="UKV95" s="567" t="s">
        <v>608</v>
      </c>
      <c r="UKW95" s="567" t="s">
        <v>608</v>
      </c>
      <c r="UKX95" s="567" t="s">
        <v>608</v>
      </c>
      <c r="UKY95" s="567" t="s">
        <v>608</v>
      </c>
      <c r="UKZ95" s="567" t="s">
        <v>608</v>
      </c>
      <c r="ULA95" s="567" t="s">
        <v>608</v>
      </c>
      <c r="ULB95" s="567" t="s">
        <v>608</v>
      </c>
      <c r="ULC95" s="567" t="s">
        <v>608</v>
      </c>
      <c r="ULD95" s="567" t="s">
        <v>608</v>
      </c>
      <c r="ULE95" s="567" t="s">
        <v>608</v>
      </c>
      <c r="ULF95" s="567" t="s">
        <v>608</v>
      </c>
      <c r="ULG95" s="567" t="s">
        <v>608</v>
      </c>
      <c r="ULH95" s="567" t="s">
        <v>608</v>
      </c>
      <c r="ULI95" s="567" t="s">
        <v>608</v>
      </c>
      <c r="ULJ95" s="567" t="s">
        <v>608</v>
      </c>
      <c r="ULK95" s="567" t="s">
        <v>608</v>
      </c>
      <c r="ULL95" s="567" t="s">
        <v>608</v>
      </c>
      <c r="ULM95" s="567" t="s">
        <v>608</v>
      </c>
      <c r="ULN95" s="567" t="s">
        <v>608</v>
      </c>
      <c r="ULO95" s="567" t="s">
        <v>608</v>
      </c>
      <c r="ULP95" s="567" t="s">
        <v>608</v>
      </c>
      <c r="ULQ95" s="567" t="s">
        <v>608</v>
      </c>
      <c r="ULR95" s="567" t="s">
        <v>608</v>
      </c>
      <c r="ULS95" s="567" t="s">
        <v>608</v>
      </c>
      <c r="ULT95" s="567" t="s">
        <v>608</v>
      </c>
      <c r="ULU95" s="567" t="s">
        <v>608</v>
      </c>
      <c r="ULV95" s="567" t="s">
        <v>608</v>
      </c>
      <c r="ULW95" s="567" t="s">
        <v>608</v>
      </c>
      <c r="ULX95" s="567" t="s">
        <v>608</v>
      </c>
      <c r="ULY95" s="567" t="s">
        <v>608</v>
      </c>
      <c r="ULZ95" s="567" t="s">
        <v>608</v>
      </c>
      <c r="UMA95" s="567" t="s">
        <v>608</v>
      </c>
      <c r="UMB95" s="567" t="s">
        <v>608</v>
      </c>
      <c r="UMC95" s="567" t="s">
        <v>608</v>
      </c>
      <c r="UMD95" s="567" t="s">
        <v>608</v>
      </c>
      <c r="UME95" s="567" t="s">
        <v>608</v>
      </c>
      <c r="UMF95" s="567" t="s">
        <v>608</v>
      </c>
      <c r="UMG95" s="567" t="s">
        <v>608</v>
      </c>
      <c r="UMH95" s="567" t="s">
        <v>608</v>
      </c>
      <c r="UMI95" s="567" t="s">
        <v>608</v>
      </c>
      <c r="UMJ95" s="567" t="s">
        <v>608</v>
      </c>
      <c r="UMK95" s="567" t="s">
        <v>608</v>
      </c>
      <c r="UML95" s="567" t="s">
        <v>608</v>
      </c>
      <c r="UMM95" s="567" t="s">
        <v>608</v>
      </c>
      <c r="UMN95" s="567" t="s">
        <v>608</v>
      </c>
      <c r="UMO95" s="567" t="s">
        <v>608</v>
      </c>
      <c r="UMP95" s="567" t="s">
        <v>608</v>
      </c>
      <c r="UMQ95" s="567" t="s">
        <v>608</v>
      </c>
      <c r="UMR95" s="567" t="s">
        <v>608</v>
      </c>
      <c r="UMS95" s="567" t="s">
        <v>608</v>
      </c>
      <c r="UMT95" s="567" t="s">
        <v>608</v>
      </c>
      <c r="UMU95" s="567" t="s">
        <v>608</v>
      </c>
      <c r="UMV95" s="567" t="s">
        <v>608</v>
      </c>
      <c r="UMW95" s="567" t="s">
        <v>608</v>
      </c>
      <c r="UMX95" s="567" t="s">
        <v>608</v>
      </c>
      <c r="UMY95" s="567" t="s">
        <v>608</v>
      </c>
      <c r="UMZ95" s="567" t="s">
        <v>608</v>
      </c>
      <c r="UNA95" s="567" t="s">
        <v>608</v>
      </c>
      <c r="UNB95" s="567" t="s">
        <v>608</v>
      </c>
      <c r="UNC95" s="567" t="s">
        <v>608</v>
      </c>
      <c r="UND95" s="567" t="s">
        <v>608</v>
      </c>
      <c r="UNE95" s="567" t="s">
        <v>608</v>
      </c>
      <c r="UNF95" s="567" t="s">
        <v>608</v>
      </c>
      <c r="UNG95" s="567" t="s">
        <v>608</v>
      </c>
      <c r="UNH95" s="567" t="s">
        <v>608</v>
      </c>
      <c r="UNI95" s="567" t="s">
        <v>608</v>
      </c>
      <c r="UNJ95" s="567" t="s">
        <v>608</v>
      </c>
      <c r="UNK95" s="567" t="s">
        <v>608</v>
      </c>
      <c r="UNL95" s="567" t="s">
        <v>608</v>
      </c>
      <c r="UNM95" s="567" t="s">
        <v>608</v>
      </c>
      <c r="UNN95" s="567" t="s">
        <v>608</v>
      </c>
      <c r="UNO95" s="567" t="s">
        <v>608</v>
      </c>
      <c r="UNP95" s="567" t="s">
        <v>608</v>
      </c>
      <c r="UNQ95" s="567" t="s">
        <v>608</v>
      </c>
      <c r="UNR95" s="567" t="s">
        <v>608</v>
      </c>
      <c r="UNS95" s="567" t="s">
        <v>608</v>
      </c>
      <c r="UNT95" s="567" t="s">
        <v>608</v>
      </c>
      <c r="UNU95" s="567" t="s">
        <v>608</v>
      </c>
      <c r="UNV95" s="567" t="s">
        <v>608</v>
      </c>
      <c r="UNW95" s="567" t="s">
        <v>608</v>
      </c>
      <c r="UNX95" s="567" t="s">
        <v>608</v>
      </c>
      <c r="UNY95" s="567" t="s">
        <v>608</v>
      </c>
      <c r="UNZ95" s="567" t="s">
        <v>608</v>
      </c>
      <c r="UOA95" s="567" t="s">
        <v>608</v>
      </c>
      <c r="UOB95" s="567" t="s">
        <v>608</v>
      </c>
      <c r="UOC95" s="567" t="s">
        <v>608</v>
      </c>
      <c r="UOD95" s="567" t="s">
        <v>608</v>
      </c>
      <c r="UOE95" s="567" t="s">
        <v>608</v>
      </c>
      <c r="UOF95" s="567" t="s">
        <v>608</v>
      </c>
      <c r="UOG95" s="567" t="s">
        <v>608</v>
      </c>
      <c r="UOH95" s="567" t="s">
        <v>608</v>
      </c>
      <c r="UOI95" s="567" t="s">
        <v>608</v>
      </c>
      <c r="UOJ95" s="567" t="s">
        <v>608</v>
      </c>
      <c r="UOK95" s="567" t="s">
        <v>608</v>
      </c>
      <c r="UOL95" s="567" t="s">
        <v>608</v>
      </c>
      <c r="UOM95" s="567" t="s">
        <v>608</v>
      </c>
      <c r="UON95" s="567" t="s">
        <v>608</v>
      </c>
      <c r="UOO95" s="567" t="s">
        <v>608</v>
      </c>
      <c r="UOP95" s="567" t="s">
        <v>608</v>
      </c>
      <c r="UOQ95" s="567" t="s">
        <v>608</v>
      </c>
      <c r="UOR95" s="567" t="s">
        <v>608</v>
      </c>
      <c r="UOS95" s="567" t="s">
        <v>608</v>
      </c>
      <c r="UOT95" s="567" t="s">
        <v>608</v>
      </c>
      <c r="UOU95" s="567" t="s">
        <v>608</v>
      </c>
      <c r="UOV95" s="567" t="s">
        <v>608</v>
      </c>
      <c r="UOW95" s="567" t="s">
        <v>608</v>
      </c>
      <c r="UOX95" s="567" t="s">
        <v>608</v>
      </c>
      <c r="UOY95" s="567" t="s">
        <v>608</v>
      </c>
      <c r="UOZ95" s="567" t="s">
        <v>608</v>
      </c>
      <c r="UPA95" s="567" t="s">
        <v>608</v>
      </c>
      <c r="UPB95" s="567" t="s">
        <v>608</v>
      </c>
      <c r="UPC95" s="567" t="s">
        <v>608</v>
      </c>
      <c r="UPD95" s="567" t="s">
        <v>608</v>
      </c>
      <c r="UPE95" s="567" t="s">
        <v>608</v>
      </c>
      <c r="UPF95" s="567" t="s">
        <v>608</v>
      </c>
      <c r="UPG95" s="567" t="s">
        <v>608</v>
      </c>
      <c r="UPH95" s="567" t="s">
        <v>608</v>
      </c>
      <c r="UPI95" s="567" t="s">
        <v>608</v>
      </c>
      <c r="UPJ95" s="567" t="s">
        <v>608</v>
      </c>
      <c r="UPK95" s="567" t="s">
        <v>608</v>
      </c>
      <c r="UPL95" s="567" t="s">
        <v>608</v>
      </c>
      <c r="UPM95" s="567" t="s">
        <v>608</v>
      </c>
      <c r="UPN95" s="567" t="s">
        <v>608</v>
      </c>
      <c r="UPO95" s="567" t="s">
        <v>608</v>
      </c>
      <c r="UPP95" s="567" t="s">
        <v>608</v>
      </c>
      <c r="UPQ95" s="567" t="s">
        <v>608</v>
      </c>
      <c r="UPR95" s="567" t="s">
        <v>608</v>
      </c>
      <c r="UPS95" s="567" t="s">
        <v>608</v>
      </c>
      <c r="UPT95" s="567" t="s">
        <v>608</v>
      </c>
      <c r="UPU95" s="567" t="s">
        <v>608</v>
      </c>
      <c r="UPV95" s="567" t="s">
        <v>608</v>
      </c>
      <c r="UPW95" s="567" t="s">
        <v>608</v>
      </c>
      <c r="UPX95" s="567" t="s">
        <v>608</v>
      </c>
      <c r="UPY95" s="567" t="s">
        <v>608</v>
      </c>
      <c r="UPZ95" s="567" t="s">
        <v>608</v>
      </c>
      <c r="UQA95" s="567" t="s">
        <v>608</v>
      </c>
      <c r="UQB95" s="567" t="s">
        <v>608</v>
      </c>
      <c r="UQC95" s="567" t="s">
        <v>608</v>
      </c>
      <c r="UQD95" s="567" t="s">
        <v>608</v>
      </c>
      <c r="UQE95" s="567" t="s">
        <v>608</v>
      </c>
      <c r="UQF95" s="567" t="s">
        <v>608</v>
      </c>
      <c r="UQG95" s="567" t="s">
        <v>608</v>
      </c>
      <c r="UQH95" s="567" t="s">
        <v>608</v>
      </c>
      <c r="UQI95" s="567" t="s">
        <v>608</v>
      </c>
      <c r="UQJ95" s="567" t="s">
        <v>608</v>
      </c>
      <c r="UQK95" s="567" t="s">
        <v>608</v>
      </c>
      <c r="UQL95" s="567" t="s">
        <v>608</v>
      </c>
      <c r="UQM95" s="567" t="s">
        <v>608</v>
      </c>
      <c r="UQN95" s="567" t="s">
        <v>608</v>
      </c>
      <c r="UQO95" s="567" t="s">
        <v>608</v>
      </c>
      <c r="UQP95" s="567" t="s">
        <v>608</v>
      </c>
      <c r="UQQ95" s="567" t="s">
        <v>608</v>
      </c>
      <c r="UQR95" s="567" t="s">
        <v>608</v>
      </c>
      <c r="UQS95" s="567" t="s">
        <v>608</v>
      </c>
      <c r="UQT95" s="567" t="s">
        <v>608</v>
      </c>
      <c r="UQU95" s="567" t="s">
        <v>608</v>
      </c>
      <c r="UQV95" s="567" t="s">
        <v>608</v>
      </c>
      <c r="UQW95" s="567" t="s">
        <v>608</v>
      </c>
      <c r="UQX95" s="567" t="s">
        <v>608</v>
      </c>
      <c r="UQY95" s="567" t="s">
        <v>608</v>
      </c>
      <c r="UQZ95" s="567" t="s">
        <v>608</v>
      </c>
      <c r="URA95" s="567" t="s">
        <v>608</v>
      </c>
      <c r="URB95" s="567" t="s">
        <v>608</v>
      </c>
      <c r="URC95" s="567" t="s">
        <v>608</v>
      </c>
      <c r="URD95" s="567" t="s">
        <v>608</v>
      </c>
      <c r="URE95" s="567" t="s">
        <v>608</v>
      </c>
      <c r="URF95" s="567" t="s">
        <v>608</v>
      </c>
      <c r="URG95" s="567" t="s">
        <v>608</v>
      </c>
      <c r="URH95" s="567" t="s">
        <v>608</v>
      </c>
      <c r="URI95" s="567" t="s">
        <v>608</v>
      </c>
      <c r="URJ95" s="567" t="s">
        <v>608</v>
      </c>
      <c r="URK95" s="567" t="s">
        <v>608</v>
      </c>
      <c r="URL95" s="567" t="s">
        <v>608</v>
      </c>
      <c r="URM95" s="567" t="s">
        <v>608</v>
      </c>
      <c r="URN95" s="567" t="s">
        <v>608</v>
      </c>
      <c r="URO95" s="567" t="s">
        <v>608</v>
      </c>
      <c r="URP95" s="567" t="s">
        <v>608</v>
      </c>
      <c r="URQ95" s="567" t="s">
        <v>608</v>
      </c>
      <c r="URR95" s="567" t="s">
        <v>608</v>
      </c>
      <c r="URS95" s="567" t="s">
        <v>608</v>
      </c>
      <c r="URT95" s="567" t="s">
        <v>608</v>
      </c>
      <c r="URU95" s="567" t="s">
        <v>608</v>
      </c>
      <c r="URV95" s="567" t="s">
        <v>608</v>
      </c>
      <c r="URW95" s="567" t="s">
        <v>608</v>
      </c>
      <c r="URX95" s="567" t="s">
        <v>608</v>
      </c>
      <c r="URY95" s="567" t="s">
        <v>608</v>
      </c>
      <c r="URZ95" s="567" t="s">
        <v>608</v>
      </c>
      <c r="USA95" s="567" t="s">
        <v>608</v>
      </c>
      <c r="USB95" s="567" t="s">
        <v>608</v>
      </c>
      <c r="USC95" s="567" t="s">
        <v>608</v>
      </c>
      <c r="USD95" s="567" t="s">
        <v>608</v>
      </c>
      <c r="USE95" s="567" t="s">
        <v>608</v>
      </c>
      <c r="USF95" s="567" t="s">
        <v>608</v>
      </c>
      <c r="USG95" s="567" t="s">
        <v>608</v>
      </c>
      <c r="USH95" s="567" t="s">
        <v>608</v>
      </c>
      <c r="USI95" s="567" t="s">
        <v>608</v>
      </c>
      <c r="USJ95" s="567" t="s">
        <v>608</v>
      </c>
      <c r="USK95" s="567" t="s">
        <v>608</v>
      </c>
      <c r="USL95" s="567" t="s">
        <v>608</v>
      </c>
      <c r="USM95" s="567" t="s">
        <v>608</v>
      </c>
      <c r="USN95" s="567" t="s">
        <v>608</v>
      </c>
      <c r="USO95" s="567" t="s">
        <v>608</v>
      </c>
      <c r="USP95" s="567" t="s">
        <v>608</v>
      </c>
      <c r="USQ95" s="567" t="s">
        <v>608</v>
      </c>
      <c r="USR95" s="567" t="s">
        <v>608</v>
      </c>
      <c r="USS95" s="567" t="s">
        <v>608</v>
      </c>
      <c r="UST95" s="567" t="s">
        <v>608</v>
      </c>
      <c r="USU95" s="567" t="s">
        <v>608</v>
      </c>
      <c r="USV95" s="567" t="s">
        <v>608</v>
      </c>
      <c r="USW95" s="567" t="s">
        <v>608</v>
      </c>
      <c r="USX95" s="567" t="s">
        <v>608</v>
      </c>
      <c r="USY95" s="567" t="s">
        <v>608</v>
      </c>
      <c r="USZ95" s="567" t="s">
        <v>608</v>
      </c>
      <c r="UTA95" s="567" t="s">
        <v>608</v>
      </c>
      <c r="UTB95" s="567" t="s">
        <v>608</v>
      </c>
      <c r="UTC95" s="567" t="s">
        <v>608</v>
      </c>
      <c r="UTD95" s="567" t="s">
        <v>608</v>
      </c>
      <c r="UTE95" s="567" t="s">
        <v>608</v>
      </c>
      <c r="UTF95" s="567" t="s">
        <v>608</v>
      </c>
      <c r="UTG95" s="567" t="s">
        <v>608</v>
      </c>
      <c r="UTH95" s="567" t="s">
        <v>608</v>
      </c>
      <c r="UTI95" s="567" t="s">
        <v>608</v>
      </c>
      <c r="UTJ95" s="567" t="s">
        <v>608</v>
      </c>
      <c r="UTK95" s="567" t="s">
        <v>608</v>
      </c>
      <c r="UTL95" s="567" t="s">
        <v>608</v>
      </c>
      <c r="UTM95" s="567" t="s">
        <v>608</v>
      </c>
      <c r="UTN95" s="567" t="s">
        <v>608</v>
      </c>
      <c r="UTO95" s="567" t="s">
        <v>608</v>
      </c>
      <c r="UTP95" s="567" t="s">
        <v>608</v>
      </c>
      <c r="UTQ95" s="567" t="s">
        <v>608</v>
      </c>
      <c r="UTR95" s="567" t="s">
        <v>608</v>
      </c>
      <c r="UTS95" s="567" t="s">
        <v>608</v>
      </c>
      <c r="UTT95" s="567" t="s">
        <v>608</v>
      </c>
      <c r="UTU95" s="567" t="s">
        <v>608</v>
      </c>
      <c r="UTV95" s="567" t="s">
        <v>608</v>
      </c>
      <c r="UTW95" s="567" t="s">
        <v>608</v>
      </c>
      <c r="UTX95" s="567" t="s">
        <v>608</v>
      </c>
      <c r="UTY95" s="567" t="s">
        <v>608</v>
      </c>
      <c r="UTZ95" s="567" t="s">
        <v>608</v>
      </c>
      <c r="UUA95" s="567" t="s">
        <v>608</v>
      </c>
      <c r="UUB95" s="567" t="s">
        <v>608</v>
      </c>
      <c r="UUC95" s="567" t="s">
        <v>608</v>
      </c>
      <c r="UUD95" s="567" t="s">
        <v>608</v>
      </c>
      <c r="UUE95" s="567" t="s">
        <v>608</v>
      </c>
      <c r="UUF95" s="567" t="s">
        <v>608</v>
      </c>
      <c r="UUG95" s="567" t="s">
        <v>608</v>
      </c>
      <c r="UUH95" s="567" t="s">
        <v>608</v>
      </c>
      <c r="UUI95" s="567" t="s">
        <v>608</v>
      </c>
      <c r="UUJ95" s="567" t="s">
        <v>608</v>
      </c>
      <c r="UUK95" s="567" t="s">
        <v>608</v>
      </c>
      <c r="UUL95" s="567" t="s">
        <v>608</v>
      </c>
      <c r="UUM95" s="567" t="s">
        <v>608</v>
      </c>
      <c r="UUN95" s="567" t="s">
        <v>608</v>
      </c>
      <c r="UUO95" s="567" t="s">
        <v>608</v>
      </c>
      <c r="UUP95" s="567" t="s">
        <v>608</v>
      </c>
      <c r="UUQ95" s="567" t="s">
        <v>608</v>
      </c>
      <c r="UUR95" s="567" t="s">
        <v>608</v>
      </c>
      <c r="UUS95" s="567" t="s">
        <v>608</v>
      </c>
      <c r="UUT95" s="567" t="s">
        <v>608</v>
      </c>
      <c r="UUU95" s="567" t="s">
        <v>608</v>
      </c>
      <c r="UUV95" s="567" t="s">
        <v>608</v>
      </c>
      <c r="UUW95" s="567" t="s">
        <v>608</v>
      </c>
      <c r="UUX95" s="567" t="s">
        <v>608</v>
      </c>
      <c r="UUY95" s="567" t="s">
        <v>608</v>
      </c>
      <c r="UUZ95" s="567" t="s">
        <v>608</v>
      </c>
      <c r="UVA95" s="567" t="s">
        <v>608</v>
      </c>
      <c r="UVB95" s="567" t="s">
        <v>608</v>
      </c>
      <c r="UVC95" s="567" t="s">
        <v>608</v>
      </c>
      <c r="UVD95" s="567" t="s">
        <v>608</v>
      </c>
      <c r="UVE95" s="567" t="s">
        <v>608</v>
      </c>
      <c r="UVF95" s="567" t="s">
        <v>608</v>
      </c>
      <c r="UVG95" s="567" t="s">
        <v>608</v>
      </c>
      <c r="UVH95" s="567" t="s">
        <v>608</v>
      </c>
      <c r="UVI95" s="567" t="s">
        <v>608</v>
      </c>
      <c r="UVJ95" s="567" t="s">
        <v>608</v>
      </c>
      <c r="UVK95" s="567" t="s">
        <v>608</v>
      </c>
      <c r="UVL95" s="567" t="s">
        <v>608</v>
      </c>
      <c r="UVM95" s="567" t="s">
        <v>608</v>
      </c>
      <c r="UVN95" s="567" t="s">
        <v>608</v>
      </c>
      <c r="UVO95" s="567" t="s">
        <v>608</v>
      </c>
      <c r="UVP95" s="567" t="s">
        <v>608</v>
      </c>
      <c r="UVQ95" s="567" t="s">
        <v>608</v>
      </c>
      <c r="UVR95" s="567" t="s">
        <v>608</v>
      </c>
      <c r="UVS95" s="567" t="s">
        <v>608</v>
      </c>
      <c r="UVT95" s="567" t="s">
        <v>608</v>
      </c>
      <c r="UVU95" s="567" t="s">
        <v>608</v>
      </c>
      <c r="UVV95" s="567" t="s">
        <v>608</v>
      </c>
      <c r="UVW95" s="567" t="s">
        <v>608</v>
      </c>
      <c r="UVX95" s="567" t="s">
        <v>608</v>
      </c>
      <c r="UVY95" s="567" t="s">
        <v>608</v>
      </c>
      <c r="UVZ95" s="567" t="s">
        <v>608</v>
      </c>
      <c r="UWA95" s="567" t="s">
        <v>608</v>
      </c>
      <c r="UWB95" s="567" t="s">
        <v>608</v>
      </c>
      <c r="UWC95" s="567" t="s">
        <v>608</v>
      </c>
      <c r="UWD95" s="567" t="s">
        <v>608</v>
      </c>
      <c r="UWE95" s="567" t="s">
        <v>608</v>
      </c>
      <c r="UWF95" s="567" t="s">
        <v>608</v>
      </c>
      <c r="UWG95" s="567" t="s">
        <v>608</v>
      </c>
      <c r="UWH95" s="567" t="s">
        <v>608</v>
      </c>
      <c r="UWI95" s="567" t="s">
        <v>608</v>
      </c>
      <c r="UWJ95" s="567" t="s">
        <v>608</v>
      </c>
      <c r="UWK95" s="567" t="s">
        <v>608</v>
      </c>
      <c r="UWL95" s="567" t="s">
        <v>608</v>
      </c>
      <c r="UWM95" s="567" t="s">
        <v>608</v>
      </c>
      <c r="UWN95" s="567" t="s">
        <v>608</v>
      </c>
      <c r="UWO95" s="567" t="s">
        <v>608</v>
      </c>
      <c r="UWP95" s="567" t="s">
        <v>608</v>
      </c>
      <c r="UWQ95" s="567" t="s">
        <v>608</v>
      </c>
      <c r="UWR95" s="567" t="s">
        <v>608</v>
      </c>
      <c r="UWS95" s="567" t="s">
        <v>608</v>
      </c>
      <c r="UWT95" s="567" t="s">
        <v>608</v>
      </c>
      <c r="UWU95" s="567" t="s">
        <v>608</v>
      </c>
      <c r="UWV95" s="567" t="s">
        <v>608</v>
      </c>
      <c r="UWW95" s="567" t="s">
        <v>608</v>
      </c>
      <c r="UWX95" s="567" t="s">
        <v>608</v>
      </c>
      <c r="UWY95" s="567" t="s">
        <v>608</v>
      </c>
      <c r="UWZ95" s="567" t="s">
        <v>608</v>
      </c>
      <c r="UXA95" s="567" t="s">
        <v>608</v>
      </c>
      <c r="UXB95" s="567" t="s">
        <v>608</v>
      </c>
      <c r="UXC95" s="567" t="s">
        <v>608</v>
      </c>
      <c r="UXD95" s="567" t="s">
        <v>608</v>
      </c>
      <c r="UXE95" s="567" t="s">
        <v>608</v>
      </c>
      <c r="UXF95" s="567" t="s">
        <v>608</v>
      </c>
      <c r="UXG95" s="567" t="s">
        <v>608</v>
      </c>
      <c r="UXH95" s="567" t="s">
        <v>608</v>
      </c>
      <c r="UXI95" s="567" t="s">
        <v>608</v>
      </c>
      <c r="UXJ95" s="567" t="s">
        <v>608</v>
      </c>
      <c r="UXK95" s="567" t="s">
        <v>608</v>
      </c>
      <c r="UXL95" s="567" t="s">
        <v>608</v>
      </c>
      <c r="UXM95" s="567" t="s">
        <v>608</v>
      </c>
      <c r="UXN95" s="567" t="s">
        <v>608</v>
      </c>
      <c r="UXO95" s="567" t="s">
        <v>608</v>
      </c>
      <c r="UXP95" s="567" t="s">
        <v>608</v>
      </c>
      <c r="UXQ95" s="567" t="s">
        <v>608</v>
      </c>
      <c r="UXR95" s="567" t="s">
        <v>608</v>
      </c>
      <c r="UXS95" s="567" t="s">
        <v>608</v>
      </c>
      <c r="UXT95" s="567" t="s">
        <v>608</v>
      </c>
      <c r="UXU95" s="567" t="s">
        <v>608</v>
      </c>
      <c r="UXV95" s="567" t="s">
        <v>608</v>
      </c>
      <c r="UXW95" s="567" t="s">
        <v>608</v>
      </c>
      <c r="UXX95" s="567" t="s">
        <v>608</v>
      </c>
      <c r="UXY95" s="567" t="s">
        <v>608</v>
      </c>
      <c r="UXZ95" s="567" t="s">
        <v>608</v>
      </c>
      <c r="UYA95" s="567" t="s">
        <v>608</v>
      </c>
      <c r="UYB95" s="567" t="s">
        <v>608</v>
      </c>
      <c r="UYC95" s="567" t="s">
        <v>608</v>
      </c>
      <c r="UYD95" s="567" t="s">
        <v>608</v>
      </c>
      <c r="UYE95" s="567" t="s">
        <v>608</v>
      </c>
      <c r="UYF95" s="567" t="s">
        <v>608</v>
      </c>
      <c r="UYG95" s="567" t="s">
        <v>608</v>
      </c>
      <c r="UYH95" s="567" t="s">
        <v>608</v>
      </c>
      <c r="UYI95" s="567" t="s">
        <v>608</v>
      </c>
      <c r="UYJ95" s="567" t="s">
        <v>608</v>
      </c>
      <c r="UYK95" s="567" t="s">
        <v>608</v>
      </c>
      <c r="UYL95" s="567" t="s">
        <v>608</v>
      </c>
      <c r="UYM95" s="567" t="s">
        <v>608</v>
      </c>
      <c r="UYN95" s="567" t="s">
        <v>608</v>
      </c>
      <c r="UYO95" s="567" t="s">
        <v>608</v>
      </c>
      <c r="UYP95" s="567" t="s">
        <v>608</v>
      </c>
      <c r="UYQ95" s="567" t="s">
        <v>608</v>
      </c>
      <c r="UYR95" s="567" t="s">
        <v>608</v>
      </c>
      <c r="UYS95" s="567" t="s">
        <v>608</v>
      </c>
      <c r="UYT95" s="567" t="s">
        <v>608</v>
      </c>
      <c r="UYU95" s="567" t="s">
        <v>608</v>
      </c>
      <c r="UYV95" s="567" t="s">
        <v>608</v>
      </c>
      <c r="UYW95" s="567" t="s">
        <v>608</v>
      </c>
      <c r="UYX95" s="567" t="s">
        <v>608</v>
      </c>
      <c r="UYY95" s="567" t="s">
        <v>608</v>
      </c>
      <c r="UYZ95" s="567" t="s">
        <v>608</v>
      </c>
      <c r="UZA95" s="567" t="s">
        <v>608</v>
      </c>
      <c r="UZB95" s="567" t="s">
        <v>608</v>
      </c>
      <c r="UZC95" s="567" t="s">
        <v>608</v>
      </c>
      <c r="UZD95" s="567" t="s">
        <v>608</v>
      </c>
      <c r="UZE95" s="567" t="s">
        <v>608</v>
      </c>
      <c r="UZF95" s="567" t="s">
        <v>608</v>
      </c>
      <c r="UZG95" s="567" t="s">
        <v>608</v>
      </c>
      <c r="UZH95" s="567" t="s">
        <v>608</v>
      </c>
      <c r="UZI95" s="567" t="s">
        <v>608</v>
      </c>
      <c r="UZJ95" s="567" t="s">
        <v>608</v>
      </c>
      <c r="UZK95" s="567" t="s">
        <v>608</v>
      </c>
      <c r="UZL95" s="567" t="s">
        <v>608</v>
      </c>
      <c r="UZM95" s="567" t="s">
        <v>608</v>
      </c>
      <c r="UZN95" s="567" t="s">
        <v>608</v>
      </c>
      <c r="UZO95" s="567" t="s">
        <v>608</v>
      </c>
      <c r="UZP95" s="567" t="s">
        <v>608</v>
      </c>
      <c r="UZQ95" s="567" t="s">
        <v>608</v>
      </c>
      <c r="UZR95" s="567" t="s">
        <v>608</v>
      </c>
      <c r="UZS95" s="567" t="s">
        <v>608</v>
      </c>
      <c r="UZT95" s="567" t="s">
        <v>608</v>
      </c>
      <c r="UZU95" s="567" t="s">
        <v>608</v>
      </c>
      <c r="UZV95" s="567" t="s">
        <v>608</v>
      </c>
      <c r="UZW95" s="567" t="s">
        <v>608</v>
      </c>
      <c r="UZX95" s="567" t="s">
        <v>608</v>
      </c>
      <c r="UZY95" s="567" t="s">
        <v>608</v>
      </c>
      <c r="UZZ95" s="567" t="s">
        <v>608</v>
      </c>
      <c r="VAA95" s="567" t="s">
        <v>608</v>
      </c>
      <c r="VAB95" s="567" t="s">
        <v>608</v>
      </c>
      <c r="VAC95" s="567" t="s">
        <v>608</v>
      </c>
      <c r="VAD95" s="567" t="s">
        <v>608</v>
      </c>
      <c r="VAE95" s="567" t="s">
        <v>608</v>
      </c>
      <c r="VAF95" s="567" t="s">
        <v>608</v>
      </c>
      <c r="VAG95" s="567" t="s">
        <v>608</v>
      </c>
      <c r="VAH95" s="567" t="s">
        <v>608</v>
      </c>
      <c r="VAI95" s="567" t="s">
        <v>608</v>
      </c>
      <c r="VAJ95" s="567" t="s">
        <v>608</v>
      </c>
      <c r="VAK95" s="567" t="s">
        <v>608</v>
      </c>
      <c r="VAL95" s="567" t="s">
        <v>608</v>
      </c>
      <c r="VAM95" s="567" t="s">
        <v>608</v>
      </c>
      <c r="VAN95" s="567" t="s">
        <v>608</v>
      </c>
      <c r="VAO95" s="567" t="s">
        <v>608</v>
      </c>
      <c r="VAP95" s="567" t="s">
        <v>608</v>
      </c>
      <c r="VAQ95" s="567" t="s">
        <v>608</v>
      </c>
      <c r="VAR95" s="567" t="s">
        <v>608</v>
      </c>
      <c r="VAS95" s="567" t="s">
        <v>608</v>
      </c>
      <c r="VAT95" s="567" t="s">
        <v>608</v>
      </c>
      <c r="VAU95" s="567" t="s">
        <v>608</v>
      </c>
      <c r="VAV95" s="567" t="s">
        <v>608</v>
      </c>
      <c r="VAW95" s="567" t="s">
        <v>608</v>
      </c>
      <c r="VAX95" s="567" t="s">
        <v>608</v>
      </c>
      <c r="VAY95" s="567" t="s">
        <v>608</v>
      </c>
      <c r="VAZ95" s="567" t="s">
        <v>608</v>
      </c>
      <c r="VBA95" s="567" t="s">
        <v>608</v>
      </c>
      <c r="VBB95" s="567" t="s">
        <v>608</v>
      </c>
      <c r="VBC95" s="567" t="s">
        <v>608</v>
      </c>
      <c r="VBD95" s="567" t="s">
        <v>608</v>
      </c>
      <c r="VBE95" s="567" t="s">
        <v>608</v>
      </c>
      <c r="VBF95" s="567" t="s">
        <v>608</v>
      </c>
      <c r="VBG95" s="567" t="s">
        <v>608</v>
      </c>
      <c r="VBH95" s="567" t="s">
        <v>608</v>
      </c>
      <c r="VBI95" s="567" t="s">
        <v>608</v>
      </c>
      <c r="VBJ95" s="567" t="s">
        <v>608</v>
      </c>
      <c r="VBK95" s="567" t="s">
        <v>608</v>
      </c>
      <c r="VBL95" s="567" t="s">
        <v>608</v>
      </c>
      <c r="VBM95" s="567" t="s">
        <v>608</v>
      </c>
      <c r="VBN95" s="567" t="s">
        <v>608</v>
      </c>
      <c r="VBO95" s="567" t="s">
        <v>608</v>
      </c>
      <c r="VBP95" s="567" t="s">
        <v>608</v>
      </c>
      <c r="VBQ95" s="567" t="s">
        <v>608</v>
      </c>
      <c r="VBR95" s="567" t="s">
        <v>608</v>
      </c>
      <c r="VBS95" s="567" t="s">
        <v>608</v>
      </c>
      <c r="VBT95" s="567" t="s">
        <v>608</v>
      </c>
      <c r="VBU95" s="567" t="s">
        <v>608</v>
      </c>
      <c r="VBV95" s="567" t="s">
        <v>608</v>
      </c>
      <c r="VBW95" s="567" t="s">
        <v>608</v>
      </c>
      <c r="VBX95" s="567" t="s">
        <v>608</v>
      </c>
      <c r="VBY95" s="567" t="s">
        <v>608</v>
      </c>
      <c r="VBZ95" s="567" t="s">
        <v>608</v>
      </c>
      <c r="VCA95" s="567" t="s">
        <v>608</v>
      </c>
      <c r="VCB95" s="567" t="s">
        <v>608</v>
      </c>
      <c r="VCC95" s="567" t="s">
        <v>608</v>
      </c>
      <c r="VCD95" s="567" t="s">
        <v>608</v>
      </c>
      <c r="VCE95" s="567" t="s">
        <v>608</v>
      </c>
      <c r="VCF95" s="567" t="s">
        <v>608</v>
      </c>
      <c r="VCG95" s="567" t="s">
        <v>608</v>
      </c>
      <c r="VCH95" s="567" t="s">
        <v>608</v>
      </c>
      <c r="VCI95" s="567" t="s">
        <v>608</v>
      </c>
      <c r="VCJ95" s="567" t="s">
        <v>608</v>
      </c>
      <c r="VCK95" s="567" t="s">
        <v>608</v>
      </c>
      <c r="VCL95" s="567" t="s">
        <v>608</v>
      </c>
      <c r="VCM95" s="567" t="s">
        <v>608</v>
      </c>
      <c r="VCN95" s="567" t="s">
        <v>608</v>
      </c>
      <c r="VCO95" s="567" t="s">
        <v>608</v>
      </c>
      <c r="VCP95" s="567" t="s">
        <v>608</v>
      </c>
      <c r="VCQ95" s="567" t="s">
        <v>608</v>
      </c>
      <c r="VCR95" s="567" t="s">
        <v>608</v>
      </c>
      <c r="VCS95" s="567" t="s">
        <v>608</v>
      </c>
      <c r="VCT95" s="567" t="s">
        <v>608</v>
      </c>
      <c r="VCU95" s="567" t="s">
        <v>608</v>
      </c>
      <c r="VCV95" s="567" t="s">
        <v>608</v>
      </c>
      <c r="VCW95" s="567" t="s">
        <v>608</v>
      </c>
      <c r="VCX95" s="567" t="s">
        <v>608</v>
      </c>
      <c r="VCY95" s="567" t="s">
        <v>608</v>
      </c>
      <c r="VCZ95" s="567" t="s">
        <v>608</v>
      </c>
      <c r="VDA95" s="567" t="s">
        <v>608</v>
      </c>
      <c r="VDB95" s="567" t="s">
        <v>608</v>
      </c>
      <c r="VDC95" s="567" t="s">
        <v>608</v>
      </c>
      <c r="VDD95" s="567" t="s">
        <v>608</v>
      </c>
      <c r="VDE95" s="567" t="s">
        <v>608</v>
      </c>
      <c r="VDF95" s="567" t="s">
        <v>608</v>
      </c>
      <c r="VDG95" s="567" t="s">
        <v>608</v>
      </c>
      <c r="VDH95" s="567" t="s">
        <v>608</v>
      </c>
      <c r="VDI95" s="567" t="s">
        <v>608</v>
      </c>
      <c r="VDJ95" s="567" t="s">
        <v>608</v>
      </c>
      <c r="VDK95" s="567" t="s">
        <v>608</v>
      </c>
      <c r="VDL95" s="567" t="s">
        <v>608</v>
      </c>
      <c r="VDM95" s="567" t="s">
        <v>608</v>
      </c>
      <c r="VDN95" s="567" t="s">
        <v>608</v>
      </c>
      <c r="VDO95" s="567" t="s">
        <v>608</v>
      </c>
      <c r="VDP95" s="567" t="s">
        <v>608</v>
      </c>
      <c r="VDQ95" s="567" t="s">
        <v>608</v>
      </c>
      <c r="VDR95" s="567" t="s">
        <v>608</v>
      </c>
      <c r="VDS95" s="567" t="s">
        <v>608</v>
      </c>
      <c r="VDT95" s="567" t="s">
        <v>608</v>
      </c>
      <c r="VDU95" s="567" t="s">
        <v>608</v>
      </c>
      <c r="VDV95" s="567" t="s">
        <v>608</v>
      </c>
      <c r="VDW95" s="567" t="s">
        <v>608</v>
      </c>
      <c r="VDX95" s="567" t="s">
        <v>608</v>
      </c>
      <c r="VDY95" s="567" t="s">
        <v>608</v>
      </c>
      <c r="VDZ95" s="567" t="s">
        <v>608</v>
      </c>
      <c r="VEA95" s="567" t="s">
        <v>608</v>
      </c>
      <c r="VEB95" s="567" t="s">
        <v>608</v>
      </c>
      <c r="VEC95" s="567" t="s">
        <v>608</v>
      </c>
      <c r="VED95" s="567" t="s">
        <v>608</v>
      </c>
      <c r="VEE95" s="567" t="s">
        <v>608</v>
      </c>
      <c r="VEF95" s="567" t="s">
        <v>608</v>
      </c>
      <c r="VEG95" s="567" t="s">
        <v>608</v>
      </c>
      <c r="VEH95" s="567" t="s">
        <v>608</v>
      </c>
      <c r="VEI95" s="567" t="s">
        <v>608</v>
      </c>
      <c r="VEJ95" s="567" t="s">
        <v>608</v>
      </c>
      <c r="VEK95" s="567" t="s">
        <v>608</v>
      </c>
      <c r="VEL95" s="567" t="s">
        <v>608</v>
      </c>
      <c r="VEM95" s="567" t="s">
        <v>608</v>
      </c>
      <c r="VEN95" s="567" t="s">
        <v>608</v>
      </c>
      <c r="VEO95" s="567" t="s">
        <v>608</v>
      </c>
      <c r="VEP95" s="567" t="s">
        <v>608</v>
      </c>
      <c r="VEQ95" s="567" t="s">
        <v>608</v>
      </c>
      <c r="VER95" s="567" t="s">
        <v>608</v>
      </c>
      <c r="VES95" s="567" t="s">
        <v>608</v>
      </c>
      <c r="VET95" s="567" t="s">
        <v>608</v>
      </c>
      <c r="VEU95" s="567" t="s">
        <v>608</v>
      </c>
      <c r="VEV95" s="567" t="s">
        <v>608</v>
      </c>
      <c r="VEW95" s="567" t="s">
        <v>608</v>
      </c>
      <c r="VEX95" s="567" t="s">
        <v>608</v>
      </c>
      <c r="VEY95" s="567" t="s">
        <v>608</v>
      </c>
      <c r="VEZ95" s="567" t="s">
        <v>608</v>
      </c>
      <c r="VFA95" s="567" t="s">
        <v>608</v>
      </c>
      <c r="VFB95" s="567" t="s">
        <v>608</v>
      </c>
      <c r="VFC95" s="567" t="s">
        <v>608</v>
      </c>
      <c r="VFD95" s="567" t="s">
        <v>608</v>
      </c>
      <c r="VFE95" s="567" t="s">
        <v>608</v>
      </c>
      <c r="VFF95" s="567" t="s">
        <v>608</v>
      </c>
      <c r="VFG95" s="567" t="s">
        <v>608</v>
      </c>
      <c r="VFH95" s="567" t="s">
        <v>608</v>
      </c>
      <c r="VFI95" s="567" t="s">
        <v>608</v>
      </c>
      <c r="VFJ95" s="567" t="s">
        <v>608</v>
      </c>
      <c r="VFK95" s="567" t="s">
        <v>608</v>
      </c>
      <c r="VFL95" s="567" t="s">
        <v>608</v>
      </c>
      <c r="VFM95" s="567" t="s">
        <v>608</v>
      </c>
      <c r="VFN95" s="567" t="s">
        <v>608</v>
      </c>
      <c r="VFO95" s="567" t="s">
        <v>608</v>
      </c>
      <c r="VFP95" s="567" t="s">
        <v>608</v>
      </c>
      <c r="VFQ95" s="567" t="s">
        <v>608</v>
      </c>
      <c r="VFR95" s="567" t="s">
        <v>608</v>
      </c>
      <c r="VFS95" s="567" t="s">
        <v>608</v>
      </c>
      <c r="VFT95" s="567" t="s">
        <v>608</v>
      </c>
      <c r="VFU95" s="567" t="s">
        <v>608</v>
      </c>
      <c r="VFV95" s="567" t="s">
        <v>608</v>
      </c>
      <c r="VFW95" s="567" t="s">
        <v>608</v>
      </c>
      <c r="VFX95" s="567" t="s">
        <v>608</v>
      </c>
      <c r="VFY95" s="567" t="s">
        <v>608</v>
      </c>
      <c r="VFZ95" s="567" t="s">
        <v>608</v>
      </c>
      <c r="VGA95" s="567" t="s">
        <v>608</v>
      </c>
      <c r="VGB95" s="567" t="s">
        <v>608</v>
      </c>
      <c r="VGC95" s="567" t="s">
        <v>608</v>
      </c>
      <c r="VGD95" s="567" t="s">
        <v>608</v>
      </c>
      <c r="VGE95" s="567" t="s">
        <v>608</v>
      </c>
      <c r="VGF95" s="567" t="s">
        <v>608</v>
      </c>
      <c r="VGG95" s="567" t="s">
        <v>608</v>
      </c>
      <c r="VGH95" s="567" t="s">
        <v>608</v>
      </c>
      <c r="VGI95" s="567" t="s">
        <v>608</v>
      </c>
      <c r="VGJ95" s="567" t="s">
        <v>608</v>
      </c>
      <c r="VGK95" s="567" t="s">
        <v>608</v>
      </c>
      <c r="VGL95" s="567" t="s">
        <v>608</v>
      </c>
      <c r="VGM95" s="567" t="s">
        <v>608</v>
      </c>
      <c r="VGN95" s="567" t="s">
        <v>608</v>
      </c>
      <c r="VGO95" s="567" t="s">
        <v>608</v>
      </c>
      <c r="VGP95" s="567" t="s">
        <v>608</v>
      </c>
      <c r="VGQ95" s="567" t="s">
        <v>608</v>
      </c>
      <c r="VGR95" s="567" t="s">
        <v>608</v>
      </c>
      <c r="VGS95" s="567" t="s">
        <v>608</v>
      </c>
      <c r="VGT95" s="567" t="s">
        <v>608</v>
      </c>
      <c r="VGU95" s="567" t="s">
        <v>608</v>
      </c>
      <c r="VGV95" s="567" t="s">
        <v>608</v>
      </c>
      <c r="VGW95" s="567" t="s">
        <v>608</v>
      </c>
      <c r="VGX95" s="567" t="s">
        <v>608</v>
      </c>
      <c r="VGY95" s="567" t="s">
        <v>608</v>
      </c>
      <c r="VGZ95" s="567" t="s">
        <v>608</v>
      </c>
      <c r="VHA95" s="567" t="s">
        <v>608</v>
      </c>
      <c r="VHB95" s="567" t="s">
        <v>608</v>
      </c>
      <c r="VHC95" s="567" t="s">
        <v>608</v>
      </c>
      <c r="VHD95" s="567" t="s">
        <v>608</v>
      </c>
      <c r="VHE95" s="567" t="s">
        <v>608</v>
      </c>
      <c r="VHF95" s="567" t="s">
        <v>608</v>
      </c>
      <c r="VHG95" s="567" t="s">
        <v>608</v>
      </c>
      <c r="VHH95" s="567" t="s">
        <v>608</v>
      </c>
      <c r="VHI95" s="567" t="s">
        <v>608</v>
      </c>
      <c r="VHJ95" s="567" t="s">
        <v>608</v>
      </c>
      <c r="VHK95" s="567" t="s">
        <v>608</v>
      </c>
      <c r="VHL95" s="567" t="s">
        <v>608</v>
      </c>
      <c r="VHM95" s="567" t="s">
        <v>608</v>
      </c>
      <c r="VHN95" s="567" t="s">
        <v>608</v>
      </c>
      <c r="VHO95" s="567" t="s">
        <v>608</v>
      </c>
      <c r="VHP95" s="567" t="s">
        <v>608</v>
      </c>
      <c r="VHQ95" s="567" t="s">
        <v>608</v>
      </c>
      <c r="VHR95" s="567" t="s">
        <v>608</v>
      </c>
      <c r="VHS95" s="567" t="s">
        <v>608</v>
      </c>
      <c r="VHT95" s="567" t="s">
        <v>608</v>
      </c>
      <c r="VHU95" s="567" t="s">
        <v>608</v>
      </c>
      <c r="VHV95" s="567" t="s">
        <v>608</v>
      </c>
      <c r="VHW95" s="567" t="s">
        <v>608</v>
      </c>
      <c r="VHX95" s="567" t="s">
        <v>608</v>
      </c>
      <c r="VHY95" s="567" t="s">
        <v>608</v>
      </c>
      <c r="VHZ95" s="567" t="s">
        <v>608</v>
      </c>
      <c r="VIA95" s="567" t="s">
        <v>608</v>
      </c>
      <c r="VIB95" s="567" t="s">
        <v>608</v>
      </c>
      <c r="VIC95" s="567" t="s">
        <v>608</v>
      </c>
      <c r="VID95" s="567" t="s">
        <v>608</v>
      </c>
      <c r="VIE95" s="567" t="s">
        <v>608</v>
      </c>
      <c r="VIF95" s="567" t="s">
        <v>608</v>
      </c>
      <c r="VIG95" s="567" t="s">
        <v>608</v>
      </c>
      <c r="VIH95" s="567" t="s">
        <v>608</v>
      </c>
      <c r="VII95" s="567" t="s">
        <v>608</v>
      </c>
      <c r="VIJ95" s="567" t="s">
        <v>608</v>
      </c>
      <c r="VIK95" s="567" t="s">
        <v>608</v>
      </c>
      <c r="VIL95" s="567" t="s">
        <v>608</v>
      </c>
      <c r="VIM95" s="567" t="s">
        <v>608</v>
      </c>
      <c r="VIN95" s="567" t="s">
        <v>608</v>
      </c>
      <c r="VIO95" s="567" t="s">
        <v>608</v>
      </c>
      <c r="VIP95" s="567" t="s">
        <v>608</v>
      </c>
      <c r="VIQ95" s="567" t="s">
        <v>608</v>
      </c>
      <c r="VIR95" s="567" t="s">
        <v>608</v>
      </c>
      <c r="VIS95" s="567" t="s">
        <v>608</v>
      </c>
      <c r="VIT95" s="567" t="s">
        <v>608</v>
      </c>
      <c r="VIU95" s="567" t="s">
        <v>608</v>
      </c>
      <c r="VIV95" s="567" t="s">
        <v>608</v>
      </c>
      <c r="VIW95" s="567" t="s">
        <v>608</v>
      </c>
      <c r="VIX95" s="567" t="s">
        <v>608</v>
      </c>
      <c r="VIY95" s="567" t="s">
        <v>608</v>
      </c>
      <c r="VIZ95" s="567" t="s">
        <v>608</v>
      </c>
      <c r="VJA95" s="567" t="s">
        <v>608</v>
      </c>
      <c r="VJB95" s="567" t="s">
        <v>608</v>
      </c>
      <c r="VJC95" s="567" t="s">
        <v>608</v>
      </c>
      <c r="VJD95" s="567" t="s">
        <v>608</v>
      </c>
      <c r="VJE95" s="567" t="s">
        <v>608</v>
      </c>
      <c r="VJF95" s="567" t="s">
        <v>608</v>
      </c>
      <c r="VJG95" s="567" t="s">
        <v>608</v>
      </c>
      <c r="VJH95" s="567" t="s">
        <v>608</v>
      </c>
      <c r="VJI95" s="567" t="s">
        <v>608</v>
      </c>
      <c r="VJJ95" s="567" t="s">
        <v>608</v>
      </c>
      <c r="VJK95" s="567" t="s">
        <v>608</v>
      </c>
      <c r="VJL95" s="567" t="s">
        <v>608</v>
      </c>
      <c r="VJM95" s="567" t="s">
        <v>608</v>
      </c>
      <c r="VJN95" s="567" t="s">
        <v>608</v>
      </c>
      <c r="VJO95" s="567" t="s">
        <v>608</v>
      </c>
      <c r="VJP95" s="567" t="s">
        <v>608</v>
      </c>
      <c r="VJQ95" s="567" t="s">
        <v>608</v>
      </c>
      <c r="VJR95" s="567" t="s">
        <v>608</v>
      </c>
      <c r="VJS95" s="567" t="s">
        <v>608</v>
      </c>
      <c r="VJT95" s="567" t="s">
        <v>608</v>
      </c>
      <c r="VJU95" s="567" t="s">
        <v>608</v>
      </c>
      <c r="VJV95" s="567" t="s">
        <v>608</v>
      </c>
      <c r="VJW95" s="567" t="s">
        <v>608</v>
      </c>
      <c r="VJX95" s="567" t="s">
        <v>608</v>
      </c>
      <c r="VJY95" s="567" t="s">
        <v>608</v>
      </c>
      <c r="VJZ95" s="567" t="s">
        <v>608</v>
      </c>
      <c r="VKA95" s="567" t="s">
        <v>608</v>
      </c>
      <c r="VKB95" s="567" t="s">
        <v>608</v>
      </c>
      <c r="VKC95" s="567" t="s">
        <v>608</v>
      </c>
      <c r="VKD95" s="567" t="s">
        <v>608</v>
      </c>
      <c r="VKE95" s="567" t="s">
        <v>608</v>
      </c>
      <c r="VKF95" s="567" t="s">
        <v>608</v>
      </c>
      <c r="VKG95" s="567" t="s">
        <v>608</v>
      </c>
      <c r="VKH95" s="567" t="s">
        <v>608</v>
      </c>
      <c r="VKI95" s="567" t="s">
        <v>608</v>
      </c>
      <c r="VKJ95" s="567" t="s">
        <v>608</v>
      </c>
      <c r="VKK95" s="567" t="s">
        <v>608</v>
      </c>
      <c r="VKL95" s="567" t="s">
        <v>608</v>
      </c>
      <c r="VKM95" s="567" t="s">
        <v>608</v>
      </c>
      <c r="VKN95" s="567" t="s">
        <v>608</v>
      </c>
      <c r="VKO95" s="567" t="s">
        <v>608</v>
      </c>
      <c r="VKP95" s="567" t="s">
        <v>608</v>
      </c>
      <c r="VKQ95" s="567" t="s">
        <v>608</v>
      </c>
      <c r="VKR95" s="567" t="s">
        <v>608</v>
      </c>
      <c r="VKS95" s="567" t="s">
        <v>608</v>
      </c>
      <c r="VKT95" s="567" t="s">
        <v>608</v>
      </c>
      <c r="VKU95" s="567" t="s">
        <v>608</v>
      </c>
      <c r="VKV95" s="567" t="s">
        <v>608</v>
      </c>
      <c r="VKW95" s="567" t="s">
        <v>608</v>
      </c>
      <c r="VKX95" s="567" t="s">
        <v>608</v>
      </c>
      <c r="VKY95" s="567" t="s">
        <v>608</v>
      </c>
      <c r="VKZ95" s="567" t="s">
        <v>608</v>
      </c>
      <c r="VLA95" s="567" t="s">
        <v>608</v>
      </c>
      <c r="VLB95" s="567" t="s">
        <v>608</v>
      </c>
      <c r="VLC95" s="567" t="s">
        <v>608</v>
      </c>
      <c r="VLD95" s="567" t="s">
        <v>608</v>
      </c>
      <c r="VLE95" s="567" t="s">
        <v>608</v>
      </c>
      <c r="VLF95" s="567" t="s">
        <v>608</v>
      </c>
      <c r="VLG95" s="567" t="s">
        <v>608</v>
      </c>
      <c r="VLH95" s="567" t="s">
        <v>608</v>
      </c>
      <c r="VLI95" s="567" t="s">
        <v>608</v>
      </c>
      <c r="VLJ95" s="567" t="s">
        <v>608</v>
      </c>
      <c r="VLK95" s="567" t="s">
        <v>608</v>
      </c>
      <c r="VLL95" s="567" t="s">
        <v>608</v>
      </c>
      <c r="VLM95" s="567" t="s">
        <v>608</v>
      </c>
      <c r="VLN95" s="567" t="s">
        <v>608</v>
      </c>
      <c r="VLO95" s="567" t="s">
        <v>608</v>
      </c>
      <c r="VLP95" s="567" t="s">
        <v>608</v>
      </c>
      <c r="VLQ95" s="567" t="s">
        <v>608</v>
      </c>
      <c r="VLR95" s="567" t="s">
        <v>608</v>
      </c>
      <c r="VLS95" s="567" t="s">
        <v>608</v>
      </c>
      <c r="VLT95" s="567" t="s">
        <v>608</v>
      </c>
      <c r="VLU95" s="567" t="s">
        <v>608</v>
      </c>
      <c r="VLV95" s="567" t="s">
        <v>608</v>
      </c>
      <c r="VLW95" s="567" t="s">
        <v>608</v>
      </c>
      <c r="VLX95" s="567" t="s">
        <v>608</v>
      </c>
      <c r="VLY95" s="567" t="s">
        <v>608</v>
      </c>
      <c r="VLZ95" s="567" t="s">
        <v>608</v>
      </c>
      <c r="VMA95" s="567" t="s">
        <v>608</v>
      </c>
      <c r="VMB95" s="567" t="s">
        <v>608</v>
      </c>
      <c r="VMC95" s="567" t="s">
        <v>608</v>
      </c>
      <c r="VMD95" s="567" t="s">
        <v>608</v>
      </c>
      <c r="VME95" s="567" t="s">
        <v>608</v>
      </c>
      <c r="VMF95" s="567" t="s">
        <v>608</v>
      </c>
      <c r="VMG95" s="567" t="s">
        <v>608</v>
      </c>
      <c r="VMH95" s="567" t="s">
        <v>608</v>
      </c>
      <c r="VMI95" s="567" t="s">
        <v>608</v>
      </c>
      <c r="VMJ95" s="567" t="s">
        <v>608</v>
      </c>
      <c r="VMK95" s="567" t="s">
        <v>608</v>
      </c>
      <c r="VML95" s="567" t="s">
        <v>608</v>
      </c>
      <c r="VMM95" s="567" t="s">
        <v>608</v>
      </c>
      <c r="VMN95" s="567" t="s">
        <v>608</v>
      </c>
      <c r="VMO95" s="567" t="s">
        <v>608</v>
      </c>
      <c r="VMP95" s="567" t="s">
        <v>608</v>
      </c>
      <c r="VMQ95" s="567" t="s">
        <v>608</v>
      </c>
      <c r="VMR95" s="567" t="s">
        <v>608</v>
      </c>
      <c r="VMS95" s="567" t="s">
        <v>608</v>
      </c>
      <c r="VMT95" s="567" t="s">
        <v>608</v>
      </c>
      <c r="VMU95" s="567" t="s">
        <v>608</v>
      </c>
      <c r="VMV95" s="567" t="s">
        <v>608</v>
      </c>
      <c r="VMW95" s="567" t="s">
        <v>608</v>
      </c>
      <c r="VMX95" s="567" t="s">
        <v>608</v>
      </c>
      <c r="VMY95" s="567" t="s">
        <v>608</v>
      </c>
      <c r="VMZ95" s="567" t="s">
        <v>608</v>
      </c>
      <c r="VNA95" s="567" t="s">
        <v>608</v>
      </c>
      <c r="VNB95" s="567" t="s">
        <v>608</v>
      </c>
      <c r="VNC95" s="567" t="s">
        <v>608</v>
      </c>
      <c r="VND95" s="567" t="s">
        <v>608</v>
      </c>
      <c r="VNE95" s="567" t="s">
        <v>608</v>
      </c>
      <c r="VNF95" s="567" t="s">
        <v>608</v>
      </c>
      <c r="VNG95" s="567" t="s">
        <v>608</v>
      </c>
      <c r="VNH95" s="567" t="s">
        <v>608</v>
      </c>
      <c r="VNI95" s="567" t="s">
        <v>608</v>
      </c>
      <c r="VNJ95" s="567" t="s">
        <v>608</v>
      </c>
      <c r="VNK95" s="567" t="s">
        <v>608</v>
      </c>
      <c r="VNL95" s="567" t="s">
        <v>608</v>
      </c>
      <c r="VNM95" s="567" t="s">
        <v>608</v>
      </c>
      <c r="VNN95" s="567" t="s">
        <v>608</v>
      </c>
      <c r="VNO95" s="567" t="s">
        <v>608</v>
      </c>
      <c r="VNP95" s="567" t="s">
        <v>608</v>
      </c>
      <c r="VNQ95" s="567" t="s">
        <v>608</v>
      </c>
      <c r="VNR95" s="567" t="s">
        <v>608</v>
      </c>
      <c r="VNS95" s="567" t="s">
        <v>608</v>
      </c>
      <c r="VNT95" s="567" t="s">
        <v>608</v>
      </c>
      <c r="VNU95" s="567" t="s">
        <v>608</v>
      </c>
      <c r="VNV95" s="567" t="s">
        <v>608</v>
      </c>
      <c r="VNW95" s="567" t="s">
        <v>608</v>
      </c>
      <c r="VNX95" s="567" t="s">
        <v>608</v>
      </c>
      <c r="VNY95" s="567" t="s">
        <v>608</v>
      </c>
      <c r="VNZ95" s="567" t="s">
        <v>608</v>
      </c>
      <c r="VOA95" s="567" t="s">
        <v>608</v>
      </c>
      <c r="VOB95" s="567" t="s">
        <v>608</v>
      </c>
      <c r="VOC95" s="567" t="s">
        <v>608</v>
      </c>
      <c r="VOD95" s="567" t="s">
        <v>608</v>
      </c>
      <c r="VOE95" s="567" t="s">
        <v>608</v>
      </c>
      <c r="VOF95" s="567" t="s">
        <v>608</v>
      </c>
      <c r="VOG95" s="567" t="s">
        <v>608</v>
      </c>
      <c r="VOH95" s="567" t="s">
        <v>608</v>
      </c>
      <c r="VOI95" s="567" t="s">
        <v>608</v>
      </c>
      <c r="VOJ95" s="567" t="s">
        <v>608</v>
      </c>
      <c r="VOK95" s="567" t="s">
        <v>608</v>
      </c>
      <c r="VOL95" s="567" t="s">
        <v>608</v>
      </c>
      <c r="VOM95" s="567" t="s">
        <v>608</v>
      </c>
      <c r="VON95" s="567" t="s">
        <v>608</v>
      </c>
      <c r="VOO95" s="567" t="s">
        <v>608</v>
      </c>
      <c r="VOP95" s="567" t="s">
        <v>608</v>
      </c>
      <c r="VOQ95" s="567" t="s">
        <v>608</v>
      </c>
      <c r="VOR95" s="567" t="s">
        <v>608</v>
      </c>
      <c r="VOS95" s="567" t="s">
        <v>608</v>
      </c>
      <c r="VOT95" s="567" t="s">
        <v>608</v>
      </c>
      <c r="VOU95" s="567" t="s">
        <v>608</v>
      </c>
      <c r="VOV95" s="567" t="s">
        <v>608</v>
      </c>
      <c r="VOW95" s="567" t="s">
        <v>608</v>
      </c>
      <c r="VOX95" s="567" t="s">
        <v>608</v>
      </c>
      <c r="VOY95" s="567" t="s">
        <v>608</v>
      </c>
      <c r="VOZ95" s="567" t="s">
        <v>608</v>
      </c>
      <c r="VPA95" s="567" t="s">
        <v>608</v>
      </c>
      <c r="VPB95" s="567" t="s">
        <v>608</v>
      </c>
      <c r="VPC95" s="567" t="s">
        <v>608</v>
      </c>
      <c r="VPD95" s="567" t="s">
        <v>608</v>
      </c>
      <c r="VPE95" s="567" t="s">
        <v>608</v>
      </c>
      <c r="VPF95" s="567" t="s">
        <v>608</v>
      </c>
      <c r="VPG95" s="567" t="s">
        <v>608</v>
      </c>
      <c r="VPH95" s="567" t="s">
        <v>608</v>
      </c>
      <c r="VPI95" s="567" t="s">
        <v>608</v>
      </c>
      <c r="VPJ95" s="567" t="s">
        <v>608</v>
      </c>
      <c r="VPK95" s="567" t="s">
        <v>608</v>
      </c>
      <c r="VPL95" s="567" t="s">
        <v>608</v>
      </c>
      <c r="VPM95" s="567" t="s">
        <v>608</v>
      </c>
      <c r="VPN95" s="567" t="s">
        <v>608</v>
      </c>
      <c r="VPO95" s="567" t="s">
        <v>608</v>
      </c>
      <c r="VPP95" s="567" t="s">
        <v>608</v>
      </c>
      <c r="VPQ95" s="567" t="s">
        <v>608</v>
      </c>
      <c r="VPR95" s="567" t="s">
        <v>608</v>
      </c>
      <c r="VPS95" s="567" t="s">
        <v>608</v>
      </c>
      <c r="VPT95" s="567" t="s">
        <v>608</v>
      </c>
      <c r="VPU95" s="567" t="s">
        <v>608</v>
      </c>
      <c r="VPV95" s="567" t="s">
        <v>608</v>
      </c>
      <c r="VPW95" s="567" t="s">
        <v>608</v>
      </c>
      <c r="VPX95" s="567" t="s">
        <v>608</v>
      </c>
      <c r="VPY95" s="567" t="s">
        <v>608</v>
      </c>
      <c r="VPZ95" s="567" t="s">
        <v>608</v>
      </c>
      <c r="VQA95" s="567" t="s">
        <v>608</v>
      </c>
      <c r="VQB95" s="567" t="s">
        <v>608</v>
      </c>
      <c r="VQC95" s="567" t="s">
        <v>608</v>
      </c>
      <c r="VQD95" s="567" t="s">
        <v>608</v>
      </c>
      <c r="VQE95" s="567" t="s">
        <v>608</v>
      </c>
      <c r="VQF95" s="567" t="s">
        <v>608</v>
      </c>
      <c r="VQG95" s="567" t="s">
        <v>608</v>
      </c>
      <c r="VQH95" s="567" t="s">
        <v>608</v>
      </c>
      <c r="VQI95" s="567" t="s">
        <v>608</v>
      </c>
      <c r="VQJ95" s="567" t="s">
        <v>608</v>
      </c>
      <c r="VQK95" s="567" t="s">
        <v>608</v>
      </c>
      <c r="VQL95" s="567" t="s">
        <v>608</v>
      </c>
      <c r="VQM95" s="567" t="s">
        <v>608</v>
      </c>
      <c r="VQN95" s="567" t="s">
        <v>608</v>
      </c>
      <c r="VQO95" s="567" t="s">
        <v>608</v>
      </c>
      <c r="VQP95" s="567" t="s">
        <v>608</v>
      </c>
      <c r="VQQ95" s="567" t="s">
        <v>608</v>
      </c>
      <c r="VQR95" s="567" t="s">
        <v>608</v>
      </c>
      <c r="VQS95" s="567" t="s">
        <v>608</v>
      </c>
      <c r="VQT95" s="567" t="s">
        <v>608</v>
      </c>
      <c r="VQU95" s="567" t="s">
        <v>608</v>
      </c>
      <c r="VQV95" s="567" t="s">
        <v>608</v>
      </c>
      <c r="VQW95" s="567" t="s">
        <v>608</v>
      </c>
      <c r="VQX95" s="567" t="s">
        <v>608</v>
      </c>
      <c r="VQY95" s="567" t="s">
        <v>608</v>
      </c>
      <c r="VQZ95" s="567" t="s">
        <v>608</v>
      </c>
      <c r="VRA95" s="567" t="s">
        <v>608</v>
      </c>
      <c r="VRB95" s="567" t="s">
        <v>608</v>
      </c>
      <c r="VRC95" s="567" t="s">
        <v>608</v>
      </c>
      <c r="VRD95" s="567" t="s">
        <v>608</v>
      </c>
      <c r="VRE95" s="567" t="s">
        <v>608</v>
      </c>
      <c r="VRF95" s="567" t="s">
        <v>608</v>
      </c>
      <c r="VRG95" s="567" t="s">
        <v>608</v>
      </c>
      <c r="VRH95" s="567" t="s">
        <v>608</v>
      </c>
      <c r="VRI95" s="567" t="s">
        <v>608</v>
      </c>
      <c r="VRJ95" s="567" t="s">
        <v>608</v>
      </c>
      <c r="VRK95" s="567" t="s">
        <v>608</v>
      </c>
      <c r="VRL95" s="567" t="s">
        <v>608</v>
      </c>
      <c r="VRM95" s="567" t="s">
        <v>608</v>
      </c>
      <c r="VRN95" s="567" t="s">
        <v>608</v>
      </c>
      <c r="VRO95" s="567" t="s">
        <v>608</v>
      </c>
      <c r="VRP95" s="567" t="s">
        <v>608</v>
      </c>
      <c r="VRQ95" s="567" t="s">
        <v>608</v>
      </c>
      <c r="VRR95" s="567" t="s">
        <v>608</v>
      </c>
      <c r="VRS95" s="567" t="s">
        <v>608</v>
      </c>
      <c r="VRT95" s="567" t="s">
        <v>608</v>
      </c>
      <c r="VRU95" s="567" t="s">
        <v>608</v>
      </c>
      <c r="VRV95" s="567" t="s">
        <v>608</v>
      </c>
      <c r="VRW95" s="567" t="s">
        <v>608</v>
      </c>
      <c r="VRX95" s="567" t="s">
        <v>608</v>
      </c>
      <c r="VRY95" s="567" t="s">
        <v>608</v>
      </c>
      <c r="VRZ95" s="567" t="s">
        <v>608</v>
      </c>
      <c r="VSA95" s="567" t="s">
        <v>608</v>
      </c>
      <c r="VSB95" s="567" t="s">
        <v>608</v>
      </c>
      <c r="VSC95" s="567" t="s">
        <v>608</v>
      </c>
      <c r="VSD95" s="567" t="s">
        <v>608</v>
      </c>
      <c r="VSE95" s="567" t="s">
        <v>608</v>
      </c>
      <c r="VSF95" s="567" t="s">
        <v>608</v>
      </c>
      <c r="VSG95" s="567" t="s">
        <v>608</v>
      </c>
      <c r="VSH95" s="567" t="s">
        <v>608</v>
      </c>
      <c r="VSI95" s="567" t="s">
        <v>608</v>
      </c>
      <c r="VSJ95" s="567" t="s">
        <v>608</v>
      </c>
      <c r="VSK95" s="567" t="s">
        <v>608</v>
      </c>
      <c r="VSL95" s="567" t="s">
        <v>608</v>
      </c>
      <c r="VSM95" s="567" t="s">
        <v>608</v>
      </c>
      <c r="VSN95" s="567" t="s">
        <v>608</v>
      </c>
      <c r="VSO95" s="567" t="s">
        <v>608</v>
      </c>
      <c r="VSP95" s="567" t="s">
        <v>608</v>
      </c>
      <c r="VSQ95" s="567" t="s">
        <v>608</v>
      </c>
      <c r="VSR95" s="567" t="s">
        <v>608</v>
      </c>
      <c r="VSS95" s="567" t="s">
        <v>608</v>
      </c>
      <c r="VST95" s="567" t="s">
        <v>608</v>
      </c>
      <c r="VSU95" s="567" t="s">
        <v>608</v>
      </c>
      <c r="VSV95" s="567" t="s">
        <v>608</v>
      </c>
      <c r="VSW95" s="567" t="s">
        <v>608</v>
      </c>
      <c r="VSX95" s="567" t="s">
        <v>608</v>
      </c>
      <c r="VSY95" s="567" t="s">
        <v>608</v>
      </c>
      <c r="VSZ95" s="567" t="s">
        <v>608</v>
      </c>
      <c r="VTA95" s="567" t="s">
        <v>608</v>
      </c>
      <c r="VTB95" s="567" t="s">
        <v>608</v>
      </c>
      <c r="VTC95" s="567" t="s">
        <v>608</v>
      </c>
      <c r="VTD95" s="567" t="s">
        <v>608</v>
      </c>
      <c r="VTE95" s="567" t="s">
        <v>608</v>
      </c>
      <c r="VTF95" s="567" t="s">
        <v>608</v>
      </c>
      <c r="VTG95" s="567" t="s">
        <v>608</v>
      </c>
      <c r="VTH95" s="567" t="s">
        <v>608</v>
      </c>
      <c r="VTI95" s="567" t="s">
        <v>608</v>
      </c>
      <c r="VTJ95" s="567" t="s">
        <v>608</v>
      </c>
      <c r="VTK95" s="567" t="s">
        <v>608</v>
      </c>
      <c r="VTL95" s="567" t="s">
        <v>608</v>
      </c>
      <c r="VTM95" s="567" t="s">
        <v>608</v>
      </c>
      <c r="VTN95" s="567" t="s">
        <v>608</v>
      </c>
      <c r="VTO95" s="567" t="s">
        <v>608</v>
      </c>
      <c r="VTP95" s="567" t="s">
        <v>608</v>
      </c>
      <c r="VTQ95" s="567" t="s">
        <v>608</v>
      </c>
      <c r="VTR95" s="567" t="s">
        <v>608</v>
      </c>
      <c r="VTS95" s="567" t="s">
        <v>608</v>
      </c>
      <c r="VTT95" s="567" t="s">
        <v>608</v>
      </c>
      <c r="VTU95" s="567" t="s">
        <v>608</v>
      </c>
      <c r="VTV95" s="567" t="s">
        <v>608</v>
      </c>
      <c r="VTW95" s="567" t="s">
        <v>608</v>
      </c>
      <c r="VTX95" s="567" t="s">
        <v>608</v>
      </c>
      <c r="VTY95" s="567" t="s">
        <v>608</v>
      </c>
      <c r="VTZ95" s="567" t="s">
        <v>608</v>
      </c>
      <c r="VUA95" s="567" t="s">
        <v>608</v>
      </c>
      <c r="VUB95" s="567" t="s">
        <v>608</v>
      </c>
      <c r="VUC95" s="567" t="s">
        <v>608</v>
      </c>
      <c r="VUD95" s="567" t="s">
        <v>608</v>
      </c>
      <c r="VUE95" s="567" t="s">
        <v>608</v>
      </c>
      <c r="VUF95" s="567" t="s">
        <v>608</v>
      </c>
      <c r="VUG95" s="567" t="s">
        <v>608</v>
      </c>
      <c r="VUH95" s="567" t="s">
        <v>608</v>
      </c>
      <c r="VUI95" s="567" t="s">
        <v>608</v>
      </c>
      <c r="VUJ95" s="567" t="s">
        <v>608</v>
      </c>
      <c r="VUK95" s="567" t="s">
        <v>608</v>
      </c>
      <c r="VUL95" s="567" t="s">
        <v>608</v>
      </c>
      <c r="VUM95" s="567" t="s">
        <v>608</v>
      </c>
      <c r="VUN95" s="567" t="s">
        <v>608</v>
      </c>
      <c r="VUO95" s="567" t="s">
        <v>608</v>
      </c>
      <c r="VUP95" s="567" t="s">
        <v>608</v>
      </c>
      <c r="VUQ95" s="567" t="s">
        <v>608</v>
      </c>
      <c r="VUR95" s="567" t="s">
        <v>608</v>
      </c>
      <c r="VUS95" s="567" t="s">
        <v>608</v>
      </c>
      <c r="VUT95" s="567" t="s">
        <v>608</v>
      </c>
      <c r="VUU95" s="567" t="s">
        <v>608</v>
      </c>
      <c r="VUV95" s="567" t="s">
        <v>608</v>
      </c>
      <c r="VUW95" s="567" t="s">
        <v>608</v>
      </c>
      <c r="VUX95" s="567" t="s">
        <v>608</v>
      </c>
      <c r="VUY95" s="567" t="s">
        <v>608</v>
      </c>
      <c r="VUZ95" s="567" t="s">
        <v>608</v>
      </c>
      <c r="VVA95" s="567" t="s">
        <v>608</v>
      </c>
      <c r="VVB95" s="567" t="s">
        <v>608</v>
      </c>
      <c r="VVC95" s="567" t="s">
        <v>608</v>
      </c>
      <c r="VVD95" s="567" t="s">
        <v>608</v>
      </c>
      <c r="VVE95" s="567" t="s">
        <v>608</v>
      </c>
      <c r="VVF95" s="567" t="s">
        <v>608</v>
      </c>
      <c r="VVG95" s="567" t="s">
        <v>608</v>
      </c>
      <c r="VVH95" s="567" t="s">
        <v>608</v>
      </c>
      <c r="VVI95" s="567" t="s">
        <v>608</v>
      </c>
      <c r="VVJ95" s="567" t="s">
        <v>608</v>
      </c>
      <c r="VVK95" s="567" t="s">
        <v>608</v>
      </c>
      <c r="VVL95" s="567" t="s">
        <v>608</v>
      </c>
      <c r="VVM95" s="567" t="s">
        <v>608</v>
      </c>
      <c r="VVN95" s="567" t="s">
        <v>608</v>
      </c>
      <c r="VVO95" s="567" t="s">
        <v>608</v>
      </c>
      <c r="VVP95" s="567" t="s">
        <v>608</v>
      </c>
      <c r="VVQ95" s="567" t="s">
        <v>608</v>
      </c>
      <c r="VVR95" s="567" t="s">
        <v>608</v>
      </c>
      <c r="VVS95" s="567" t="s">
        <v>608</v>
      </c>
      <c r="VVT95" s="567" t="s">
        <v>608</v>
      </c>
      <c r="VVU95" s="567" t="s">
        <v>608</v>
      </c>
      <c r="VVV95" s="567" t="s">
        <v>608</v>
      </c>
      <c r="VVW95" s="567" t="s">
        <v>608</v>
      </c>
      <c r="VVX95" s="567" t="s">
        <v>608</v>
      </c>
      <c r="VVY95" s="567" t="s">
        <v>608</v>
      </c>
      <c r="VVZ95" s="567" t="s">
        <v>608</v>
      </c>
      <c r="VWA95" s="567" t="s">
        <v>608</v>
      </c>
      <c r="VWB95" s="567" t="s">
        <v>608</v>
      </c>
      <c r="VWC95" s="567" t="s">
        <v>608</v>
      </c>
      <c r="VWD95" s="567" t="s">
        <v>608</v>
      </c>
      <c r="VWE95" s="567" t="s">
        <v>608</v>
      </c>
      <c r="VWF95" s="567" t="s">
        <v>608</v>
      </c>
      <c r="VWG95" s="567" t="s">
        <v>608</v>
      </c>
      <c r="VWH95" s="567" t="s">
        <v>608</v>
      </c>
      <c r="VWI95" s="567" t="s">
        <v>608</v>
      </c>
      <c r="VWJ95" s="567" t="s">
        <v>608</v>
      </c>
      <c r="VWK95" s="567" t="s">
        <v>608</v>
      </c>
      <c r="VWL95" s="567" t="s">
        <v>608</v>
      </c>
      <c r="VWM95" s="567" t="s">
        <v>608</v>
      </c>
      <c r="VWN95" s="567" t="s">
        <v>608</v>
      </c>
      <c r="VWO95" s="567" t="s">
        <v>608</v>
      </c>
      <c r="VWP95" s="567" t="s">
        <v>608</v>
      </c>
      <c r="VWQ95" s="567" t="s">
        <v>608</v>
      </c>
      <c r="VWR95" s="567" t="s">
        <v>608</v>
      </c>
      <c r="VWS95" s="567" t="s">
        <v>608</v>
      </c>
      <c r="VWT95" s="567" t="s">
        <v>608</v>
      </c>
      <c r="VWU95" s="567" t="s">
        <v>608</v>
      </c>
      <c r="VWV95" s="567" t="s">
        <v>608</v>
      </c>
      <c r="VWW95" s="567" t="s">
        <v>608</v>
      </c>
      <c r="VWX95" s="567" t="s">
        <v>608</v>
      </c>
      <c r="VWY95" s="567" t="s">
        <v>608</v>
      </c>
      <c r="VWZ95" s="567" t="s">
        <v>608</v>
      </c>
      <c r="VXA95" s="567" t="s">
        <v>608</v>
      </c>
      <c r="VXB95" s="567" t="s">
        <v>608</v>
      </c>
      <c r="VXC95" s="567" t="s">
        <v>608</v>
      </c>
      <c r="VXD95" s="567" t="s">
        <v>608</v>
      </c>
      <c r="VXE95" s="567" t="s">
        <v>608</v>
      </c>
      <c r="VXF95" s="567" t="s">
        <v>608</v>
      </c>
      <c r="VXG95" s="567" t="s">
        <v>608</v>
      </c>
      <c r="VXH95" s="567" t="s">
        <v>608</v>
      </c>
      <c r="VXI95" s="567" t="s">
        <v>608</v>
      </c>
      <c r="VXJ95" s="567" t="s">
        <v>608</v>
      </c>
      <c r="VXK95" s="567" t="s">
        <v>608</v>
      </c>
      <c r="VXL95" s="567" t="s">
        <v>608</v>
      </c>
      <c r="VXM95" s="567" t="s">
        <v>608</v>
      </c>
      <c r="VXN95" s="567" t="s">
        <v>608</v>
      </c>
      <c r="VXO95" s="567" t="s">
        <v>608</v>
      </c>
      <c r="VXP95" s="567" t="s">
        <v>608</v>
      </c>
      <c r="VXQ95" s="567" t="s">
        <v>608</v>
      </c>
      <c r="VXR95" s="567" t="s">
        <v>608</v>
      </c>
      <c r="VXS95" s="567" t="s">
        <v>608</v>
      </c>
      <c r="VXT95" s="567" t="s">
        <v>608</v>
      </c>
      <c r="VXU95" s="567" t="s">
        <v>608</v>
      </c>
      <c r="VXV95" s="567" t="s">
        <v>608</v>
      </c>
      <c r="VXW95" s="567" t="s">
        <v>608</v>
      </c>
      <c r="VXX95" s="567" t="s">
        <v>608</v>
      </c>
      <c r="VXY95" s="567" t="s">
        <v>608</v>
      </c>
      <c r="VXZ95" s="567" t="s">
        <v>608</v>
      </c>
      <c r="VYA95" s="567" t="s">
        <v>608</v>
      </c>
      <c r="VYB95" s="567" t="s">
        <v>608</v>
      </c>
      <c r="VYC95" s="567" t="s">
        <v>608</v>
      </c>
      <c r="VYD95" s="567" t="s">
        <v>608</v>
      </c>
      <c r="VYE95" s="567" t="s">
        <v>608</v>
      </c>
      <c r="VYF95" s="567" t="s">
        <v>608</v>
      </c>
      <c r="VYG95" s="567" t="s">
        <v>608</v>
      </c>
      <c r="VYH95" s="567" t="s">
        <v>608</v>
      </c>
      <c r="VYI95" s="567" t="s">
        <v>608</v>
      </c>
      <c r="VYJ95" s="567" t="s">
        <v>608</v>
      </c>
      <c r="VYK95" s="567" t="s">
        <v>608</v>
      </c>
      <c r="VYL95" s="567" t="s">
        <v>608</v>
      </c>
      <c r="VYM95" s="567" t="s">
        <v>608</v>
      </c>
      <c r="VYN95" s="567" t="s">
        <v>608</v>
      </c>
      <c r="VYO95" s="567" t="s">
        <v>608</v>
      </c>
      <c r="VYP95" s="567" t="s">
        <v>608</v>
      </c>
      <c r="VYQ95" s="567" t="s">
        <v>608</v>
      </c>
      <c r="VYR95" s="567" t="s">
        <v>608</v>
      </c>
      <c r="VYS95" s="567" t="s">
        <v>608</v>
      </c>
      <c r="VYT95" s="567" t="s">
        <v>608</v>
      </c>
      <c r="VYU95" s="567" t="s">
        <v>608</v>
      </c>
      <c r="VYV95" s="567" t="s">
        <v>608</v>
      </c>
      <c r="VYW95" s="567" t="s">
        <v>608</v>
      </c>
      <c r="VYX95" s="567" t="s">
        <v>608</v>
      </c>
      <c r="VYY95" s="567" t="s">
        <v>608</v>
      </c>
      <c r="VYZ95" s="567" t="s">
        <v>608</v>
      </c>
      <c r="VZA95" s="567" t="s">
        <v>608</v>
      </c>
      <c r="VZB95" s="567" t="s">
        <v>608</v>
      </c>
      <c r="VZC95" s="567" t="s">
        <v>608</v>
      </c>
      <c r="VZD95" s="567" t="s">
        <v>608</v>
      </c>
      <c r="VZE95" s="567" t="s">
        <v>608</v>
      </c>
      <c r="VZF95" s="567" t="s">
        <v>608</v>
      </c>
      <c r="VZG95" s="567" t="s">
        <v>608</v>
      </c>
      <c r="VZH95" s="567" t="s">
        <v>608</v>
      </c>
      <c r="VZI95" s="567" t="s">
        <v>608</v>
      </c>
      <c r="VZJ95" s="567" t="s">
        <v>608</v>
      </c>
      <c r="VZK95" s="567" t="s">
        <v>608</v>
      </c>
      <c r="VZL95" s="567" t="s">
        <v>608</v>
      </c>
      <c r="VZM95" s="567" t="s">
        <v>608</v>
      </c>
      <c r="VZN95" s="567" t="s">
        <v>608</v>
      </c>
      <c r="VZO95" s="567" t="s">
        <v>608</v>
      </c>
      <c r="VZP95" s="567" t="s">
        <v>608</v>
      </c>
      <c r="VZQ95" s="567" t="s">
        <v>608</v>
      </c>
      <c r="VZR95" s="567" t="s">
        <v>608</v>
      </c>
      <c r="VZS95" s="567" t="s">
        <v>608</v>
      </c>
      <c r="VZT95" s="567" t="s">
        <v>608</v>
      </c>
      <c r="VZU95" s="567" t="s">
        <v>608</v>
      </c>
      <c r="VZV95" s="567" t="s">
        <v>608</v>
      </c>
      <c r="VZW95" s="567" t="s">
        <v>608</v>
      </c>
      <c r="VZX95" s="567" t="s">
        <v>608</v>
      </c>
      <c r="VZY95" s="567" t="s">
        <v>608</v>
      </c>
      <c r="VZZ95" s="567" t="s">
        <v>608</v>
      </c>
      <c r="WAA95" s="567" t="s">
        <v>608</v>
      </c>
      <c r="WAB95" s="567" t="s">
        <v>608</v>
      </c>
      <c r="WAC95" s="567" t="s">
        <v>608</v>
      </c>
      <c r="WAD95" s="567" t="s">
        <v>608</v>
      </c>
      <c r="WAE95" s="567" t="s">
        <v>608</v>
      </c>
      <c r="WAF95" s="567" t="s">
        <v>608</v>
      </c>
      <c r="WAG95" s="567" t="s">
        <v>608</v>
      </c>
      <c r="WAH95" s="567" t="s">
        <v>608</v>
      </c>
      <c r="WAI95" s="567" t="s">
        <v>608</v>
      </c>
      <c r="WAJ95" s="567" t="s">
        <v>608</v>
      </c>
      <c r="WAK95" s="567" t="s">
        <v>608</v>
      </c>
      <c r="WAL95" s="567" t="s">
        <v>608</v>
      </c>
      <c r="WAM95" s="567" t="s">
        <v>608</v>
      </c>
      <c r="WAN95" s="567" t="s">
        <v>608</v>
      </c>
      <c r="WAO95" s="567" t="s">
        <v>608</v>
      </c>
      <c r="WAP95" s="567" t="s">
        <v>608</v>
      </c>
      <c r="WAQ95" s="567" t="s">
        <v>608</v>
      </c>
      <c r="WAR95" s="567" t="s">
        <v>608</v>
      </c>
      <c r="WAS95" s="567" t="s">
        <v>608</v>
      </c>
      <c r="WAT95" s="567" t="s">
        <v>608</v>
      </c>
      <c r="WAU95" s="567" t="s">
        <v>608</v>
      </c>
      <c r="WAV95" s="567" t="s">
        <v>608</v>
      </c>
      <c r="WAW95" s="567" t="s">
        <v>608</v>
      </c>
      <c r="WAX95" s="567" t="s">
        <v>608</v>
      </c>
      <c r="WAY95" s="567" t="s">
        <v>608</v>
      </c>
      <c r="WAZ95" s="567" t="s">
        <v>608</v>
      </c>
      <c r="WBA95" s="567" t="s">
        <v>608</v>
      </c>
      <c r="WBB95" s="567" t="s">
        <v>608</v>
      </c>
      <c r="WBC95" s="567" t="s">
        <v>608</v>
      </c>
      <c r="WBD95" s="567" t="s">
        <v>608</v>
      </c>
      <c r="WBE95" s="567" t="s">
        <v>608</v>
      </c>
      <c r="WBF95" s="567" t="s">
        <v>608</v>
      </c>
      <c r="WBG95" s="567" t="s">
        <v>608</v>
      </c>
      <c r="WBH95" s="567" t="s">
        <v>608</v>
      </c>
      <c r="WBI95" s="567" t="s">
        <v>608</v>
      </c>
      <c r="WBJ95" s="567" t="s">
        <v>608</v>
      </c>
      <c r="WBK95" s="567" t="s">
        <v>608</v>
      </c>
      <c r="WBL95" s="567" t="s">
        <v>608</v>
      </c>
      <c r="WBM95" s="567" t="s">
        <v>608</v>
      </c>
      <c r="WBN95" s="567" t="s">
        <v>608</v>
      </c>
      <c r="WBO95" s="567" t="s">
        <v>608</v>
      </c>
      <c r="WBP95" s="567" t="s">
        <v>608</v>
      </c>
      <c r="WBQ95" s="567" t="s">
        <v>608</v>
      </c>
      <c r="WBR95" s="567" t="s">
        <v>608</v>
      </c>
      <c r="WBS95" s="567" t="s">
        <v>608</v>
      </c>
      <c r="WBT95" s="567" t="s">
        <v>608</v>
      </c>
      <c r="WBU95" s="567" t="s">
        <v>608</v>
      </c>
      <c r="WBV95" s="567" t="s">
        <v>608</v>
      </c>
      <c r="WBW95" s="567" t="s">
        <v>608</v>
      </c>
      <c r="WBX95" s="567" t="s">
        <v>608</v>
      </c>
      <c r="WBY95" s="567" t="s">
        <v>608</v>
      </c>
      <c r="WBZ95" s="567" t="s">
        <v>608</v>
      </c>
      <c r="WCA95" s="567" t="s">
        <v>608</v>
      </c>
      <c r="WCB95" s="567" t="s">
        <v>608</v>
      </c>
      <c r="WCC95" s="567" t="s">
        <v>608</v>
      </c>
      <c r="WCD95" s="567" t="s">
        <v>608</v>
      </c>
      <c r="WCE95" s="567" t="s">
        <v>608</v>
      </c>
      <c r="WCF95" s="567" t="s">
        <v>608</v>
      </c>
      <c r="WCG95" s="567" t="s">
        <v>608</v>
      </c>
      <c r="WCH95" s="567" t="s">
        <v>608</v>
      </c>
      <c r="WCI95" s="567" t="s">
        <v>608</v>
      </c>
      <c r="WCJ95" s="567" t="s">
        <v>608</v>
      </c>
      <c r="WCK95" s="567" t="s">
        <v>608</v>
      </c>
      <c r="WCL95" s="567" t="s">
        <v>608</v>
      </c>
      <c r="WCM95" s="567" t="s">
        <v>608</v>
      </c>
      <c r="WCN95" s="567" t="s">
        <v>608</v>
      </c>
      <c r="WCO95" s="567" t="s">
        <v>608</v>
      </c>
      <c r="WCP95" s="567" t="s">
        <v>608</v>
      </c>
      <c r="WCQ95" s="567" t="s">
        <v>608</v>
      </c>
      <c r="WCR95" s="567" t="s">
        <v>608</v>
      </c>
      <c r="WCS95" s="567" t="s">
        <v>608</v>
      </c>
      <c r="WCT95" s="567" t="s">
        <v>608</v>
      </c>
      <c r="WCU95" s="567" t="s">
        <v>608</v>
      </c>
      <c r="WCV95" s="567" t="s">
        <v>608</v>
      </c>
      <c r="WCW95" s="567" t="s">
        <v>608</v>
      </c>
      <c r="WCX95" s="567" t="s">
        <v>608</v>
      </c>
      <c r="WCY95" s="567" t="s">
        <v>608</v>
      </c>
      <c r="WCZ95" s="567" t="s">
        <v>608</v>
      </c>
      <c r="WDA95" s="567" t="s">
        <v>608</v>
      </c>
      <c r="WDB95" s="567" t="s">
        <v>608</v>
      </c>
      <c r="WDC95" s="567" t="s">
        <v>608</v>
      </c>
      <c r="WDD95" s="567" t="s">
        <v>608</v>
      </c>
      <c r="WDE95" s="567" t="s">
        <v>608</v>
      </c>
      <c r="WDF95" s="567" t="s">
        <v>608</v>
      </c>
      <c r="WDG95" s="567" t="s">
        <v>608</v>
      </c>
      <c r="WDH95" s="567" t="s">
        <v>608</v>
      </c>
      <c r="WDI95" s="567" t="s">
        <v>608</v>
      </c>
      <c r="WDJ95" s="567" t="s">
        <v>608</v>
      </c>
      <c r="WDK95" s="567" t="s">
        <v>608</v>
      </c>
      <c r="WDL95" s="567" t="s">
        <v>608</v>
      </c>
      <c r="WDM95" s="567" t="s">
        <v>608</v>
      </c>
      <c r="WDN95" s="567" t="s">
        <v>608</v>
      </c>
      <c r="WDO95" s="567" t="s">
        <v>608</v>
      </c>
      <c r="WDP95" s="567" t="s">
        <v>608</v>
      </c>
      <c r="WDQ95" s="567" t="s">
        <v>608</v>
      </c>
      <c r="WDR95" s="567" t="s">
        <v>608</v>
      </c>
      <c r="WDS95" s="567" t="s">
        <v>608</v>
      </c>
      <c r="WDT95" s="567" t="s">
        <v>608</v>
      </c>
      <c r="WDU95" s="567" t="s">
        <v>608</v>
      </c>
      <c r="WDV95" s="567" t="s">
        <v>608</v>
      </c>
      <c r="WDW95" s="567" t="s">
        <v>608</v>
      </c>
      <c r="WDX95" s="567" t="s">
        <v>608</v>
      </c>
      <c r="WDY95" s="567" t="s">
        <v>608</v>
      </c>
      <c r="WDZ95" s="567" t="s">
        <v>608</v>
      </c>
      <c r="WEA95" s="567" t="s">
        <v>608</v>
      </c>
      <c r="WEB95" s="567" t="s">
        <v>608</v>
      </c>
      <c r="WEC95" s="567" t="s">
        <v>608</v>
      </c>
      <c r="WED95" s="567" t="s">
        <v>608</v>
      </c>
      <c r="WEE95" s="567" t="s">
        <v>608</v>
      </c>
      <c r="WEF95" s="567" t="s">
        <v>608</v>
      </c>
      <c r="WEG95" s="567" t="s">
        <v>608</v>
      </c>
      <c r="WEH95" s="567" t="s">
        <v>608</v>
      </c>
      <c r="WEI95" s="567" t="s">
        <v>608</v>
      </c>
      <c r="WEJ95" s="567" t="s">
        <v>608</v>
      </c>
      <c r="WEK95" s="567" t="s">
        <v>608</v>
      </c>
      <c r="WEL95" s="567" t="s">
        <v>608</v>
      </c>
      <c r="WEM95" s="567" t="s">
        <v>608</v>
      </c>
      <c r="WEN95" s="567" t="s">
        <v>608</v>
      </c>
      <c r="WEO95" s="567" t="s">
        <v>608</v>
      </c>
      <c r="WEP95" s="567" t="s">
        <v>608</v>
      </c>
      <c r="WEQ95" s="567" t="s">
        <v>608</v>
      </c>
      <c r="WER95" s="567" t="s">
        <v>608</v>
      </c>
      <c r="WES95" s="567" t="s">
        <v>608</v>
      </c>
      <c r="WET95" s="567" t="s">
        <v>608</v>
      </c>
      <c r="WEU95" s="567" t="s">
        <v>608</v>
      </c>
      <c r="WEV95" s="567" t="s">
        <v>608</v>
      </c>
      <c r="WEW95" s="567" t="s">
        <v>608</v>
      </c>
      <c r="WEX95" s="567" t="s">
        <v>608</v>
      </c>
      <c r="WEY95" s="567" t="s">
        <v>608</v>
      </c>
      <c r="WEZ95" s="567" t="s">
        <v>608</v>
      </c>
      <c r="WFA95" s="567" t="s">
        <v>608</v>
      </c>
      <c r="WFB95" s="567" t="s">
        <v>608</v>
      </c>
      <c r="WFC95" s="567" t="s">
        <v>608</v>
      </c>
      <c r="WFD95" s="567" t="s">
        <v>608</v>
      </c>
      <c r="WFE95" s="567" t="s">
        <v>608</v>
      </c>
      <c r="WFF95" s="567" t="s">
        <v>608</v>
      </c>
      <c r="WFG95" s="567" t="s">
        <v>608</v>
      </c>
      <c r="WFH95" s="567" t="s">
        <v>608</v>
      </c>
      <c r="WFI95" s="567" t="s">
        <v>608</v>
      </c>
      <c r="WFJ95" s="567" t="s">
        <v>608</v>
      </c>
      <c r="WFK95" s="567" t="s">
        <v>608</v>
      </c>
      <c r="WFL95" s="567" t="s">
        <v>608</v>
      </c>
      <c r="WFM95" s="567" t="s">
        <v>608</v>
      </c>
      <c r="WFN95" s="567" t="s">
        <v>608</v>
      </c>
      <c r="WFO95" s="567" t="s">
        <v>608</v>
      </c>
      <c r="WFP95" s="567" t="s">
        <v>608</v>
      </c>
      <c r="WFQ95" s="567" t="s">
        <v>608</v>
      </c>
      <c r="WFR95" s="567" t="s">
        <v>608</v>
      </c>
      <c r="WFS95" s="567" t="s">
        <v>608</v>
      </c>
      <c r="WFT95" s="567" t="s">
        <v>608</v>
      </c>
      <c r="WFU95" s="567" t="s">
        <v>608</v>
      </c>
      <c r="WFV95" s="567" t="s">
        <v>608</v>
      </c>
      <c r="WFW95" s="567" t="s">
        <v>608</v>
      </c>
      <c r="WFX95" s="567" t="s">
        <v>608</v>
      </c>
      <c r="WFY95" s="567" t="s">
        <v>608</v>
      </c>
      <c r="WFZ95" s="567" t="s">
        <v>608</v>
      </c>
      <c r="WGA95" s="567" t="s">
        <v>608</v>
      </c>
      <c r="WGB95" s="567" t="s">
        <v>608</v>
      </c>
      <c r="WGC95" s="567" t="s">
        <v>608</v>
      </c>
      <c r="WGD95" s="567" t="s">
        <v>608</v>
      </c>
      <c r="WGE95" s="567" t="s">
        <v>608</v>
      </c>
      <c r="WGF95" s="567" t="s">
        <v>608</v>
      </c>
      <c r="WGG95" s="567" t="s">
        <v>608</v>
      </c>
      <c r="WGH95" s="567" t="s">
        <v>608</v>
      </c>
      <c r="WGI95" s="567" t="s">
        <v>608</v>
      </c>
      <c r="WGJ95" s="567" t="s">
        <v>608</v>
      </c>
      <c r="WGK95" s="567" t="s">
        <v>608</v>
      </c>
      <c r="WGL95" s="567" t="s">
        <v>608</v>
      </c>
      <c r="WGM95" s="567" t="s">
        <v>608</v>
      </c>
      <c r="WGN95" s="567" t="s">
        <v>608</v>
      </c>
      <c r="WGO95" s="567" t="s">
        <v>608</v>
      </c>
      <c r="WGP95" s="567" t="s">
        <v>608</v>
      </c>
      <c r="WGQ95" s="567" t="s">
        <v>608</v>
      </c>
      <c r="WGR95" s="567" t="s">
        <v>608</v>
      </c>
      <c r="WGS95" s="567" t="s">
        <v>608</v>
      </c>
      <c r="WGT95" s="567" t="s">
        <v>608</v>
      </c>
      <c r="WGU95" s="567" t="s">
        <v>608</v>
      </c>
      <c r="WGV95" s="567" t="s">
        <v>608</v>
      </c>
      <c r="WGW95" s="567" t="s">
        <v>608</v>
      </c>
      <c r="WGX95" s="567" t="s">
        <v>608</v>
      </c>
      <c r="WGY95" s="567" t="s">
        <v>608</v>
      </c>
      <c r="WGZ95" s="567" t="s">
        <v>608</v>
      </c>
      <c r="WHA95" s="567" t="s">
        <v>608</v>
      </c>
      <c r="WHB95" s="567" t="s">
        <v>608</v>
      </c>
      <c r="WHC95" s="567" t="s">
        <v>608</v>
      </c>
      <c r="WHD95" s="567" t="s">
        <v>608</v>
      </c>
      <c r="WHE95" s="567" t="s">
        <v>608</v>
      </c>
      <c r="WHF95" s="567" t="s">
        <v>608</v>
      </c>
      <c r="WHG95" s="567" t="s">
        <v>608</v>
      </c>
      <c r="WHH95" s="567" t="s">
        <v>608</v>
      </c>
      <c r="WHI95" s="567" t="s">
        <v>608</v>
      </c>
      <c r="WHJ95" s="567" t="s">
        <v>608</v>
      </c>
      <c r="WHK95" s="567" t="s">
        <v>608</v>
      </c>
      <c r="WHL95" s="567" t="s">
        <v>608</v>
      </c>
      <c r="WHM95" s="567" t="s">
        <v>608</v>
      </c>
      <c r="WHN95" s="567" t="s">
        <v>608</v>
      </c>
      <c r="WHO95" s="567" t="s">
        <v>608</v>
      </c>
      <c r="WHP95" s="567" t="s">
        <v>608</v>
      </c>
      <c r="WHQ95" s="567" t="s">
        <v>608</v>
      </c>
      <c r="WHR95" s="567" t="s">
        <v>608</v>
      </c>
      <c r="WHS95" s="567" t="s">
        <v>608</v>
      </c>
      <c r="WHT95" s="567" t="s">
        <v>608</v>
      </c>
      <c r="WHU95" s="567" t="s">
        <v>608</v>
      </c>
      <c r="WHV95" s="567" t="s">
        <v>608</v>
      </c>
      <c r="WHW95" s="567" t="s">
        <v>608</v>
      </c>
      <c r="WHX95" s="567" t="s">
        <v>608</v>
      </c>
      <c r="WHY95" s="567" t="s">
        <v>608</v>
      </c>
      <c r="WHZ95" s="567" t="s">
        <v>608</v>
      </c>
      <c r="WIA95" s="567" t="s">
        <v>608</v>
      </c>
      <c r="WIB95" s="567" t="s">
        <v>608</v>
      </c>
      <c r="WIC95" s="567" t="s">
        <v>608</v>
      </c>
      <c r="WID95" s="567" t="s">
        <v>608</v>
      </c>
      <c r="WIE95" s="567" t="s">
        <v>608</v>
      </c>
      <c r="WIF95" s="567" t="s">
        <v>608</v>
      </c>
      <c r="WIG95" s="567" t="s">
        <v>608</v>
      </c>
      <c r="WIH95" s="567" t="s">
        <v>608</v>
      </c>
      <c r="WII95" s="567" t="s">
        <v>608</v>
      </c>
      <c r="WIJ95" s="567" t="s">
        <v>608</v>
      </c>
      <c r="WIK95" s="567" t="s">
        <v>608</v>
      </c>
      <c r="WIL95" s="567" t="s">
        <v>608</v>
      </c>
      <c r="WIM95" s="567" t="s">
        <v>608</v>
      </c>
      <c r="WIN95" s="567" t="s">
        <v>608</v>
      </c>
      <c r="WIO95" s="567" t="s">
        <v>608</v>
      </c>
      <c r="WIP95" s="567" t="s">
        <v>608</v>
      </c>
      <c r="WIQ95" s="567" t="s">
        <v>608</v>
      </c>
      <c r="WIR95" s="567" t="s">
        <v>608</v>
      </c>
      <c r="WIS95" s="567" t="s">
        <v>608</v>
      </c>
      <c r="WIT95" s="567" t="s">
        <v>608</v>
      </c>
      <c r="WIU95" s="567" t="s">
        <v>608</v>
      </c>
      <c r="WIV95" s="567" t="s">
        <v>608</v>
      </c>
      <c r="WIW95" s="567" t="s">
        <v>608</v>
      </c>
      <c r="WIX95" s="567" t="s">
        <v>608</v>
      </c>
      <c r="WIY95" s="567" t="s">
        <v>608</v>
      </c>
      <c r="WIZ95" s="567" t="s">
        <v>608</v>
      </c>
      <c r="WJA95" s="567" t="s">
        <v>608</v>
      </c>
      <c r="WJB95" s="567" t="s">
        <v>608</v>
      </c>
      <c r="WJC95" s="567" t="s">
        <v>608</v>
      </c>
      <c r="WJD95" s="567" t="s">
        <v>608</v>
      </c>
      <c r="WJE95" s="567" t="s">
        <v>608</v>
      </c>
      <c r="WJF95" s="567" t="s">
        <v>608</v>
      </c>
      <c r="WJG95" s="567" t="s">
        <v>608</v>
      </c>
      <c r="WJH95" s="567" t="s">
        <v>608</v>
      </c>
      <c r="WJI95" s="567" t="s">
        <v>608</v>
      </c>
      <c r="WJJ95" s="567" t="s">
        <v>608</v>
      </c>
      <c r="WJK95" s="567" t="s">
        <v>608</v>
      </c>
      <c r="WJL95" s="567" t="s">
        <v>608</v>
      </c>
      <c r="WJM95" s="567" t="s">
        <v>608</v>
      </c>
      <c r="WJN95" s="567" t="s">
        <v>608</v>
      </c>
      <c r="WJO95" s="567" t="s">
        <v>608</v>
      </c>
      <c r="WJP95" s="567" t="s">
        <v>608</v>
      </c>
      <c r="WJQ95" s="567" t="s">
        <v>608</v>
      </c>
      <c r="WJR95" s="567" t="s">
        <v>608</v>
      </c>
      <c r="WJS95" s="567" t="s">
        <v>608</v>
      </c>
      <c r="WJT95" s="567" t="s">
        <v>608</v>
      </c>
      <c r="WJU95" s="567" t="s">
        <v>608</v>
      </c>
      <c r="WJV95" s="567" t="s">
        <v>608</v>
      </c>
      <c r="WJW95" s="567" t="s">
        <v>608</v>
      </c>
      <c r="WJX95" s="567" t="s">
        <v>608</v>
      </c>
      <c r="WJY95" s="567" t="s">
        <v>608</v>
      </c>
      <c r="WJZ95" s="567" t="s">
        <v>608</v>
      </c>
      <c r="WKA95" s="567" t="s">
        <v>608</v>
      </c>
      <c r="WKB95" s="567" t="s">
        <v>608</v>
      </c>
      <c r="WKC95" s="567" t="s">
        <v>608</v>
      </c>
      <c r="WKD95" s="567" t="s">
        <v>608</v>
      </c>
      <c r="WKE95" s="567" t="s">
        <v>608</v>
      </c>
      <c r="WKF95" s="567" t="s">
        <v>608</v>
      </c>
      <c r="WKG95" s="567" t="s">
        <v>608</v>
      </c>
      <c r="WKH95" s="567" t="s">
        <v>608</v>
      </c>
      <c r="WKI95" s="567" t="s">
        <v>608</v>
      </c>
      <c r="WKJ95" s="567" t="s">
        <v>608</v>
      </c>
      <c r="WKK95" s="567" t="s">
        <v>608</v>
      </c>
      <c r="WKL95" s="567" t="s">
        <v>608</v>
      </c>
      <c r="WKM95" s="567" t="s">
        <v>608</v>
      </c>
      <c r="WKN95" s="567" t="s">
        <v>608</v>
      </c>
      <c r="WKO95" s="567" t="s">
        <v>608</v>
      </c>
      <c r="WKP95" s="567" t="s">
        <v>608</v>
      </c>
      <c r="WKQ95" s="567" t="s">
        <v>608</v>
      </c>
      <c r="WKR95" s="567" t="s">
        <v>608</v>
      </c>
      <c r="WKS95" s="567" t="s">
        <v>608</v>
      </c>
      <c r="WKT95" s="567" t="s">
        <v>608</v>
      </c>
      <c r="WKU95" s="567" t="s">
        <v>608</v>
      </c>
      <c r="WKV95" s="567" t="s">
        <v>608</v>
      </c>
      <c r="WKW95" s="567" t="s">
        <v>608</v>
      </c>
      <c r="WKX95" s="567" t="s">
        <v>608</v>
      </c>
      <c r="WKY95" s="567" t="s">
        <v>608</v>
      </c>
      <c r="WKZ95" s="567" t="s">
        <v>608</v>
      </c>
      <c r="WLA95" s="567" t="s">
        <v>608</v>
      </c>
      <c r="WLB95" s="567" t="s">
        <v>608</v>
      </c>
      <c r="WLC95" s="567" t="s">
        <v>608</v>
      </c>
      <c r="WLD95" s="567" t="s">
        <v>608</v>
      </c>
      <c r="WLE95" s="567" t="s">
        <v>608</v>
      </c>
      <c r="WLF95" s="567" t="s">
        <v>608</v>
      </c>
      <c r="WLG95" s="567" t="s">
        <v>608</v>
      </c>
      <c r="WLH95" s="567" t="s">
        <v>608</v>
      </c>
      <c r="WLI95" s="567" t="s">
        <v>608</v>
      </c>
      <c r="WLJ95" s="567" t="s">
        <v>608</v>
      </c>
      <c r="WLK95" s="567" t="s">
        <v>608</v>
      </c>
      <c r="WLL95" s="567" t="s">
        <v>608</v>
      </c>
      <c r="WLM95" s="567" t="s">
        <v>608</v>
      </c>
      <c r="WLN95" s="567" t="s">
        <v>608</v>
      </c>
      <c r="WLO95" s="567" t="s">
        <v>608</v>
      </c>
      <c r="WLP95" s="567" t="s">
        <v>608</v>
      </c>
      <c r="WLQ95" s="567" t="s">
        <v>608</v>
      </c>
      <c r="WLR95" s="567" t="s">
        <v>608</v>
      </c>
      <c r="WLS95" s="567" t="s">
        <v>608</v>
      </c>
      <c r="WLT95" s="567" t="s">
        <v>608</v>
      </c>
      <c r="WLU95" s="567" t="s">
        <v>608</v>
      </c>
      <c r="WLV95" s="567" t="s">
        <v>608</v>
      </c>
      <c r="WLW95" s="567" t="s">
        <v>608</v>
      </c>
      <c r="WLX95" s="567" t="s">
        <v>608</v>
      </c>
      <c r="WLY95" s="567" t="s">
        <v>608</v>
      </c>
      <c r="WLZ95" s="567" t="s">
        <v>608</v>
      </c>
      <c r="WMA95" s="567" t="s">
        <v>608</v>
      </c>
      <c r="WMB95" s="567" t="s">
        <v>608</v>
      </c>
      <c r="WMC95" s="567" t="s">
        <v>608</v>
      </c>
      <c r="WMD95" s="567" t="s">
        <v>608</v>
      </c>
      <c r="WME95" s="567" t="s">
        <v>608</v>
      </c>
      <c r="WMF95" s="567" t="s">
        <v>608</v>
      </c>
      <c r="WMG95" s="567" t="s">
        <v>608</v>
      </c>
      <c r="WMH95" s="567" t="s">
        <v>608</v>
      </c>
      <c r="WMI95" s="567" t="s">
        <v>608</v>
      </c>
      <c r="WMJ95" s="567" t="s">
        <v>608</v>
      </c>
      <c r="WMK95" s="567" t="s">
        <v>608</v>
      </c>
      <c r="WML95" s="567" t="s">
        <v>608</v>
      </c>
      <c r="WMM95" s="567" t="s">
        <v>608</v>
      </c>
      <c r="WMN95" s="567" t="s">
        <v>608</v>
      </c>
      <c r="WMO95" s="567" t="s">
        <v>608</v>
      </c>
      <c r="WMP95" s="567" t="s">
        <v>608</v>
      </c>
      <c r="WMQ95" s="567" t="s">
        <v>608</v>
      </c>
      <c r="WMR95" s="567" t="s">
        <v>608</v>
      </c>
      <c r="WMS95" s="567" t="s">
        <v>608</v>
      </c>
      <c r="WMT95" s="567" t="s">
        <v>608</v>
      </c>
      <c r="WMU95" s="567" t="s">
        <v>608</v>
      </c>
      <c r="WMV95" s="567" t="s">
        <v>608</v>
      </c>
      <c r="WMW95" s="567" t="s">
        <v>608</v>
      </c>
      <c r="WMX95" s="567" t="s">
        <v>608</v>
      </c>
      <c r="WMY95" s="567" t="s">
        <v>608</v>
      </c>
      <c r="WMZ95" s="567" t="s">
        <v>608</v>
      </c>
      <c r="WNA95" s="567" t="s">
        <v>608</v>
      </c>
      <c r="WNB95" s="567" t="s">
        <v>608</v>
      </c>
      <c r="WNC95" s="567" t="s">
        <v>608</v>
      </c>
      <c r="WND95" s="567" t="s">
        <v>608</v>
      </c>
      <c r="WNE95" s="567" t="s">
        <v>608</v>
      </c>
      <c r="WNF95" s="567" t="s">
        <v>608</v>
      </c>
      <c r="WNG95" s="567" t="s">
        <v>608</v>
      </c>
      <c r="WNH95" s="567" t="s">
        <v>608</v>
      </c>
      <c r="WNI95" s="567" t="s">
        <v>608</v>
      </c>
      <c r="WNJ95" s="567" t="s">
        <v>608</v>
      </c>
      <c r="WNK95" s="567" t="s">
        <v>608</v>
      </c>
      <c r="WNL95" s="567" t="s">
        <v>608</v>
      </c>
      <c r="WNM95" s="567" t="s">
        <v>608</v>
      </c>
      <c r="WNN95" s="567" t="s">
        <v>608</v>
      </c>
      <c r="WNO95" s="567" t="s">
        <v>608</v>
      </c>
      <c r="WNP95" s="567" t="s">
        <v>608</v>
      </c>
      <c r="WNQ95" s="567" t="s">
        <v>608</v>
      </c>
      <c r="WNR95" s="567" t="s">
        <v>608</v>
      </c>
      <c r="WNS95" s="567" t="s">
        <v>608</v>
      </c>
      <c r="WNT95" s="567" t="s">
        <v>608</v>
      </c>
      <c r="WNU95" s="567" t="s">
        <v>608</v>
      </c>
      <c r="WNV95" s="567" t="s">
        <v>608</v>
      </c>
      <c r="WNW95" s="567" t="s">
        <v>608</v>
      </c>
      <c r="WNX95" s="567" t="s">
        <v>608</v>
      </c>
      <c r="WNY95" s="567" t="s">
        <v>608</v>
      </c>
      <c r="WNZ95" s="567" t="s">
        <v>608</v>
      </c>
      <c r="WOA95" s="567" t="s">
        <v>608</v>
      </c>
      <c r="WOB95" s="567" t="s">
        <v>608</v>
      </c>
      <c r="WOC95" s="567" t="s">
        <v>608</v>
      </c>
      <c r="WOD95" s="567" t="s">
        <v>608</v>
      </c>
      <c r="WOE95" s="567" t="s">
        <v>608</v>
      </c>
      <c r="WOF95" s="567" t="s">
        <v>608</v>
      </c>
      <c r="WOG95" s="567" t="s">
        <v>608</v>
      </c>
      <c r="WOH95" s="567" t="s">
        <v>608</v>
      </c>
      <c r="WOI95" s="567" t="s">
        <v>608</v>
      </c>
      <c r="WOJ95" s="567" t="s">
        <v>608</v>
      </c>
      <c r="WOK95" s="567" t="s">
        <v>608</v>
      </c>
      <c r="WOL95" s="567" t="s">
        <v>608</v>
      </c>
      <c r="WOM95" s="567" t="s">
        <v>608</v>
      </c>
      <c r="WON95" s="567" t="s">
        <v>608</v>
      </c>
      <c r="WOO95" s="567" t="s">
        <v>608</v>
      </c>
      <c r="WOP95" s="567" t="s">
        <v>608</v>
      </c>
      <c r="WOQ95" s="567" t="s">
        <v>608</v>
      </c>
      <c r="WOR95" s="567" t="s">
        <v>608</v>
      </c>
      <c r="WOS95" s="567" t="s">
        <v>608</v>
      </c>
      <c r="WOT95" s="567" t="s">
        <v>608</v>
      </c>
      <c r="WOU95" s="567" t="s">
        <v>608</v>
      </c>
      <c r="WOV95" s="567" t="s">
        <v>608</v>
      </c>
      <c r="WOW95" s="567" t="s">
        <v>608</v>
      </c>
      <c r="WOX95" s="567" t="s">
        <v>608</v>
      </c>
      <c r="WOY95" s="567" t="s">
        <v>608</v>
      </c>
      <c r="WOZ95" s="567" t="s">
        <v>608</v>
      </c>
      <c r="WPA95" s="567" t="s">
        <v>608</v>
      </c>
      <c r="WPB95" s="567" t="s">
        <v>608</v>
      </c>
      <c r="WPC95" s="567" t="s">
        <v>608</v>
      </c>
      <c r="WPD95" s="567" t="s">
        <v>608</v>
      </c>
      <c r="WPE95" s="567" t="s">
        <v>608</v>
      </c>
      <c r="WPF95" s="567" t="s">
        <v>608</v>
      </c>
      <c r="WPG95" s="567" t="s">
        <v>608</v>
      </c>
      <c r="WPH95" s="567" t="s">
        <v>608</v>
      </c>
      <c r="WPI95" s="567" t="s">
        <v>608</v>
      </c>
      <c r="WPJ95" s="567" t="s">
        <v>608</v>
      </c>
      <c r="WPK95" s="567" t="s">
        <v>608</v>
      </c>
      <c r="WPL95" s="567" t="s">
        <v>608</v>
      </c>
      <c r="WPM95" s="567" t="s">
        <v>608</v>
      </c>
      <c r="WPN95" s="567" t="s">
        <v>608</v>
      </c>
      <c r="WPO95" s="567" t="s">
        <v>608</v>
      </c>
      <c r="WPP95" s="567" t="s">
        <v>608</v>
      </c>
      <c r="WPQ95" s="567" t="s">
        <v>608</v>
      </c>
      <c r="WPR95" s="567" t="s">
        <v>608</v>
      </c>
      <c r="WPS95" s="567" t="s">
        <v>608</v>
      </c>
      <c r="WPT95" s="567" t="s">
        <v>608</v>
      </c>
      <c r="WPU95" s="567" t="s">
        <v>608</v>
      </c>
      <c r="WPV95" s="567" t="s">
        <v>608</v>
      </c>
      <c r="WPW95" s="567" t="s">
        <v>608</v>
      </c>
      <c r="WPX95" s="567" t="s">
        <v>608</v>
      </c>
      <c r="WPY95" s="567" t="s">
        <v>608</v>
      </c>
      <c r="WPZ95" s="567" t="s">
        <v>608</v>
      </c>
      <c r="WQA95" s="567" t="s">
        <v>608</v>
      </c>
      <c r="WQB95" s="567" t="s">
        <v>608</v>
      </c>
      <c r="WQC95" s="567" t="s">
        <v>608</v>
      </c>
      <c r="WQD95" s="567" t="s">
        <v>608</v>
      </c>
      <c r="WQE95" s="567" t="s">
        <v>608</v>
      </c>
      <c r="WQF95" s="567" t="s">
        <v>608</v>
      </c>
      <c r="WQG95" s="567" t="s">
        <v>608</v>
      </c>
      <c r="WQH95" s="567" t="s">
        <v>608</v>
      </c>
      <c r="WQI95" s="567" t="s">
        <v>608</v>
      </c>
      <c r="WQJ95" s="567" t="s">
        <v>608</v>
      </c>
      <c r="WQK95" s="567" t="s">
        <v>608</v>
      </c>
      <c r="WQL95" s="567" t="s">
        <v>608</v>
      </c>
      <c r="WQM95" s="567" t="s">
        <v>608</v>
      </c>
      <c r="WQN95" s="567" t="s">
        <v>608</v>
      </c>
      <c r="WQO95" s="567" t="s">
        <v>608</v>
      </c>
      <c r="WQP95" s="567" t="s">
        <v>608</v>
      </c>
      <c r="WQQ95" s="567" t="s">
        <v>608</v>
      </c>
      <c r="WQR95" s="567" t="s">
        <v>608</v>
      </c>
      <c r="WQS95" s="567" t="s">
        <v>608</v>
      </c>
      <c r="WQT95" s="567" t="s">
        <v>608</v>
      </c>
      <c r="WQU95" s="567" t="s">
        <v>608</v>
      </c>
      <c r="WQV95" s="567" t="s">
        <v>608</v>
      </c>
      <c r="WQW95" s="567" t="s">
        <v>608</v>
      </c>
      <c r="WQX95" s="567" t="s">
        <v>608</v>
      </c>
      <c r="WQY95" s="567" t="s">
        <v>608</v>
      </c>
      <c r="WQZ95" s="567" t="s">
        <v>608</v>
      </c>
      <c r="WRA95" s="567" t="s">
        <v>608</v>
      </c>
      <c r="WRB95" s="567" t="s">
        <v>608</v>
      </c>
      <c r="WRC95" s="567" t="s">
        <v>608</v>
      </c>
      <c r="WRD95" s="567" t="s">
        <v>608</v>
      </c>
      <c r="WRE95" s="567" t="s">
        <v>608</v>
      </c>
      <c r="WRF95" s="567" t="s">
        <v>608</v>
      </c>
      <c r="WRG95" s="567" t="s">
        <v>608</v>
      </c>
      <c r="WRH95" s="567" t="s">
        <v>608</v>
      </c>
      <c r="WRI95" s="567" t="s">
        <v>608</v>
      </c>
      <c r="WRJ95" s="567" t="s">
        <v>608</v>
      </c>
      <c r="WRK95" s="567" t="s">
        <v>608</v>
      </c>
      <c r="WRL95" s="567" t="s">
        <v>608</v>
      </c>
      <c r="WRM95" s="567" t="s">
        <v>608</v>
      </c>
      <c r="WRN95" s="567" t="s">
        <v>608</v>
      </c>
      <c r="WRO95" s="567" t="s">
        <v>608</v>
      </c>
      <c r="WRP95" s="567" t="s">
        <v>608</v>
      </c>
      <c r="WRQ95" s="567" t="s">
        <v>608</v>
      </c>
      <c r="WRR95" s="567" t="s">
        <v>608</v>
      </c>
      <c r="WRS95" s="567" t="s">
        <v>608</v>
      </c>
      <c r="WRT95" s="567" t="s">
        <v>608</v>
      </c>
      <c r="WRU95" s="567" t="s">
        <v>608</v>
      </c>
      <c r="WRV95" s="567" t="s">
        <v>608</v>
      </c>
      <c r="WRW95" s="567" t="s">
        <v>608</v>
      </c>
      <c r="WRX95" s="567" t="s">
        <v>608</v>
      </c>
      <c r="WRY95" s="567" t="s">
        <v>608</v>
      </c>
      <c r="WRZ95" s="567" t="s">
        <v>608</v>
      </c>
      <c r="WSA95" s="567" t="s">
        <v>608</v>
      </c>
      <c r="WSB95" s="567" t="s">
        <v>608</v>
      </c>
      <c r="WSC95" s="567" t="s">
        <v>608</v>
      </c>
      <c r="WSD95" s="567" t="s">
        <v>608</v>
      </c>
      <c r="WSE95" s="567" t="s">
        <v>608</v>
      </c>
      <c r="WSF95" s="567" t="s">
        <v>608</v>
      </c>
      <c r="WSG95" s="567" t="s">
        <v>608</v>
      </c>
      <c r="WSH95" s="567" t="s">
        <v>608</v>
      </c>
      <c r="WSI95" s="567" t="s">
        <v>608</v>
      </c>
      <c r="WSJ95" s="567" t="s">
        <v>608</v>
      </c>
      <c r="WSK95" s="567" t="s">
        <v>608</v>
      </c>
      <c r="WSL95" s="567" t="s">
        <v>608</v>
      </c>
      <c r="WSM95" s="567" t="s">
        <v>608</v>
      </c>
      <c r="WSN95" s="567" t="s">
        <v>608</v>
      </c>
      <c r="WSO95" s="567" t="s">
        <v>608</v>
      </c>
      <c r="WSP95" s="567" t="s">
        <v>608</v>
      </c>
      <c r="WSQ95" s="567" t="s">
        <v>608</v>
      </c>
      <c r="WSR95" s="567" t="s">
        <v>608</v>
      </c>
      <c r="WSS95" s="567" t="s">
        <v>608</v>
      </c>
      <c r="WST95" s="567" t="s">
        <v>608</v>
      </c>
      <c r="WSU95" s="567" t="s">
        <v>608</v>
      </c>
      <c r="WSV95" s="567" t="s">
        <v>608</v>
      </c>
      <c r="WSW95" s="567" t="s">
        <v>608</v>
      </c>
      <c r="WSX95" s="567" t="s">
        <v>608</v>
      </c>
      <c r="WSY95" s="567" t="s">
        <v>608</v>
      </c>
      <c r="WSZ95" s="567" t="s">
        <v>608</v>
      </c>
      <c r="WTA95" s="567" t="s">
        <v>608</v>
      </c>
      <c r="WTB95" s="567" t="s">
        <v>608</v>
      </c>
      <c r="WTC95" s="567" t="s">
        <v>608</v>
      </c>
      <c r="WTD95" s="567" t="s">
        <v>608</v>
      </c>
      <c r="WTE95" s="567" t="s">
        <v>608</v>
      </c>
      <c r="WTF95" s="567" t="s">
        <v>608</v>
      </c>
      <c r="WTG95" s="567" t="s">
        <v>608</v>
      </c>
      <c r="WTH95" s="567" t="s">
        <v>608</v>
      </c>
      <c r="WTI95" s="567" t="s">
        <v>608</v>
      </c>
      <c r="WTJ95" s="567" t="s">
        <v>608</v>
      </c>
      <c r="WTK95" s="567" t="s">
        <v>608</v>
      </c>
      <c r="WTL95" s="567" t="s">
        <v>608</v>
      </c>
      <c r="WTM95" s="567" t="s">
        <v>608</v>
      </c>
      <c r="WTN95" s="567" t="s">
        <v>608</v>
      </c>
      <c r="WTO95" s="567" t="s">
        <v>608</v>
      </c>
      <c r="WTP95" s="567" t="s">
        <v>608</v>
      </c>
      <c r="WTQ95" s="567" t="s">
        <v>608</v>
      </c>
      <c r="WTR95" s="567" t="s">
        <v>608</v>
      </c>
      <c r="WTS95" s="567" t="s">
        <v>608</v>
      </c>
      <c r="WTT95" s="567" t="s">
        <v>608</v>
      </c>
      <c r="WTU95" s="567" t="s">
        <v>608</v>
      </c>
      <c r="WTV95" s="567" t="s">
        <v>608</v>
      </c>
      <c r="WTW95" s="567" t="s">
        <v>608</v>
      </c>
      <c r="WTX95" s="567" t="s">
        <v>608</v>
      </c>
      <c r="WTY95" s="567" t="s">
        <v>608</v>
      </c>
      <c r="WTZ95" s="567" t="s">
        <v>608</v>
      </c>
      <c r="WUA95" s="567" t="s">
        <v>608</v>
      </c>
      <c r="WUB95" s="567" t="s">
        <v>608</v>
      </c>
      <c r="WUC95" s="567" t="s">
        <v>608</v>
      </c>
      <c r="WUD95" s="567" t="s">
        <v>608</v>
      </c>
      <c r="WUE95" s="567" t="s">
        <v>608</v>
      </c>
      <c r="WUF95" s="567" t="s">
        <v>608</v>
      </c>
      <c r="WUG95" s="567" t="s">
        <v>608</v>
      </c>
      <c r="WUH95" s="567" t="s">
        <v>608</v>
      </c>
      <c r="WUI95" s="567" t="s">
        <v>608</v>
      </c>
      <c r="WUJ95" s="567" t="s">
        <v>608</v>
      </c>
      <c r="WUK95" s="567" t="s">
        <v>608</v>
      </c>
      <c r="WUL95" s="567" t="s">
        <v>608</v>
      </c>
      <c r="WUM95" s="567" t="s">
        <v>608</v>
      </c>
      <c r="WUN95" s="567" t="s">
        <v>608</v>
      </c>
      <c r="WUO95" s="567" t="s">
        <v>608</v>
      </c>
      <c r="WUP95" s="567" t="s">
        <v>608</v>
      </c>
      <c r="WUQ95" s="567" t="s">
        <v>608</v>
      </c>
      <c r="WUR95" s="567" t="s">
        <v>608</v>
      </c>
      <c r="WUS95" s="567" t="s">
        <v>608</v>
      </c>
      <c r="WUT95" s="567" t="s">
        <v>608</v>
      </c>
      <c r="WUU95" s="567" t="s">
        <v>608</v>
      </c>
      <c r="WUV95" s="567" t="s">
        <v>608</v>
      </c>
      <c r="WUW95" s="567" t="s">
        <v>608</v>
      </c>
      <c r="WUX95" s="567" t="s">
        <v>608</v>
      </c>
      <c r="WUY95" s="567" t="s">
        <v>608</v>
      </c>
      <c r="WUZ95" s="567" t="s">
        <v>608</v>
      </c>
      <c r="WVA95" s="567" t="s">
        <v>608</v>
      </c>
      <c r="WVB95" s="567" t="s">
        <v>608</v>
      </c>
      <c r="WVC95" s="567" t="s">
        <v>608</v>
      </c>
      <c r="WVD95" s="567" t="s">
        <v>608</v>
      </c>
      <c r="WVE95" s="567" t="s">
        <v>608</v>
      </c>
      <c r="WVF95" s="567" t="s">
        <v>608</v>
      </c>
      <c r="WVG95" s="567" t="s">
        <v>608</v>
      </c>
      <c r="WVH95" s="567" t="s">
        <v>608</v>
      </c>
      <c r="WVI95" s="567" t="s">
        <v>608</v>
      </c>
      <c r="WVJ95" s="567" t="s">
        <v>608</v>
      </c>
      <c r="WVK95" s="567" t="s">
        <v>608</v>
      </c>
      <c r="WVL95" s="567" t="s">
        <v>608</v>
      </c>
      <c r="WVM95" s="567" t="s">
        <v>608</v>
      </c>
      <c r="WVN95" s="567" t="s">
        <v>608</v>
      </c>
      <c r="WVO95" s="567" t="s">
        <v>608</v>
      </c>
      <c r="WVP95" s="567" t="s">
        <v>608</v>
      </c>
      <c r="WVQ95" s="567" t="s">
        <v>608</v>
      </c>
      <c r="WVR95" s="567" t="s">
        <v>608</v>
      </c>
      <c r="WVS95" s="567" t="s">
        <v>608</v>
      </c>
      <c r="WVT95" s="567" t="s">
        <v>608</v>
      </c>
      <c r="WVU95" s="567" t="s">
        <v>608</v>
      </c>
      <c r="WVV95" s="567" t="s">
        <v>608</v>
      </c>
      <c r="WVW95" s="567" t="s">
        <v>608</v>
      </c>
      <c r="WVX95" s="567" t="s">
        <v>608</v>
      </c>
      <c r="WVY95" s="567" t="s">
        <v>608</v>
      </c>
      <c r="WVZ95" s="567" t="s">
        <v>608</v>
      </c>
      <c r="WWA95" s="567" t="s">
        <v>608</v>
      </c>
      <c r="WWB95" s="567" t="s">
        <v>608</v>
      </c>
      <c r="WWC95" s="567" t="s">
        <v>608</v>
      </c>
      <c r="WWD95" s="567" t="s">
        <v>608</v>
      </c>
      <c r="WWE95" s="567" t="s">
        <v>608</v>
      </c>
      <c r="WWF95" s="567" t="s">
        <v>608</v>
      </c>
      <c r="WWG95" s="567" t="s">
        <v>608</v>
      </c>
      <c r="WWH95" s="567" t="s">
        <v>608</v>
      </c>
      <c r="WWI95" s="567" t="s">
        <v>608</v>
      </c>
      <c r="WWJ95" s="567" t="s">
        <v>608</v>
      </c>
      <c r="WWK95" s="567" t="s">
        <v>608</v>
      </c>
      <c r="WWL95" s="567" t="s">
        <v>608</v>
      </c>
      <c r="WWM95" s="567" t="s">
        <v>608</v>
      </c>
      <c r="WWN95" s="567" t="s">
        <v>608</v>
      </c>
      <c r="WWO95" s="567" t="s">
        <v>608</v>
      </c>
      <c r="WWP95" s="567" t="s">
        <v>608</v>
      </c>
      <c r="WWQ95" s="567" t="s">
        <v>608</v>
      </c>
      <c r="WWR95" s="567" t="s">
        <v>608</v>
      </c>
      <c r="WWS95" s="567" t="s">
        <v>608</v>
      </c>
      <c r="WWT95" s="567" t="s">
        <v>608</v>
      </c>
      <c r="WWU95" s="567" t="s">
        <v>608</v>
      </c>
      <c r="WWV95" s="567" t="s">
        <v>608</v>
      </c>
      <c r="WWW95" s="567" t="s">
        <v>608</v>
      </c>
      <c r="WWX95" s="567" t="s">
        <v>608</v>
      </c>
      <c r="WWY95" s="567" t="s">
        <v>608</v>
      </c>
      <c r="WWZ95" s="567" t="s">
        <v>608</v>
      </c>
      <c r="WXA95" s="567" t="s">
        <v>608</v>
      </c>
      <c r="WXB95" s="567" t="s">
        <v>608</v>
      </c>
      <c r="WXC95" s="567" t="s">
        <v>608</v>
      </c>
      <c r="WXD95" s="567" t="s">
        <v>608</v>
      </c>
      <c r="WXE95" s="567" t="s">
        <v>608</v>
      </c>
      <c r="WXF95" s="567" t="s">
        <v>608</v>
      </c>
      <c r="WXG95" s="567" t="s">
        <v>608</v>
      </c>
      <c r="WXH95" s="567" t="s">
        <v>608</v>
      </c>
      <c r="WXI95" s="567" t="s">
        <v>608</v>
      </c>
      <c r="WXJ95" s="567" t="s">
        <v>608</v>
      </c>
      <c r="WXK95" s="567" t="s">
        <v>608</v>
      </c>
      <c r="WXL95" s="567" t="s">
        <v>608</v>
      </c>
      <c r="WXM95" s="567" t="s">
        <v>608</v>
      </c>
      <c r="WXN95" s="567" t="s">
        <v>608</v>
      </c>
      <c r="WXO95" s="567" t="s">
        <v>608</v>
      </c>
      <c r="WXP95" s="567" t="s">
        <v>608</v>
      </c>
      <c r="WXQ95" s="567" t="s">
        <v>608</v>
      </c>
      <c r="WXR95" s="567" t="s">
        <v>608</v>
      </c>
      <c r="WXS95" s="567" t="s">
        <v>608</v>
      </c>
      <c r="WXT95" s="567" t="s">
        <v>608</v>
      </c>
      <c r="WXU95" s="567" t="s">
        <v>608</v>
      </c>
      <c r="WXV95" s="567" t="s">
        <v>608</v>
      </c>
      <c r="WXW95" s="567" t="s">
        <v>608</v>
      </c>
      <c r="WXX95" s="567" t="s">
        <v>608</v>
      </c>
      <c r="WXY95" s="567" t="s">
        <v>608</v>
      </c>
      <c r="WXZ95" s="567" t="s">
        <v>608</v>
      </c>
      <c r="WYA95" s="567" t="s">
        <v>608</v>
      </c>
      <c r="WYB95" s="567" t="s">
        <v>608</v>
      </c>
      <c r="WYC95" s="567" t="s">
        <v>608</v>
      </c>
      <c r="WYD95" s="567" t="s">
        <v>608</v>
      </c>
      <c r="WYE95" s="567" t="s">
        <v>608</v>
      </c>
      <c r="WYF95" s="567" t="s">
        <v>608</v>
      </c>
      <c r="WYG95" s="567" t="s">
        <v>608</v>
      </c>
      <c r="WYH95" s="567" t="s">
        <v>608</v>
      </c>
      <c r="WYI95" s="567" t="s">
        <v>608</v>
      </c>
      <c r="WYJ95" s="567" t="s">
        <v>608</v>
      </c>
      <c r="WYK95" s="567" t="s">
        <v>608</v>
      </c>
      <c r="WYL95" s="567" t="s">
        <v>608</v>
      </c>
      <c r="WYM95" s="567" t="s">
        <v>608</v>
      </c>
      <c r="WYN95" s="567" t="s">
        <v>608</v>
      </c>
      <c r="WYO95" s="567" t="s">
        <v>608</v>
      </c>
      <c r="WYP95" s="567" t="s">
        <v>608</v>
      </c>
      <c r="WYQ95" s="567" t="s">
        <v>608</v>
      </c>
      <c r="WYR95" s="567" t="s">
        <v>608</v>
      </c>
      <c r="WYS95" s="567" t="s">
        <v>608</v>
      </c>
      <c r="WYT95" s="567" t="s">
        <v>608</v>
      </c>
      <c r="WYU95" s="567" t="s">
        <v>608</v>
      </c>
      <c r="WYV95" s="567" t="s">
        <v>608</v>
      </c>
      <c r="WYW95" s="567" t="s">
        <v>608</v>
      </c>
      <c r="WYX95" s="567" t="s">
        <v>608</v>
      </c>
      <c r="WYY95" s="567" t="s">
        <v>608</v>
      </c>
      <c r="WYZ95" s="567" t="s">
        <v>608</v>
      </c>
      <c r="WZA95" s="567" t="s">
        <v>608</v>
      </c>
      <c r="WZB95" s="567" t="s">
        <v>608</v>
      </c>
      <c r="WZC95" s="567" t="s">
        <v>608</v>
      </c>
      <c r="WZD95" s="567" t="s">
        <v>608</v>
      </c>
      <c r="WZE95" s="567" t="s">
        <v>608</v>
      </c>
      <c r="WZF95" s="567" t="s">
        <v>608</v>
      </c>
      <c r="WZG95" s="567" t="s">
        <v>608</v>
      </c>
      <c r="WZH95" s="567" t="s">
        <v>608</v>
      </c>
      <c r="WZI95" s="567" t="s">
        <v>608</v>
      </c>
      <c r="WZJ95" s="567" t="s">
        <v>608</v>
      </c>
      <c r="WZK95" s="567" t="s">
        <v>608</v>
      </c>
      <c r="WZL95" s="567" t="s">
        <v>608</v>
      </c>
      <c r="WZM95" s="567" t="s">
        <v>608</v>
      </c>
      <c r="WZN95" s="567" t="s">
        <v>608</v>
      </c>
      <c r="WZO95" s="567" t="s">
        <v>608</v>
      </c>
      <c r="WZP95" s="567" t="s">
        <v>608</v>
      </c>
      <c r="WZQ95" s="567" t="s">
        <v>608</v>
      </c>
      <c r="WZR95" s="567" t="s">
        <v>608</v>
      </c>
      <c r="WZS95" s="567" t="s">
        <v>608</v>
      </c>
      <c r="WZT95" s="567" t="s">
        <v>608</v>
      </c>
      <c r="WZU95" s="567" t="s">
        <v>608</v>
      </c>
      <c r="WZV95" s="567" t="s">
        <v>608</v>
      </c>
      <c r="WZW95" s="567" t="s">
        <v>608</v>
      </c>
      <c r="WZX95" s="567" t="s">
        <v>608</v>
      </c>
      <c r="WZY95" s="567" t="s">
        <v>608</v>
      </c>
      <c r="WZZ95" s="567" t="s">
        <v>608</v>
      </c>
      <c r="XAA95" s="567" t="s">
        <v>608</v>
      </c>
      <c r="XAB95" s="567" t="s">
        <v>608</v>
      </c>
      <c r="XAC95" s="567" t="s">
        <v>608</v>
      </c>
      <c r="XAD95" s="567" t="s">
        <v>608</v>
      </c>
      <c r="XAE95" s="567" t="s">
        <v>608</v>
      </c>
      <c r="XAF95" s="567" t="s">
        <v>608</v>
      </c>
      <c r="XAG95" s="567" t="s">
        <v>608</v>
      </c>
      <c r="XAH95" s="567" t="s">
        <v>608</v>
      </c>
      <c r="XAI95" s="567" t="s">
        <v>608</v>
      </c>
      <c r="XAJ95" s="567" t="s">
        <v>608</v>
      </c>
      <c r="XAK95" s="567" t="s">
        <v>608</v>
      </c>
      <c r="XAL95" s="567" t="s">
        <v>608</v>
      </c>
      <c r="XAM95" s="567" t="s">
        <v>608</v>
      </c>
      <c r="XAN95" s="567" t="s">
        <v>608</v>
      </c>
      <c r="XAO95" s="567" t="s">
        <v>608</v>
      </c>
      <c r="XAP95" s="567" t="s">
        <v>608</v>
      </c>
      <c r="XAQ95" s="567" t="s">
        <v>608</v>
      </c>
      <c r="XAR95" s="567" t="s">
        <v>608</v>
      </c>
      <c r="XAS95" s="567" t="s">
        <v>608</v>
      </c>
      <c r="XAT95" s="567" t="s">
        <v>608</v>
      </c>
      <c r="XAU95" s="567" t="s">
        <v>608</v>
      </c>
      <c r="XAV95" s="567" t="s">
        <v>608</v>
      </c>
      <c r="XAW95" s="567" t="s">
        <v>608</v>
      </c>
      <c r="XAX95" s="567" t="s">
        <v>608</v>
      </c>
      <c r="XAY95" s="567" t="s">
        <v>608</v>
      </c>
      <c r="XAZ95" s="567" t="s">
        <v>608</v>
      </c>
      <c r="XBA95" s="567" t="s">
        <v>608</v>
      </c>
      <c r="XBB95" s="567" t="s">
        <v>608</v>
      </c>
      <c r="XBC95" s="567" t="s">
        <v>608</v>
      </c>
      <c r="XBD95" s="567" t="s">
        <v>608</v>
      </c>
      <c r="XBE95" s="567" t="s">
        <v>608</v>
      </c>
      <c r="XBF95" s="567" t="s">
        <v>608</v>
      </c>
      <c r="XBG95" s="567" t="s">
        <v>608</v>
      </c>
      <c r="XBH95" s="567" t="s">
        <v>608</v>
      </c>
      <c r="XBI95" s="567" t="s">
        <v>608</v>
      </c>
      <c r="XBJ95" s="567" t="s">
        <v>608</v>
      </c>
      <c r="XBK95" s="567" t="s">
        <v>608</v>
      </c>
      <c r="XBL95" s="567" t="s">
        <v>608</v>
      </c>
      <c r="XBM95" s="567" t="s">
        <v>608</v>
      </c>
      <c r="XBN95" s="567" t="s">
        <v>608</v>
      </c>
      <c r="XBO95" s="567" t="s">
        <v>608</v>
      </c>
      <c r="XBP95" s="567" t="s">
        <v>608</v>
      </c>
      <c r="XBQ95" s="567" t="s">
        <v>608</v>
      </c>
      <c r="XBR95" s="567" t="s">
        <v>608</v>
      </c>
      <c r="XBS95" s="567" t="s">
        <v>608</v>
      </c>
      <c r="XBT95" s="567" t="s">
        <v>608</v>
      </c>
      <c r="XBU95" s="567" t="s">
        <v>608</v>
      </c>
      <c r="XBV95" s="567" t="s">
        <v>608</v>
      </c>
      <c r="XBW95" s="567" t="s">
        <v>608</v>
      </c>
      <c r="XBX95" s="567" t="s">
        <v>608</v>
      </c>
      <c r="XBY95" s="567" t="s">
        <v>608</v>
      </c>
      <c r="XBZ95" s="567" t="s">
        <v>608</v>
      </c>
      <c r="XCA95" s="567" t="s">
        <v>608</v>
      </c>
      <c r="XCB95" s="567" t="s">
        <v>608</v>
      </c>
      <c r="XCC95" s="567" t="s">
        <v>608</v>
      </c>
      <c r="XCD95" s="567" t="s">
        <v>608</v>
      </c>
      <c r="XCE95" s="567" t="s">
        <v>608</v>
      </c>
      <c r="XCF95" s="567" t="s">
        <v>608</v>
      </c>
      <c r="XCG95" s="567" t="s">
        <v>608</v>
      </c>
      <c r="XCH95" s="567" t="s">
        <v>608</v>
      </c>
      <c r="XCI95" s="567" t="s">
        <v>608</v>
      </c>
      <c r="XCJ95" s="567" t="s">
        <v>608</v>
      </c>
      <c r="XCK95" s="567" t="s">
        <v>608</v>
      </c>
      <c r="XCL95" s="567" t="s">
        <v>608</v>
      </c>
      <c r="XCM95" s="567" t="s">
        <v>608</v>
      </c>
      <c r="XCN95" s="567" t="s">
        <v>608</v>
      </c>
      <c r="XCO95" s="567" t="s">
        <v>608</v>
      </c>
      <c r="XCP95" s="567" t="s">
        <v>608</v>
      </c>
      <c r="XCQ95" s="567" t="s">
        <v>608</v>
      </c>
      <c r="XCR95" s="567" t="s">
        <v>608</v>
      </c>
      <c r="XCS95" s="567" t="s">
        <v>608</v>
      </c>
      <c r="XCT95" s="567" t="s">
        <v>608</v>
      </c>
      <c r="XCU95" s="567" t="s">
        <v>608</v>
      </c>
      <c r="XCV95" s="567" t="s">
        <v>608</v>
      </c>
      <c r="XCW95" s="567" t="s">
        <v>608</v>
      </c>
      <c r="XCX95" s="567" t="s">
        <v>608</v>
      </c>
      <c r="XCY95" s="567" t="s">
        <v>608</v>
      </c>
      <c r="XCZ95" s="567" t="s">
        <v>608</v>
      </c>
      <c r="XDA95" s="567" t="s">
        <v>608</v>
      </c>
      <c r="XDB95" s="567" t="s">
        <v>608</v>
      </c>
      <c r="XDC95" s="567" t="s">
        <v>608</v>
      </c>
      <c r="XDD95" s="567" t="s">
        <v>608</v>
      </c>
      <c r="XDE95" s="567" t="s">
        <v>608</v>
      </c>
      <c r="XDF95" s="567" t="s">
        <v>608</v>
      </c>
      <c r="XDG95" s="567" t="s">
        <v>608</v>
      </c>
      <c r="XDH95" s="567" t="s">
        <v>608</v>
      </c>
      <c r="XDI95" s="567" t="s">
        <v>608</v>
      </c>
      <c r="XDJ95" s="567" t="s">
        <v>608</v>
      </c>
      <c r="XDK95" s="567" t="s">
        <v>608</v>
      </c>
      <c r="XDL95" s="567" t="s">
        <v>608</v>
      </c>
      <c r="XDM95" s="567" t="s">
        <v>608</v>
      </c>
      <c r="XDN95" s="567" t="s">
        <v>608</v>
      </c>
      <c r="XDO95" s="567" t="s">
        <v>608</v>
      </c>
      <c r="XDP95" s="567" t="s">
        <v>608</v>
      </c>
      <c r="XDQ95" s="567" t="s">
        <v>608</v>
      </c>
      <c r="XDR95" s="567" t="s">
        <v>608</v>
      </c>
      <c r="XDS95" s="567" t="s">
        <v>608</v>
      </c>
      <c r="XDT95" s="567" t="s">
        <v>608</v>
      </c>
      <c r="XDU95" s="567" t="s">
        <v>608</v>
      </c>
      <c r="XDV95" s="567" t="s">
        <v>608</v>
      </c>
      <c r="XDW95" s="567" t="s">
        <v>608</v>
      </c>
      <c r="XDX95" s="567" t="s">
        <v>608</v>
      </c>
      <c r="XDY95" s="567" t="s">
        <v>608</v>
      </c>
      <c r="XDZ95" s="567" t="s">
        <v>608</v>
      </c>
      <c r="XEA95" s="567" t="s">
        <v>608</v>
      </c>
      <c r="XEB95" s="567" t="s">
        <v>608</v>
      </c>
      <c r="XEC95" s="567" t="s">
        <v>608</v>
      </c>
      <c r="XED95" s="567" t="s">
        <v>608</v>
      </c>
      <c r="XEE95" s="567" t="s">
        <v>608</v>
      </c>
      <c r="XEF95" s="567" t="s">
        <v>608</v>
      </c>
      <c r="XEG95" s="567" t="s">
        <v>608</v>
      </c>
      <c r="XEH95" s="567" t="s">
        <v>608</v>
      </c>
      <c r="XEI95" s="567" t="s">
        <v>608</v>
      </c>
      <c r="XEJ95" s="567" t="s">
        <v>608</v>
      </c>
      <c r="XEK95" s="567" t="s">
        <v>608</v>
      </c>
      <c r="XEL95" s="567" t="s">
        <v>608</v>
      </c>
      <c r="XEM95" s="567" t="s">
        <v>608</v>
      </c>
      <c r="XEN95" s="567" t="s">
        <v>608</v>
      </c>
      <c r="XEO95" s="567" t="s">
        <v>608</v>
      </c>
      <c r="XEP95" s="567" t="s">
        <v>608</v>
      </c>
      <c r="XEQ95" s="567" t="s">
        <v>608</v>
      </c>
      <c r="XER95" s="567" t="s">
        <v>608</v>
      </c>
      <c r="XES95" s="567" t="s">
        <v>608</v>
      </c>
      <c r="XET95" s="567" t="s">
        <v>608</v>
      </c>
      <c r="XEU95" s="567" t="s">
        <v>608</v>
      </c>
      <c r="XEV95" s="567" t="s">
        <v>608</v>
      </c>
      <c r="XEW95" s="567" t="s">
        <v>608</v>
      </c>
      <c r="XEX95" s="567" t="s">
        <v>608</v>
      </c>
      <c r="XEY95" s="567" t="s">
        <v>608</v>
      </c>
      <c r="XEZ95" s="567" t="s">
        <v>608</v>
      </c>
      <c r="XFA95" s="567" t="s">
        <v>608</v>
      </c>
      <c r="XFB95" s="567" t="s">
        <v>608</v>
      </c>
      <c r="XFC95" s="567" t="s">
        <v>608</v>
      </c>
      <c r="XFD95" s="567" t="s">
        <v>608</v>
      </c>
    </row>
    <row r="96" spans="1:16384">
      <c r="A96" s="1266" t="s">
        <v>615</v>
      </c>
    </row>
    <row r="97" spans="1:1">
      <c r="A97" s="1266" t="s">
        <v>616</v>
      </c>
    </row>
    <row r="98" spans="1:1">
      <c r="A98" s="1266" t="s">
        <v>617</v>
      </c>
    </row>
    <row r="99" spans="1:1">
      <c r="A99" s="1266" t="s">
        <v>618</v>
      </c>
    </row>
    <row r="100" spans="1:1">
      <c r="A100" s="1266" t="s">
        <v>619</v>
      </c>
    </row>
    <row r="101" spans="1:1">
      <c r="A101" s="1266" t="s">
        <v>620</v>
      </c>
    </row>
    <row r="102" spans="1:1">
      <c r="A102" s="1266" t="s">
        <v>621</v>
      </c>
    </row>
    <row r="103" spans="1:1">
      <c r="A103" s="1266" t="s">
        <v>622</v>
      </c>
    </row>
    <row r="104" spans="1:1">
      <c r="A104" s="1266" t="s">
        <v>623</v>
      </c>
    </row>
    <row r="105" spans="1:1">
      <c r="A105" s="1266" t="s">
        <v>624</v>
      </c>
    </row>
    <row r="106" spans="1:1">
      <c r="A106" s="1267"/>
    </row>
    <row r="107" spans="1:1">
      <c r="A107" s="565" t="s">
        <v>625</v>
      </c>
    </row>
    <row r="108" spans="1:1" ht="4.5" customHeight="1">
      <c r="A108" s="565"/>
    </row>
    <row r="109" spans="1:1">
      <c r="A109" s="1266" t="s">
        <v>626</v>
      </c>
    </row>
    <row r="110" spans="1:1">
      <c r="A110" s="1266" t="s">
        <v>627</v>
      </c>
    </row>
    <row r="111" spans="1:1">
      <c r="A111" s="1266" t="s">
        <v>628</v>
      </c>
    </row>
    <row r="112" spans="1:1">
      <c r="A112" s="1266" t="s">
        <v>629</v>
      </c>
    </row>
    <row r="113" spans="1:1">
      <c r="A113" s="1266" t="s">
        <v>630</v>
      </c>
    </row>
    <row r="114" spans="1:1">
      <c r="A114" s="1266" t="s">
        <v>631</v>
      </c>
    </row>
    <row r="115" spans="1:1">
      <c r="A115" s="1266" t="s">
        <v>632</v>
      </c>
    </row>
    <row r="116" spans="1:1">
      <c r="A116" s="1266" t="s">
        <v>633</v>
      </c>
    </row>
    <row r="117" spans="1:1">
      <c r="A117" s="1266" t="s">
        <v>634</v>
      </c>
    </row>
    <row r="118" spans="1:1" ht="16.5" customHeight="1">
      <c r="A118" s="1267"/>
    </row>
    <row r="119" spans="1:1">
      <c r="A119" s="565" t="s">
        <v>635</v>
      </c>
    </row>
    <row r="120" spans="1:1" ht="4.5" customHeight="1">
      <c r="A120" s="565"/>
    </row>
    <row r="121" spans="1:1">
      <c r="A121" s="1266" t="s">
        <v>636</v>
      </c>
    </row>
    <row r="122" spans="1:1">
      <c r="A122" s="1266" t="s">
        <v>637</v>
      </c>
    </row>
    <row r="123" spans="1:1">
      <c r="A123" s="1266" t="s">
        <v>638</v>
      </c>
    </row>
    <row r="125" spans="1:1">
      <c r="A125" s="564" t="s">
        <v>639</v>
      </c>
    </row>
    <row r="126" spans="1:1" ht="9.75" customHeight="1">
      <c r="A126" s="564"/>
    </row>
    <row r="127" spans="1:1">
      <c r="A127" s="568" t="s">
        <v>981</v>
      </c>
    </row>
    <row r="128" spans="1:1" ht="6" customHeight="1">
      <c r="A128" s="568"/>
    </row>
    <row r="129" spans="1:1">
      <c r="A129" s="1266" t="s">
        <v>984</v>
      </c>
    </row>
    <row r="130" spans="1:1">
      <c r="A130" s="1266" t="s">
        <v>985</v>
      </c>
    </row>
    <row r="131" spans="1:1">
      <c r="A131" s="1266" t="s">
        <v>986</v>
      </c>
    </row>
    <row r="132" spans="1:1">
      <c r="A132" s="1266" t="s">
        <v>987</v>
      </c>
    </row>
    <row r="133" spans="1:1" ht="8.25" customHeight="1">
      <c r="A133" s="1267"/>
    </row>
    <row r="134" spans="1:1">
      <c r="A134" s="568" t="s">
        <v>982</v>
      </c>
    </row>
    <row r="135" spans="1:1" ht="4.5" customHeight="1">
      <c r="A135" s="1267"/>
    </row>
    <row r="136" spans="1:1">
      <c r="A136" s="1266" t="s">
        <v>988</v>
      </c>
    </row>
    <row r="137" spans="1:1">
      <c r="A137" s="1266" t="s">
        <v>989</v>
      </c>
    </row>
    <row r="138" spans="1:1">
      <c r="A138" s="1266" t="s">
        <v>990</v>
      </c>
    </row>
    <row r="139" spans="1:1">
      <c r="A139" s="1266" t="s">
        <v>991</v>
      </c>
    </row>
    <row r="140" spans="1:1">
      <c r="A140" s="1266" t="s">
        <v>992</v>
      </c>
    </row>
    <row r="141" spans="1:1" ht="10.5" customHeight="1"/>
    <row r="142" spans="1:1" ht="14.25" customHeight="1">
      <c r="A142" s="1852" t="s">
        <v>983</v>
      </c>
    </row>
    <row r="143" spans="1:1" ht="21.75" customHeight="1">
      <c r="A143" s="1266" t="s">
        <v>993</v>
      </c>
    </row>
    <row r="144" spans="1:1">
      <c r="A144" s="1266" t="s">
        <v>994</v>
      </c>
    </row>
    <row r="145" spans="1:1">
      <c r="A145" s="1266" t="s">
        <v>995</v>
      </c>
    </row>
    <row r="146" spans="1:1">
      <c r="A146" s="1266" t="s">
        <v>996</v>
      </c>
    </row>
    <row r="147" spans="1:1">
      <c r="A147" s="1266" t="s">
        <v>997</v>
      </c>
    </row>
    <row r="148" spans="1:1">
      <c r="A148" s="1266" t="s">
        <v>998</v>
      </c>
    </row>
    <row r="149" spans="1:1">
      <c r="A149" s="1266" t="s">
        <v>999</v>
      </c>
    </row>
    <row r="150" spans="1:1">
      <c r="A150" s="1266" t="s">
        <v>1000</v>
      </c>
    </row>
    <row r="151" spans="1:1">
      <c r="A151" s="1266" t="s">
        <v>1001</v>
      </c>
    </row>
    <row r="152" spans="1:1">
      <c r="A152" s="1266" t="s">
        <v>1002</v>
      </c>
    </row>
    <row r="153" spans="1:1">
      <c r="A153" s="1266" t="s">
        <v>1003</v>
      </c>
    </row>
    <row r="154" spans="1:1">
      <c r="A154" s="1266" t="s">
        <v>1004</v>
      </c>
    </row>
    <row r="155" spans="1:1">
      <c r="A155" s="1266" t="s">
        <v>1005</v>
      </c>
    </row>
    <row r="156" spans="1:1">
      <c r="A156" s="1266" t="s">
        <v>1006</v>
      </c>
    </row>
    <row r="157" spans="1:1">
      <c r="A157" s="1266" t="s">
        <v>1007</v>
      </c>
    </row>
    <row r="158" spans="1:1">
      <c r="A158" s="1266" t="s">
        <v>1008</v>
      </c>
    </row>
    <row r="159" spans="1:1">
      <c r="A159" s="1266" t="s">
        <v>1009</v>
      </c>
    </row>
    <row r="160" spans="1:1">
      <c r="A160" s="1266" t="s">
        <v>1010</v>
      </c>
    </row>
    <row r="161" spans="1:1">
      <c r="A161" s="1266" t="s">
        <v>1011</v>
      </c>
    </row>
    <row r="162" spans="1:1">
      <c r="A162" s="1266" t="s">
        <v>1012</v>
      </c>
    </row>
    <row r="163" spans="1:1">
      <c r="A163" s="1266" t="s">
        <v>1013</v>
      </c>
    </row>
    <row r="164" spans="1:1">
      <c r="A164" s="1266" t="s">
        <v>1014</v>
      </c>
    </row>
    <row r="165" spans="1:1">
      <c r="A165" s="1266" t="s">
        <v>1015</v>
      </c>
    </row>
    <row r="166" spans="1:1">
      <c r="A166" s="1266" t="s">
        <v>1016</v>
      </c>
    </row>
    <row r="167" spans="1:1">
      <c r="A167" s="1266" t="s">
        <v>1017</v>
      </c>
    </row>
    <row r="168" spans="1:1" ht="5.25" customHeight="1">
      <c r="A168" s="1267"/>
    </row>
    <row r="169" spans="1:1">
      <c r="A169" s="2406" t="s">
        <v>640</v>
      </c>
    </row>
    <row r="170" spans="1:1" ht="5.25" customHeight="1">
      <c r="A170" s="2406"/>
    </row>
    <row r="171" spans="1:1">
      <c r="A171" s="1268" t="s">
        <v>641</v>
      </c>
    </row>
    <row r="172" spans="1:1">
      <c r="A172" s="1268" t="s">
        <v>642</v>
      </c>
    </row>
    <row r="173" spans="1:1">
      <c r="A173" s="1268" t="s">
        <v>643</v>
      </c>
    </row>
    <row r="174" spans="1:1">
      <c r="A174" s="1268" t="s">
        <v>644</v>
      </c>
    </row>
    <row r="175" spans="1:1" ht="7.5" customHeight="1">
      <c r="A175" s="2407"/>
    </row>
    <row r="176" spans="1:1">
      <c r="A176" s="564" t="s">
        <v>654</v>
      </c>
    </row>
    <row r="177" spans="1:1" ht="10.5" customHeight="1"/>
    <row r="178" spans="1:1" ht="12" customHeight="1">
      <c r="A178" s="1266" t="s">
        <v>656</v>
      </c>
    </row>
    <row r="179" spans="1:1" ht="12" customHeight="1">
      <c r="A179" s="1266" t="s">
        <v>657</v>
      </c>
    </row>
    <row r="180" spans="1:1">
      <c r="A180" s="1266" t="s">
        <v>655</v>
      </c>
    </row>
    <row r="181" spans="1:1">
      <c r="A181" s="1266" t="s">
        <v>658</v>
      </c>
    </row>
    <row r="182" spans="1:1" ht="9" customHeight="1"/>
    <row r="184" spans="1:1">
      <c r="A184" s="1263" t="s">
        <v>8</v>
      </c>
    </row>
  </sheetData>
  <hyperlinks>
    <hyperlink ref="A7" location="'I.1. Ley 87-01 (2)'!A1" display="I.1 Ley 87-01"/>
    <hyperlink ref="A8" location="'I.2. Org. SDSS'!A1" display="I.2 Organización del Sistema"/>
    <hyperlink ref="A9" location="'I.3. Reg. y Seg.'!A1" display="I.3 Regímenes y Seguros del SDSS"/>
    <hyperlink ref="A10" location="'I.4. Seg. y Ben.'!A1" display="I.4 Seguros y Beneficios del SDSS"/>
    <hyperlink ref="A13" location="'II.1. SDSS.Definición'!A1" display="II.1 Definiciones del SDSS"/>
    <hyperlink ref="A14" location="'II.2.Analisis SDSS'!A1" display="II.2 Análisis de las Empresas del SDSS"/>
    <hyperlink ref="A15" location="'II.3. Empl x sector '!A1" display="II.3 Empresas y Empleados Afiliados Activos al SDSS por Sector"/>
    <hyperlink ref="A16" location="' II.4.Empr x No. de empl'!A1" display="II.4 Empresas Afiliadas al SDSS, por Cantidad de Empleados Registrados en TSS"/>
    <hyperlink ref="A17" location="'II.5 Salario prom.'!A1" display="II.5 Salario Promedio Mensual de los Empleados Afiliados Activos al SDSS, por Sector"/>
    <hyperlink ref="A18" location="'II.6.Empl xsexoy edad'!A1" display="II.6 Trabajadores Afiliados Activos al SDSS, por Sexo y Edad"/>
    <hyperlink ref="A24" location="'III.1.1a. Def. Afil. SFS1'!A1" display="III.1.1 Definiciones del SFS"/>
    <hyperlink ref="A25" location="'III.1.2.Analisis SFS'!A1" display="III.1.2 Análisis de Afiliación del SFS"/>
    <hyperlink ref="A26" location="III.1.3.Afil.SFSPob.Nac.!A1" display="III.1.3 Afiliación del SFS a la Población Nacional"/>
    <hyperlink ref="A27" location="'III.1.4.Afil. SFS'!A1" display="III.1.4 Afiliación del SFS por Régimen de Financiamiento"/>
    <hyperlink ref="A28" location="'III.1.5.Cob.Afil. SFS '!A1" display="III.1.5 Cobertura de Afiliación al SFS por Régimen de Financiamiento"/>
    <hyperlink ref="A29" location="'III.1.6.Afil. SFS x sexo'!A1" display="III.1.6 Afiliación al SFS por Sexo"/>
    <hyperlink ref="A33" location="'III.2.1.Afil. SFS.RC '!A1" display="III.2.2 Análisis de Afiliación del SFS del RC"/>
    <hyperlink ref="A34" location="'III.2.2. Afil. SFS RC Anual '!A1" display="III.2.2 Afiliación Anual por Tipo al SFS del Régimen Contributivo (RC)"/>
    <hyperlink ref="A33:XFD33" location="'III.2.1.Afil. SFS.RC '!A1" display="III.2.1 Análisis de Afiliación del SFS del RC"/>
    <hyperlink ref="A35" location="'III.2.3. Afil. SFS RC Mensual'!A1" display="III.2.3 Afiliación Mensual por Tipo al SFS del Régimen Contributivo (RC)"/>
    <hyperlink ref="A36" location="'III.2.4.Cob.Afil. SFS RC Anual'!A1" display="III.2.4 Cobertura de Afiliación  Anual por Tipo del Régimen Contributivo (RC)"/>
    <hyperlink ref="A37" location="' III.2.5.Cob.Afil.SFSRC Mens'!A1" display="III.2.5 Cobertura de Afiliación Mensual por Tipo del Régimen Contributivo (RC)"/>
    <hyperlink ref="A38" location="'III.2.6.Afil. SFS RC X sex.tipo'!A1" display="III.2.6 Afiliados al SFS del RC por Sexo y Tipo"/>
    <hyperlink ref="A42" location="'III.3.1.Analis.Afil. SFS.RS1  '!A1" display="III.3.1 Definiciones y Análisis de Afiliación del SFS del RS"/>
    <hyperlink ref="A43" location="'III.3.2. Afil anual SFS RS '!A1" display="III.3.2 Afiliación Anual al SFS del Régimen Subsidiado (RS) por Tipo"/>
    <hyperlink ref="A44" location="' III.3.3.Afil.mensual SFS RS '!A1" display="III.3.3 Afiliación Mensual al SFS del Régimen Subsidiado (RS) por Tipo"/>
    <hyperlink ref="A45" location="'III.3.4.Cob.Afil anual SFS RS'!A1" display="III.3.4 Cobertura de Afiliación Anual al SFS el Régimen Subsidiado (RS) por Tipo "/>
    <hyperlink ref="A46" location="'III.3.5.Cob.Afil.mens.SFS RS '!A1" display="III.3.5 Cobertura de Afiliación Mensual al SFS el Régimen Subsidiado (RS) por Tipo "/>
    <hyperlink ref="A47" location="'III.3.6.Afil.SFSRSsex tipo '!A1" display="III.3.6 Afiliados al SFS el Régimen Subsidiado (RS) por Sexo y Tipo de Afiliación"/>
    <hyperlink ref="A51" location="III.4.1.Afil.RET1!A1" display="III.4.1 Definiciones y Análisis del RET "/>
    <hyperlink ref="A52" location="' III.4.2.Afil. SFSP Anual.'!A1" display="III.4.2 Afiliación Anual de Pensionados al SFS"/>
    <hyperlink ref="A53" location="' III.4.3.Afil. SFSP Mensual'!A1" display="III.4.3 Afiliación Mensual de Pensionados al SFS"/>
    <hyperlink ref="A54" location="' III.4.4.Cob.Afil. SFSP Mensual'!A1" display="III.4.4 Cobertura Afiliación Mensual de Pensionados al SFS"/>
    <hyperlink ref="A58" location="'III.5.1.Definición Afil. SVDS'!A1" display="III.5.1  Definiciones del SVDS"/>
    <hyperlink ref="A59" location="'III.5.2.Analisis Afil. SVDS'!A1" display="III.5.2  Análisis de Afiliación del SVDS"/>
    <hyperlink ref="A60" location="'III.5.3.Afil. SVDS'!A1" display="III.5.3 Cantidad de Afiliados y Cotizantes Anual del RC"/>
    <hyperlink ref="A61" location="'III.5.4.Afil. SVDS mensual'!A1" display="III.5.4  Afiliación Mensual al SVDS del RC"/>
    <hyperlink ref="A62" location="'III.5.5.Afil. cotiz.'!A1" display="III.5.5  Comparación Anual del Número de Afiliados Cotizantes con la Población Ocupada Formal"/>
    <hyperlink ref="A63" location="'III.5.6.Cotiz. x rango de edad'!A1" display="III.5.6  Cotizantes del SVDS por Rango de Edad"/>
    <hyperlink ref="A64" location="'III.5.7.Cotiz x sal. min. cot.'!A1" display="III.5.7  Cotizantes del SVDS por Cantidad de Salario Mínimo Cotizable"/>
    <hyperlink ref="A65" location="'III.5.8.Cotiz.x AFP y fondos'!A1" display="III.5.8  Distribución de los Afiliados Cotizantes por AFP`s y Fondos de Reparto"/>
    <hyperlink ref="A66" location="III.5.9.PEA_Pensiones_Género!A1" display="III.5.9  Población Económicamente Activa Afiliada al SVDS por Género"/>
    <hyperlink ref="A67" location="'III.5.10.Cot.Afil X Sexo'!A1" display="III.5.10 Afiliados y Cotizantes del SVDS por Género"/>
    <hyperlink ref="A68" location="'III.5.11.Traspasos anual'!A1" display="III.5.11  Traspaso Totales por Año"/>
    <hyperlink ref="A69" location="'III.5.12.Trasp. recibidos'!A1" display="III.5.12 Traspasos Recibidos en Entidades de CCI y Reparto"/>
    <hyperlink ref="A70" location="'III.5.13.Trasp. cedidos'!A1" display="III.5.13 Traspaso Cedidos en Entidades de CCI y Reparto"/>
    <hyperlink ref="A71" location="'III.5.14.Trasp. netos'!A1" display="III.5.14 Traspaso Netos en Entidades de CCI y Reparto"/>
    <hyperlink ref="A72" location="'III.5.15.Afil. SVDSxprov.'!A1" display="III.5.15 Distribución de Afiliados de las AFP por Provincias"/>
    <hyperlink ref="A76" location="'III.6.1.Definición Afil. SRL'!A1" display="III.6.1 Definiciones de SRL"/>
    <hyperlink ref="A77" location="'III.6.2.Afil. SRL.RC1 '!A1" display="III.6.2 Análisis de la Afiliación del SRL"/>
    <hyperlink ref="A78" location="'III.6.3.Afil. SRL'!A1" display="III.6.3 Comparativo Afiliación al SRL en Relación a la Población Ocupada en el Sector Formal"/>
    <hyperlink ref="A79" location="'III.6.4.Afil. SRL x sexoy edad'!A1" display="III.6.4 Afiliación al SRL por Grupo de Edad y Género"/>
    <hyperlink ref="A80" location="'III.6.5.Afil. ARL x riesgo'!A1" display="III.6.5 Empleados Afiliados Activos al SDSS por Tipo de Riesgos Laborales de sus Empresas"/>
    <hyperlink ref="A81" location="'III.6.6.ID. Accidentabilidad'!A1" display="III.6.6 Accidentabilidad Laboral de los Afiliados al SRL"/>
    <hyperlink ref="A86" location="'IV.1a.Definición Ing.Gastos)'!A1" display="IV.I.1  Definiciones Ingresos y Egresos del SDSS"/>
    <hyperlink ref="A87" location="'IV.1.2. Analisis Ing.Egr'!A1" display="IV.I.2  Análisis de Ingresos y Egresos del SDSS"/>
    <hyperlink ref="A88" location="'IV.1.3. Ingr y egr SDSS'!A1" display="IV.I.3  Ingreso y egreso Anuales del SDSS"/>
    <hyperlink ref="A89" location="'IV.1.4. Recaudo x sector'!A1" display="IV.I.4  Recaudo del RC del SDSS por Origen por Sector Económico"/>
    <hyperlink ref="A90" location="'IV.1.5 Rec. x origen'!A1" display="IV.I.5  Recaudo del RC del SDSS por Origen de los Aportes"/>
    <hyperlink ref="A91" location="'IV.1.6 Aport.Gob.SS'!A1" display="IV.I.6   Aportes del Gobierno a la Seguridad Social"/>
    <hyperlink ref="A95" location="'IV.2.1 AnálisisIng.Egr.Seg'!A1" display="IV.2.1  Análisis de Ingresos y Egresos por Seguros"/>
    <hyperlink ref="A96" location="'IV.2.2. Pagos SFS A'!A1" display="IV.2.2  Fondos Pagados Anualmente por Cuentas al SFS del RC"/>
    <hyperlink ref="A97" location="'IV.2.3.Pagos_SFS M'!A1" display="IV.2.3  Fondos Pagados Mensualmente por Cuentas al SFS del RC"/>
    <hyperlink ref="A98" location="'IV.2.4.Pagos x ARS 2'!A1" display="IV.2.4  Fondos Pagados a las ARS del SFS del RC"/>
    <hyperlink ref="A99" location="'IV.2.5.Pagos x ARS'!A1" display="IV.2.5  Fondos Pagados del RC a las ARS del SFS"/>
    <hyperlink ref="A100" location="'IV.2.6.INV_SFS x Entidad'!A1" display="IV.2.6 Distribución de las Inversiones de la Cuenta de la Salud por Instrumento"/>
    <hyperlink ref="A101" location="'IV.2.6.INV_SFS x Entidad'!A1" display="IV.2.7 Distribución de las Inversiones del SFS del RC"/>
    <hyperlink ref="A102" location="'IV.2.8.Aport. GOB. y Pagos RS'!A1" display="IV.2.8 Aportes del Gobierno Central y Pago a SENASA"/>
    <hyperlink ref="A103" location="'IV.2.9.Saldos RS mensual'!A1" display="IV.2.9 Aportes y Pagos Mensual del SFS en el RS"/>
    <hyperlink ref="A104" location="'IV.2.10 Pagos.SFS Pens.'!A1" display="IV.2.10 Pagos Anuales del SFSP Ley 1896-379"/>
    <hyperlink ref="A105" location="'IV.2.11.Pagos.SFS Pens.Mens.'!A1" display="IV.2.11 Pagos Mensuales del SFSP por ARS"/>
    <hyperlink ref="A109" location="IV.3.1.AnálisisIng.Eg.SVDS!A1" display="IV.3.1  Análisis de Ingresos y Egresos del SVDS"/>
    <hyperlink ref="A110" location="'IV.3.2.Pagos_ SVDS'!A1" display="IV.3.2 Dispersión Histórica del SVDS"/>
    <hyperlink ref="A111" location="'IV.3.3.Pagos anuales x cuentas'!A1" display="IV.3.3  Pago Anual al SVDS por Cuentas del SVDS"/>
    <hyperlink ref="A112" location="'IV.3.4.Pago Entidades'!A1" display="IV.3.4  Pagos a Entidades del Seguro de Vejez, Discapacidad y Sobrevivencia"/>
    <hyperlink ref="A113" location="'IV.3.5.Patrim. fp anual'!A1" display="IV.3.5  Patrimonio de los Fondos de Pensiones por Año"/>
    <hyperlink ref="A114" location="'IV.3.6.Cartera de inv fp'!A1" display="IV.3.6 Composición de la Cartera Total de Inversión de los Fondos de Pensiones por Tipo de Emisor"/>
    <hyperlink ref="A115" location="'IV.3.7. Comp. Cartera'!A1" display="IV.3.7 Composición de la Cartera Total de Inversión de los Fondos de Pensiones por Instrumento"/>
    <hyperlink ref="A116" location="'IV.3.8. Rent. nom. de los FP'!A1" display="IV.3.8  Rentabilidad Nominal Promedio de los Fondos de Pensiones"/>
    <hyperlink ref="A117" location="IV.3.9.Rentab.Real!A1" display="IV.3.9 Rentabilidad Promedio de los Fondos de Pensiones"/>
    <hyperlink ref="A121" location="'IV.4.1. Analisis '!A1" display="IV.4.1  Análisis del SRL"/>
    <hyperlink ref="A122" location="'IV.4.2.Pagos ARL A'!A1" display="IV.4.2 Pagos Anuales al ARL por Cuentas"/>
    <hyperlink ref="A123" location="'IV.4.3.Pagos_ARL M'!A1" display="IV.4.3 Pagos Mensuales por Cuentas al Seguro de Riesgo Laborales"/>
    <hyperlink ref="A129" location="'V.2.1.SUBSIDIO_SFS Def.'!A1" display="V.2.1  Definiciones Subsidios"/>
    <hyperlink ref="A130" location="V.2.2.Análisis!A1" display="V.2.2 Análisis de Subsidio de Matenidad, Lactancia y Enfermedad Común"/>
    <hyperlink ref="A131" location="' V.2.3.Benef. subsid '!A1" display="V.2.3 Afiliados Beneficiarios por Subsidios de Maternidad, Lactancia y Enfermedad Común"/>
    <hyperlink ref="A132" location="'V.2.4. Monto subsid (2)'!A1" display="V.2.4 Montos Aprobados en Millones de RD$ por Concepto de Subsidios por Maternidad, Lactancia y Enfermedad Común"/>
    <hyperlink ref="A136" location="'V.3.1. Def-Análisis pens.'!A1" display="V.3.1  Definiciones Subsidios SVDS"/>
    <hyperlink ref="A137" location="'V.3.1. Def-Análisis pens.'!A1" display="V.3.2 Análisis de Subsidio de SVDS"/>
    <hyperlink ref="A138" location="'V.3.2 Pensiones por año'!A1" display="V.3.3 Pensiones Otorgadas por Año del SVDS"/>
    <hyperlink ref="A139" location="'V.3.3.Pens.Disc. AFP'!A1" display="V.3.4 Monto de Pensión Promedio por Tipo de Discapacidad Según AFP"/>
    <hyperlink ref="A140" location="'V.3.4.Pensiones Sob.Disc'!A1" display="V.3.5 Pensión Promedio de Sobrevivencia y Discapacidad (RD$) del SVDS"/>
    <hyperlink ref="A171" location="'VI.1.Analisis CMNR'!A1" display="VI.1 Análisis de CMNR"/>
    <hyperlink ref="A172" location="VI.2.Status!A1" display="VI.2  Solicitudes Recibidas en las Comisiones Médicas por Estatus"/>
    <hyperlink ref="A173" location="VI.3.Apelaciones1!A1" display="VI.3 Apelaciones de Dictamenes de la CMNR"/>
    <hyperlink ref="A174" location="'VI.4. Entidad Receptora Origen'!A1" display="VI.4 Apelaciones por Entidad Receptora y Orígen"/>
    <hyperlink ref="A143" location="'V.4.1.Def-Analisis   '!A1" display="V.4.1 Análisis de Beneficios de la Administradora de Riesgos Laborales"/>
    <hyperlink ref="A144" location="'V.4.2.NA. Reportes ARL'!A1" display="V.4.2 Reporte de Accidente Laborales y Enfermedades Profesionales"/>
    <hyperlink ref="A145" location="'V.4.3. NA.Cant. accid x región'!A1" display="V.4.3  Reporte de Accidente Laborales y Enfermedades Profesionales por Región"/>
    <hyperlink ref="A146" location="'V.4.4.NA.Cant. accid x Prov.)'!A1" display="V.4.4 Reporte de Accidentes Laborales y Enfermedades Profesionales por Provincia"/>
    <hyperlink ref="A147" location="'V.4.5.NA.Cant. accid x Proced.'!A1" display="V.4.5 Reporte de Accidentes Laborales y Enfermedades Profesionales por Zona de Procedencia"/>
    <hyperlink ref="A148" location="'V.4.6. NA.Cant. accid x sector'!A1" display="V.4.6 Reporte de Accidente Laborales y Enfermedades Profesionales por Tipo Sector"/>
    <hyperlink ref="A149" location="'V.4.7. Accid x sexo'!A1" display="V.4.7 Reporte de Accidentes Laborales y Enfermedades Profesionales por Sexo"/>
    <hyperlink ref="A150" location="'V.4.8. Accid x rango de edad'!A1" display="V.4.8 Reporte de Accidentes Laborales y Enfermedades Profesionales por Rango de Edad"/>
    <hyperlink ref="A151" location="'V.4.9.Accid x Escolaridad'!A1" display="V.4.9 Reporte de Accidentes Laborales y Enfermedades Profesionales por Nivel de Escolaridad"/>
    <hyperlink ref="A152" location="'V.4.10.Accid x sector '!A1" display="V.4.10 Comparación Reporte de Accidentes Laborales y Enfermedades Profesionales y Afiliación al SRL por Sector"/>
    <hyperlink ref="A153" location="'V.4.11.Accid x sexo'!A1" display="V.4.11 Comparación Reporte de Accidentes laborales y Enfermedades Profesionales y Afiliación al SRL por Sexo"/>
    <hyperlink ref="A154" location="'V.4.12.Accid x edad'!A1" display="V.4.12 Comparación  Reporte de Accidentes Laborales y Enfermedades Profesionales y Afiliación al SRL por Edad"/>
    <hyperlink ref="A155" location="'V.4.13.EC. Accid. Lab'!A1" display="V.4.13 Cantidad de Expedientes Calificados por la ARL Vs Casos Reportados"/>
    <hyperlink ref="A156" location="'V.4.14.EC. Accid. Lab.'!A1" display="V.4.14 Cantidad de Expedientes de Accidentes Laborales Calificados por la ARL "/>
    <hyperlink ref="A157" location="'V.4.15.EC. Accid. Lab x tipo'!A1" display="V.4.15 Cantidad de Expedientes Calificados por la ARL por Tipo de Accidente"/>
    <hyperlink ref="A158" location="'V.4.16. EC. Accid. Lab x Lesión'!A1" display="V.4.16 Cantidad de Expedientes Calificados por la ARL por Grado de Lesión"/>
    <hyperlink ref="A159" location="'V.4.17. Accid.Lab suceso'!A1" display="V.4.17 Cantidad de Expedientes Calificados por la ARL  Según Circunstancia del Suceso"/>
    <hyperlink ref="A160" location="'V.4.18. EC. x Agente daño'!A1" display="V.4.18 Cantidad de Expedientes Calificados por la ARL Según Agente Dañino"/>
    <hyperlink ref="A161" location="'V.4.19. EC. x  lugar de accid.'!A1" display="V.4.19 Cantidad de Expedientes Calificados por la ARL Según Lugar de Accidente"/>
    <hyperlink ref="A162" location="'V.4.20.EC. Accid incapac.'!A1" display="V.4.20 Cantidad de Expedientes Calificados por la ARL con Accidentes Laborales con Lesiones Discapacitantes"/>
    <hyperlink ref="A163" location="'V.4.21. EC. Enferm. Prof (R)'!A1" display="V.4.21 Cantidad de Expedientes de Enfermedades Profesionales Calificados en Proceso de Investigación"/>
    <hyperlink ref="A164" location="'V.4.22.EC. Accid Lab.(R)'!A1" display="V.4.22 Cantidad de Expedientes de Accidentes Laborales Calificados en Proceso de Reinvestigación"/>
    <hyperlink ref="A165" location="'V.4.23. Accid. Aprobxtipo'!A1" display="V.4.23 Casos Aprobados en Proceso de Reinvestigación por Tipo de Accidente"/>
    <hyperlink ref="A166" location="'V.4.24. Accid. Aprob xLesión '!A1" display="V.4.24 Casos Aprobados en Proceso de Reinvestigación por Grado de Lesión"/>
    <hyperlink ref="A167" location="'V.4.25.Accid.Aprob Según suc.'!A1" display="V.4.25 Casos Aprobados en Proceso de Reinvestigación por Circunstancia del Suceso"/>
    <hyperlink ref="A178" location="'VII.1. Analisis CBSS'!Área_de_impresión" display="VII.1 Analisis del Convenio Bilateral"/>
    <hyperlink ref="A179" location="'VII.2.CBSS Tram.'!Área_de_impresión" display="VII.2 Cantidad de Solicitudes por año y tipo de trámite"/>
    <hyperlink ref="A180" location="'VII.3.CBSS-Benef'!Área_de_impresión" display="VII.3 Cantidad de Solicitantes por Año y Tipo de Beneficio"/>
    <hyperlink ref="A181" location="'VII.4.CBSS-Tramit.'!Área_de_impresión" display="VII.4  Cantidad de Solicitudes y Tramitaciones Concluidas "/>
    <hyperlink ref="A176" location="VII.CBSS!Área_de_impresión" display="VII. Estadísticas del Convenio Bilateral de Seguridad Social entre España y la República Dominicana"/>
    <hyperlink ref="A1" location="'VIII.1 Ocup. formal'!Área_de_impresión" display="'VIII.1 Ocup. formal'!Área_de_impresión"/>
  </hyperlinks>
  <pageMargins left="0.7" right="0.7" top="0.75" bottom="0.75" header="0.3" footer="0.3"/>
  <pageSetup scale="99" fitToHeight="0" orientation="portrait" r:id="rId1"/>
  <rowBreaks count="4" manualBreakCount="4">
    <brk id="48" man="1"/>
    <brk id="91" man="1"/>
    <brk id="132" man="1"/>
    <brk id="175" man="1"/>
  </rowBreaks>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9">
    <tabColor theme="9" tint="-0.249977111117893"/>
  </sheetPr>
  <dimension ref="A1:AB94"/>
  <sheetViews>
    <sheetView showGridLines="0" view="pageBreakPreview" zoomScale="55" zoomScaleNormal="100" zoomScaleSheetLayoutView="55" zoomScalePageLayoutView="62" workbookViewId="0">
      <pane xSplit="1" ySplit="3" topLeftCell="B4" activePane="bottomRight" state="frozen"/>
      <selection pane="topRight" activeCell="B1" sqref="B1"/>
      <selection pane="bottomLeft" activeCell="A4" sqref="A4"/>
      <selection pane="bottomRight" activeCell="N1" sqref="N1:V1048576"/>
    </sheetView>
  </sheetViews>
  <sheetFormatPr baseColWidth="10" defaultColWidth="11.42578125" defaultRowHeight="15"/>
  <cols>
    <col min="1" max="1" width="23.42578125" style="152" customWidth="1"/>
    <col min="2" max="2" width="30.28515625" style="588" customWidth="1"/>
    <col min="3" max="3" width="38" style="588" customWidth="1"/>
    <col min="4" max="4" width="32.85546875" style="588" customWidth="1"/>
    <col min="5" max="5" width="36.85546875" style="588" customWidth="1"/>
    <col min="6" max="6" width="30.85546875" style="60" customWidth="1"/>
    <col min="7" max="7" width="24" style="60" customWidth="1"/>
    <col min="8" max="8" width="17.7109375" style="60" customWidth="1"/>
    <col min="9" max="9" width="20.7109375" style="60" customWidth="1"/>
    <col min="10" max="10" width="16.85546875" style="60" customWidth="1"/>
    <col min="11" max="11" width="14.5703125" style="60" customWidth="1"/>
    <col min="12" max="12" width="15" style="60" customWidth="1"/>
    <col min="13" max="13" width="17.28515625" style="60" customWidth="1"/>
    <col min="14" max="14" width="25.28515625" style="60" customWidth="1"/>
    <col min="15" max="15" width="20.42578125" style="60" customWidth="1"/>
    <col min="16" max="16" width="14.7109375" style="60" customWidth="1"/>
    <col min="17" max="17" width="13" style="60" customWidth="1"/>
    <col min="18" max="21" width="11.42578125" style="60"/>
    <col min="22" max="22" width="18.7109375" style="60" bestFit="1" customWidth="1"/>
    <col min="23" max="16384" width="11.42578125" style="60"/>
  </cols>
  <sheetData>
    <row r="1" spans="1:17" ht="104.25" customHeight="1">
      <c r="A1" s="2483"/>
      <c r="B1" s="2483"/>
      <c r="C1" s="2483"/>
      <c r="D1" s="2483"/>
      <c r="E1" s="2483"/>
      <c r="F1" s="2483"/>
      <c r="G1" s="2483"/>
      <c r="H1" s="2483"/>
      <c r="I1" s="2483"/>
      <c r="J1" s="2483"/>
      <c r="K1" s="2483"/>
      <c r="L1" s="2483"/>
      <c r="M1" s="2483"/>
    </row>
    <row r="2" spans="1:17" s="29" customFormat="1" ht="8.25" customHeight="1">
      <c r="A2" s="628"/>
      <c r="B2" s="528"/>
      <c r="C2" s="528"/>
      <c r="D2" s="528"/>
      <c r="E2" s="528"/>
      <c r="F2" s="337"/>
      <c r="G2" s="337"/>
      <c r="H2" s="139"/>
      <c r="I2" s="139"/>
      <c r="J2" s="139"/>
      <c r="K2" s="139"/>
      <c r="L2" s="139"/>
      <c r="M2" s="139"/>
    </row>
    <row r="3" spans="1:17" ht="94.5" customHeight="1">
      <c r="A3" s="1468" t="s">
        <v>175</v>
      </c>
      <c r="B3" s="1469" t="s">
        <v>529</v>
      </c>
      <c r="C3" s="1470" t="s">
        <v>474</v>
      </c>
      <c r="D3" s="1470" t="s">
        <v>536</v>
      </c>
      <c r="E3" s="1470" t="s">
        <v>475</v>
      </c>
      <c r="F3" s="1469" t="s">
        <v>476</v>
      </c>
      <c r="G3" s="1147" t="s">
        <v>407</v>
      </c>
      <c r="H3"/>
      <c r="I3"/>
      <c r="J3"/>
      <c r="K3"/>
      <c r="L3"/>
      <c r="M3"/>
      <c r="N3" s="16"/>
      <c r="O3" s="16"/>
      <c r="P3" s="16"/>
      <c r="Q3" s="16"/>
    </row>
    <row r="4" spans="1:17" s="510" customFormat="1" ht="23.25" customHeight="1">
      <c r="A4" s="667" t="s">
        <v>379</v>
      </c>
      <c r="B4" s="589">
        <v>1005990</v>
      </c>
      <c r="C4" s="765">
        <f t="shared" ref="C4:C14" si="0">+D4+E4</f>
        <v>593477</v>
      </c>
      <c r="D4" s="451">
        <v>586713</v>
      </c>
      <c r="E4" s="451">
        <v>6764</v>
      </c>
      <c r="F4" s="625">
        <f>+C4+B4</f>
        <v>1599467</v>
      </c>
      <c r="G4" s="1148">
        <f t="shared" ref="G4:G17" si="1">+C4/B4</f>
        <v>0.58994323999244525</v>
      </c>
      <c r="O4" s="195"/>
      <c r="P4" s="195"/>
      <c r="Q4" s="195"/>
    </row>
    <row r="5" spans="1:17" s="510" customFormat="1" ht="23.25" customHeight="1">
      <c r="A5" s="667" t="s">
        <v>380</v>
      </c>
      <c r="B5" s="589">
        <v>992746</v>
      </c>
      <c r="C5" s="765">
        <f t="shared" si="0"/>
        <v>736925</v>
      </c>
      <c r="D5" s="451">
        <v>718099</v>
      </c>
      <c r="E5" s="451">
        <v>18826</v>
      </c>
      <c r="F5" s="625">
        <f t="shared" ref="F5:F18" si="2">+C5+B5</f>
        <v>1729671</v>
      </c>
      <c r="G5" s="1148">
        <f t="shared" si="1"/>
        <v>0.74230971467021778</v>
      </c>
      <c r="N5" s="626"/>
      <c r="O5" s="195"/>
      <c r="P5" s="195"/>
      <c r="Q5" s="195"/>
    </row>
    <row r="6" spans="1:17" s="510" customFormat="1" ht="23.25" customHeight="1">
      <c r="A6" s="667" t="s">
        <v>142</v>
      </c>
      <c r="B6" s="589">
        <v>1084705</v>
      </c>
      <c r="C6" s="765">
        <f t="shared" si="0"/>
        <v>1011527</v>
      </c>
      <c r="D6" s="451">
        <v>965195</v>
      </c>
      <c r="E6" s="451">
        <v>46332</v>
      </c>
      <c r="F6" s="625">
        <f t="shared" si="2"/>
        <v>2096232</v>
      </c>
      <c r="G6" s="1148">
        <f t="shared" si="1"/>
        <v>0.93253649609801748</v>
      </c>
      <c r="N6" s="626"/>
      <c r="O6" s="195"/>
      <c r="P6" s="195"/>
      <c r="Q6" s="195"/>
    </row>
    <row r="7" spans="1:17" s="510" customFormat="1" ht="23.25" customHeight="1">
      <c r="A7" s="667" t="s">
        <v>143</v>
      </c>
      <c r="B7" s="589">
        <v>1183463</v>
      </c>
      <c r="C7" s="765">
        <f t="shared" si="0"/>
        <v>1234529</v>
      </c>
      <c r="D7" s="451">
        <v>1163938</v>
      </c>
      <c r="E7" s="451">
        <v>70591</v>
      </c>
      <c r="F7" s="625">
        <f t="shared" si="2"/>
        <v>2417992</v>
      </c>
      <c r="G7" s="1148">
        <f t="shared" si="1"/>
        <v>1.043149637969248</v>
      </c>
      <c r="N7" s="626"/>
      <c r="O7" s="195"/>
      <c r="P7" s="195"/>
      <c r="Q7" s="195"/>
    </row>
    <row r="8" spans="1:17" s="510" customFormat="1" ht="23.25" customHeight="1">
      <c r="A8" s="667" t="s">
        <v>381</v>
      </c>
      <c r="B8" s="589">
        <v>1224959</v>
      </c>
      <c r="C8" s="765">
        <f t="shared" si="0"/>
        <v>1361984</v>
      </c>
      <c r="D8" s="451">
        <v>1266038</v>
      </c>
      <c r="E8" s="451">
        <v>95946</v>
      </c>
      <c r="F8" s="625">
        <f t="shared" si="2"/>
        <v>2586943</v>
      </c>
      <c r="G8" s="1148">
        <f t="shared" si="1"/>
        <v>1.1118608867725368</v>
      </c>
      <c r="N8" s="626"/>
      <c r="O8" s="195"/>
      <c r="P8" s="195"/>
      <c r="Q8" s="195"/>
    </row>
    <row r="9" spans="1:17" s="510" customFormat="1" ht="23.25" customHeight="1">
      <c r="A9" s="667" t="s">
        <v>382</v>
      </c>
      <c r="B9" s="589">
        <v>1270865</v>
      </c>
      <c r="C9" s="765">
        <f t="shared" si="0"/>
        <v>1476870</v>
      </c>
      <c r="D9" s="451">
        <v>1362366</v>
      </c>
      <c r="E9" s="451">
        <v>114504</v>
      </c>
      <c r="F9" s="625">
        <f t="shared" si="2"/>
        <v>2747735</v>
      </c>
      <c r="G9" s="1148">
        <f t="shared" si="1"/>
        <v>1.1620982559123116</v>
      </c>
      <c r="N9" s="626"/>
      <c r="O9" s="195"/>
      <c r="P9" s="195"/>
      <c r="Q9" s="195"/>
    </row>
    <row r="10" spans="1:17" s="510" customFormat="1" ht="23.25" customHeight="1">
      <c r="A10" s="667" t="s">
        <v>406</v>
      </c>
      <c r="B10" s="589">
        <v>1353109</v>
      </c>
      <c r="C10" s="765">
        <f t="shared" si="0"/>
        <v>1612217</v>
      </c>
      <c r="D10" s="451">
        <v>1478208</v>
      </c>
      <c r="E10" s="451">
        <v>134009</v>
      </c>
      <c r="F10" s="625">
        <f t="shared" si="2"/>
        <v>2965326</v>
      </c>
      <c r="G10" s="1148">
        <f t="shared" si="1"/>
        <v>1.1914908555038803</v>
      </c>
      <c r="N10" s="626"/>
      <c r="O10" s="195"/>
      <c r="P10" s="195"/>
      <c r="Q10" s="195"/>
    </row>
    <row r="11" spans="1:17" s="510" customFormat="1" ht="23.25" customHeight="1">
      <c r="A11" s="667" t="s">
        <v>418</v>
      </c>
      <c r="B11" s="589">
        <v>1451773</v>
      </c>
      <c r="C11" s="765">
        <f t="shared" si="0"/>
        <v>1773174</v>
      </c>
      <c r="D11" s="451">
        <v>1621827</v>
      </c>
      <c r="E11" s="451">
        <v>151347</v>
      </c>
      <c r="F11" s="625">
        <f t="shared" si="2"/>
        <v>3224947</v>
      </c>
      <c r="G11" s="1148">
        <f t="shared" si="1"/>
        <v>1.2213851614543045</v>
      </c>
      <c r="K11" s="627"/>
      <c r="L11" s="627"/>
      <c r="M11" s="627"/>
      <c r="N11" s="626"/>
      <c r="O11" s="195"/>
      <c r="P11" s="195"/>
      <c r="Q11" s="195"/>
    </row>
    <row r="12" spans="1:17" s="510" customFormat="1" ht="23.25" customHeight="1">
      <c r="A12" s="763" t="s">
        <v>670</v>
      </c>
      <c r="B12" s="764">
        <v>1544927</v>
      </c>
      <c r="C12" s="765">
        <f t="shared" si="0"/>
        <v>1862134</v>
      </c>
      <c r="D12" s="766">
        <v>1683703</v>
      </c>
      <c r="E12" s="766">
        <v>178431</v>
      </c>
      <c r="F12" s="625">
        <f t="shared" si="2"/>
        <v>3407061</v>
      </c>
      <c r="G12" s="1148">
        <f t="shared" si="1"/>
        <v>1.2053216753930769</v>
      </c>
      <c r="J12" s="627"/>
      <c r="K12" s="627"/>
      <c r="L12" s="627"/>
      <c r="M12" s="627"/>
      <c r="N12" s="195"/>
      <c r="O12" s="195"/>
      <c r="P12" s="195"/>
      <c r="Q12" s="195"/>
    </row>
    <row r="13" spans="1:17" s="510" customFormat="1" ht="23.25" customHeight="1">
      <c r="A13" s="763" t="s">
        <v>697</v>
      </c>
      <c r="B13" s="764">
        <v>1668163</v>
      </c>
      <c r="C13" s="765">
        <f t="shared" si="0"/>
        <v>2031653</v>
      </c>
      <c r="D13" s="766">
        <v>1839469</v>
      </c>
      <c r="E13" s="766">
        <v>192184</v>
      </c>
      <c r="F13" s="625">
        <f t="shared" si="2"/>
        <v>3699816</v>
      </c>
      <c r="G13" s="1148">
        <f t="shared" si="1"/>
        <v>1.2178983708426574</v>
      </c>
      <c r="J13" s="627"/>
      <c r="K13" s="627"/>
      <c r="L13" s="627"/>
      <c r="M13" s="627"/>
      <c r="N13" s="195"/>
      <c r="O13" s="195"/>
      <c r="P13" s="195"/>
      <c r="Q13" s="195"/>
    </row>
    <row r="14" spans="1:17" s="510" customFormat="1" ht="23.25" customHeight="1">
      <c r="A14" s="763" t="s">
        <v>747</v>
      </c>
      <c r="B14" s="764">
        <v>1819118</v>
      </c>
      <c r="C14" s="765">
        <f t="shared" si="0"/>
        <v>2201181</v>
      </c>
      <c r="D14" s="766">
        <v>1995239</v>
      </c>
      <c r="E14" s="766">
        <v>205942</v>
      </c>
      <c r="F14" s="625">
        <f t="shared" si="2"/>
        <v>4020299</v>
      </c>
      <c r="G14" s="1148">
        <f t="shared" si="1"/>
        <v>1.2100265073513647</v>
      </c>
      <c r="J14" s="627"/>
      <c r="K14" s="627"/>
      <c r="L14" s="627"/>
      <c r="M14" s="627"/>
      <c r="N14" s="195"/>
      <c r="O14" s="195"/>
      <c r="P14" s="195"/>
      <c r="Q14" s="195"/>
    </row>
    <row r="15" spans="1:17" ht="23.25" customHeight="1">
      <c r="A15" s="763" t="s">
        <v>767</v>
      </c>
      <c r="B15" s="764">
        <v>1896154</v>
      </c>
      <c r="C15" s="765">
        <f>+D15+E15</f>
        <v>2344315</v>
      </c>
      <c r="D15" s="766">
        <v>2123086</v>
      </c>
      <c r="E15" s="766">
        <v>221229</v>
      </c>
      <c r="F15" s="625">
        <f t="shared" si="2"/>
        <v>4240469</v>
      </c>
      <c r="G15" s="1148">
        <f t="shared" si="1"/>
        <v>1.2363526380241268</v>
      </c>
      <c r="H15" s="22"/>
      <c r="I15" s="22"/>
      <c r="J15" s="22"/>
      <c r="K15" s="22"/>
      <c r="L15" s="22"/>
      <c r="M15" s="22"/>
      <c r="N15" s="22"/>
      <c r="O15" s="22"/>
      <c r="P15" s="22"/>
      <c r="Q15" s="22"/>
    </row>
    <row r="16" spans="1:17" s="584" customFormat="1" ht="23.25" customHeight="1">
      <c r="A16" s="1748" t="s">
        <v>891</v>
      </c>
      <c r="B16" s="1749">
        <v>1927961</v>
      </c>
      <c r="C16" s="765">
        <f>+D16+E16</f>
        <v>2382384</v>
      </c>
      <c r="D16" s="766">
        <v>2155873</v>
      </c>
      <c r="E16" s="766">
        <v>226511</v>
      </c>
      <c r="F16" s="625">
        <f t="shared" si="2"/>
        <v>4310345</v>
      </c>
      <c r="G16" s="1148">
        <f t="shared" si="1"/>
        <v>1.2357013445811404</v>
      </c>
      <c r="H16" s="22"/>
      <c r="I16" s="22"/>
      <c r="J16" s="22"/>
      <c r="K16" s="22"/>
      <c r="L16" s="22"/>
      <c r="M16" s="22"/>
      <c r="N16" s="22"/>
      <c r="O16" s="22"/>
      <c r="P16" s="22"/>
      <c r="Q16" s="22"/>
    </row>
    <row r="17" spans="1:28" s="584" customFormat="1" ht="23.25" customHeight="1">
      <c r="A17" s="2231" t="s">
        <v>963</v>
      </c>
      <c r="B17" s="2232">
        <v>1783096</v>
      </c>
      <c r="C17" s="765">
        <f>+D17+E17</f>
        <v>2297699</v>
      </c>
      <c r="D17" s="766">
        <v>2085344</v>
      </c>
      <c r="E17" s="766">
        <v>212355</v>
      </c>
      <c r="F17" s="625">
        <f t="shared" si="2"/>
        <v>4080795</v>
      </c>
      <c r="G17" s="1148">
        <f t="shared" si="1"/>
        <v>1.2886008380928453</v>
      </c>
      <c r="H17" s="22"/>
      <c r="I17" s="22"/>
      <c r="J17" s="22"/>
      <c r="K17" s="22"/>
      <c r="L17" s="22"/>
      <c r="M17" s="22"/>
      <c r="N17" s="22"/>
      <c r="O17" s="22"/>
      <c r="P17" s="22"/>
      <c r="Q17" s="22"/>
    </row>
    <row r="18" spans="1:28" ht="23.25" customHeight="1">
      <c r="A18" s="2343" t="str">
        <f>+'Resumen EEp'!G4</f>
        <v>Abr.2021</v>
      </c>
      <c r="B18" s="1208">
        <f>+'Resumen EEp'!B25</f>
        <v>1821778</v>
      </c>
      <c r="C18" s="1207">
        <f>D18+E18</f>
        <v>2283594</v>
      </c>
      <c r="D18" s="1209">
        <f>+'Resumen EEp'!B26+'Resumen EEp'!B28</f>
        <v>2064769</v>
      </c>
      <c r="E18" s="1209">
        <f>+'Resumen EEp'!B27</f>
        <v>218825</v>
      </c>
      <c r="F18" s="625">
        <f t="shared" si="2"/>
        <v>4105372</v>
      </c>
      <c r="G18" s="1206">
        <f>C18/B18</f>
        <v>1.2534974074777498</v>
      </c>
      <c r="H18" s="22"/>
      <c r="I18" s="22"/>
      <c r="J18" s="22"/>
      <c r="K18" s="22"/>
      <c r="L18" s="22"/>
      <c r="M18" s="22"/>
      <c r="N18" s="22"/>
      <c r="O18" s="22"/>
      <c r="P18" s="22"/>
      <c r="Q18" s="22"/>
      <c r="AB18" s="60" t="s">
        <v>8</v>
      </c>
    </row>
    <row r="19" spans="1:28" ht="25.5" customHeight="1">
      <c r="A19" s="2508" t="s">
        <v>679</v>
      </c>
      <c r="B19" s="2508"/>
      <c r="C19" s="2508"/>
      <c r="D19" s="2508"/>
      <c r="E19" s="2508"/>
      <c r="F19" s="2508"/>
      <c r="G19" s="2508"/>
      <c r="H19" s="22"/>
      <c r="I19" s="22"/>
      <c r="J19" s="22"/>
      <c r="K19" s="22"/>
      <c r="L19" s="22"/>
      <c r="M19" s="22"/>
      <c r="N19" s="22"/>
      <c r="O19" s="22"/>
      <c r="P19" s="22"/>
      <c r="Q19" s="22"/>
    </row>
    <row r="20" spans="1:28" ht="25.5" customHeight="1">
      <c r="A20" s="22"/>
      <c r="B20" s="590"/>
      <c r="C20" s="590"/>
      <c r="D20" s="590"/>
      <c r="E20" s="590"/>
      <c r="F20" s="22"/>
      <c r="G20" s="22"/>
      <c r="H20" s="22"/>
      <c r="I20" s="22"/>
      <c r="J20" s="22"/>
      <c r="K20" s="22"/>
      <c r="L20" s="22"/>
      <c r="M20" s="22"/>
      <c r="N20" s="22"/>
      <c r="O20" s="22"/>
      <c r="P20" s="22"/>
      <c r="Q20" s="22"/>
    </row>
    <row r="21" spans="1:28" ht="25.5" customHeight="1">
      <c r="A21" s="22"/>
      <c r="B21" s="590"/>
      <c r="C21" s="590"/>
      <c r="D21" s="590"/>
      <c r="E21" s="590"/>
      <c r="F21" s="22"/>
      <c r="G21" s="22"/>
      <c r="H21" s="22"/>
      <c r="I21" s="22"/>
      <c r="J21" s="22"/>
      <c r="K21" s="22"/>
      <c r="L21" s="22"/>
      <c r="M21" s="22"/>
      <c r="N21" s="22"/>
      <c r="O21" s="22"/>
      <c r="P21" s="22"/>
      <c r="Q21" s="22"/>
    </row>
    <row r="22" spans="1:28" ht="25.5" customHeight="1">
      <c r="A22" s="22"/>
      <c r="B22" s="590"/>
      <c r="C22" s="590"/>
      <c r="D22" s="590"/>
      <c r="E22" s="590"/>
      <c r="F22" s="22"/>
      <c r="G22" s="22"/>
      <c r="H22" s="22"/>
      <c r="I22" s="22"/>
      <c r="J22" s="22"/>
      <c r="K22" s="22"/>
      <c r="L22" s="22"/>
      <c r="M22" s="22"/>
      <c r="N22" s="22"/>
      <c r="O22" s="22"/>
      <c r="P22" s="22"/>
      <c r="Q22" s="22"/>
    </row>
    <row r="23" spans="1:28" ht="25.5" customHeight="1">
      <c r="A23" s="22"/>
      <c r="B23" s="590"/>
      <c r="C23" s="590"/>
      <c r="D23" s="590"/>
      <c r="E23" s="590"/>
      <c r="F23" s="22"/>
      <c r="G23" s="22"/>
      <c r="H23" s="22"/>
      <c r="I23" s="22"/>
      <c r="J23" s="22"/>
      <c r="K23" s="22"/>
      <c r="L23" s="22"/>
      <c r="M23" s="22"/>
      <c r="N23" s="22"/>
      <c r="O23" s="22"/>
      <c r="P23" s="22"/>
      <c r="Q23" s="22"/>
    </row>
    <row r="24" spans="1:28" ht="25.5" customHeight="1">
      <c r="A24" s="22"/>
      <c r="B24" s="590"/>
      <c r="C24" s="590"/>
      <c r="D24" s="590"/>
      <c r="E24" s="590"/>
      <c r="F24" s="22"/>
      <c r="G24" s="22"/>
      <c r="H24" s="22"/>
      <c r="I24" s="22"/>
      <c r="J24" s="22"/>
      <c r="K24" s="22"/>
      <c r="L24" s="22"/>
      <c r="M24" s="22"/>
      <c r="N24" s="22"/>
      <c r="O24" s="22"/>
      <c r="P24" s="22"/>
      <c r="Q24" s="22"/>
    </row>
    <row r="25" spans="1:28" ht="25.5" customHeight="1">
      <c r="A25" s="22"/>
      <c r="B25" s="590"/>
      <c r="C25" s="590"/>
      <c r="D25" s="590"/>
      <c r="E25" s="590"/>
      <c r="F25" s="22"/>
      <c r="G25" s="22"/>
      <c r="H25" s="22"/>
      <c r="I25" s="22"/>
      <c r="J25" s="22"/>
      <c r="K25" s="22"/>
      <c r="L25" s="22"/>
      <c r="M25" s="22"/>
      <c r="N25" s="22"/>
      <c r="O25" s="22"/>
      <c r="P25" s="22"/>
      <c r="Q25" s="22"/>
    </row>
    <row r="26" spans="1:28" ht="25.5" customHeight="1">
      <c r="A26" s="22"/>
      <c r="B26" s="590"/>
      <c r="C26" s="590"/>
      <c r="D26" s="590"/>
      <c r="E26" s="590"/>
      <c r="F26" s="22"/>
      <c r="G26" s="22"/>
      <c r="H26" s="22"/>
      <c r="I26" s="22"/>
      <c r="J26" s="22"/>
      <c r="K26" s="22"/>
      <c r="L26" s="22"/>
      <c r="M26" s="22"/>
      <c r="N26" s="22"/>
      <c r="O26" s="22"/>
      <c r="P26" s="22"/>
      <c r="Q26" s="22"/>
    </row>
    <row r="27" spans="1:28" ht="25.5" customHeight="1">
      <c r="A27" s="22"/>
      <c r="B27" s="590"/>
      <c r="C27" s="590"/>
      <c r="D27" s="590"/>
      <c r="E27" s="590"/>
      <c r="F27" s="22"/>
      <c r="G27" s="22"/>
      <c r="H27" s="22"/>
      <c r="I27" s="22"/>
      <c r="J27" s="22"/>
      <c r="K27" s="22"/>
      <c r="L27" s="22"/>
      <c r="M27" s="22"/>
      <c r="N27" s="22"/>
      <c r="O27" s="22"/>
      <c r="P27" s="22"/>
      <c r="Q27" s="22"/>
    </row>
    <row r="28" spans="1:28" ht="25.5" customHeight="1">
      <c r="A28" s="22"/>
      <c r="B28" s="590"/>
      <c r="C28" s="590"/>
      <c r="D28" s="590"/>
      <c r="E28" s="590"/>
      <c r="F28" s="22"/>
      <c r="G28" s="22"/>
      <c r="H28" s="22"/>
      <c r="I28" s="22"/>
      <c r="J28" s="22"/>
      <c r="K28" s="22"/>
      <c r="L28" s="22"/>
      <c r="M28" s="22"/>
      <c r="N28" s="22"/>
      <c r="O28" s="22"/>
      <c r="P28" s="22"/>
      <c r="Q28" s="22"/>
    </row>
    <row r="29" spans="1:28" ht="25.5" customHeight="1">
      <c r="A29" s="22"/>
      <c r="B29" s="590"/>
      <c r="C29" s="590"/>
      <c r="D29" s="590"/>
      <c r="E29" s="590"/>
      <c r="F29" s="22"/>
      <c r="G29" s="22"/>
      <c r="H29" s="22"/>
      <c r="I29" s="22"/>
      <c r="J29" s="22"/>
      <c r="K29" s="22"/>
      <c r="L29" s="22"/>
      <c r="M29" s="22"/>
      <c r="N29" s="22"/>
      <c r="O29" s="22"/>
      <c r="P29" s="22"/>
      <c r="Q29" s="22"/>
    </row>
    <row r="30" spans="1:28" ht="25.5" customHeight="1">
      <c r="A30" s="22"/>
      <c r="B30" s="590"/>
      <c r="C30" s="590"/>
      <c r="D30" s="590"/>
      <c r="E30" s="590"/>
      <c r="F30" s="22"/>
      <c r="G30" s="22"/>
      <c r="H30" s="22"/>
      <c r="I30" s="22"/>
      <c r="J30" s="22"/>
      <c r="K30" s="22"/>
      <c r="L30" s="22"/>
      <c r="M30" s="22"/>
      <c r="N30" s="22"/>
      <c r="O30" s="22"/>
      <c r="P30" s="22"/>
      <c r="Q30" s="22"/>
    </row>
    <row r="31" spans="1:28" ht="25.5" customHeight="1">
      <c r="A31" s="22"/>
      <c r="B31" s="590"/>
      <c r="C31" s="590"/>
      <c r="D31" s="590"/>
      <c r="E31" s="590"/>
      <c r="F31" s="22"/>
      <c r="G31" s="22"/>
      <c r="H31" s="22"/>
      <c r="I31" s="22"/>
      <c r="J31" s="22"/>
      <c r="K31" s="22"/>
      <c r="L31" s="22"/>
      <c r="M31" s="22"/>
      <c r="N31" s="22"/>
      <c r="O31" s="22"/>
      <c r="P31" s="22"/>
      <c r="Q31" s="22"/>
    </row>
    <row r="32" spans="1:28" ht="25.5" customHeight="1">
      <c r="A32" s="22"/>
      <c r="B32" s="590"/>
      <c r="C32" s="590"/>
      <c r="D32" s="590"/>
      <c r="E32" s="590"/>
      <c r="F32" s="22"/>
      <c r="G32" s="22"/>
      <c r="H32" s="22"/>
      <c r="I32" s="22"/>
      <c r="J32" s="22"/>
      <c r="K32" s="22"/>
      <c r="L32" s="22"/>
      <c r="M32" s="22"/>
      <c r="N32" s="22"/>
      <c r="O32" s="22"/>
      <c r="P32" s="22"/>
      <c r="Q32" s="22"/>
    </row>
    <row r="33" spans="1:23" ht="25.5" customHeight="1">
      <c r="A33" s="22"/>
      <c r="B33" s="590"/>
      <c r="C33" s="590"/>
      <c r="D33" s="590"/>
      <c r="E33" s="590"/>
      <c r="F33" s="22"/>
      <c r="G33" s="22"/>
      <c r="H33" s="22"/>
      <c r="I33" s="22"/>
      <c r="J33" s="22"/>
      <c r="K33" s="22"/>
      <c r="L33" s="22"/>
      <c r="M33" s="22"/>
      <c r="N33" s="22"/>
      <c r="O33" s="22"/>
      <c r="P33" s="22"/>
      <c r="Q33" s="22"/>
    </row>
    <row r="34" spans="1:23" ht="25.5" customHeight="1">
      <c r="A34" s="22"/>
      <c r="B34" s="590"/>
      <c r="C34" s="590"/>
      <c r="D34" s="590"/>
      <c r="E34" s="590"/>
      <c r="F34" s="22"/>
      <c r="G34" s="22"/>
      <c r="H34" s="22"/>
      <c r="I34" s="22"/>
      <c r="J34" s="22"/>
      <c r="K34" s="22"/>
      <c r="L34" s="22"/>
      <c r="M34" s="22"/>
      <c r="N34" s="22"/>
      <c r="O34" s="22"/>
      <c r="P34" s="22"/>
      <c r="Q34" s="22"/>
    </row>
    <row r="35" spans="1:23" ht="25.5" customHeight="1">
      <c r="A35" s="22"/>
      <c r="B35" s="590"/>
      <c r="C35" s="590"/>
      <c r="D35" s="590"/>
      <c r="E35" s="590"/>
      <c r="F35" s="22"/>
      <c r="G35" s="22"/>
      <c r="H35" s="22"/>
      <c r="I35" s="22"/>
      <c r="J35" s="22"/>
      <c r="K35" s="22"/>
      <c r="L35" s="22"/>
      <c r="M35" s="22"/>
      <c r="N35" s="22"/>
      <c r="O35" s="22"/>
      <c r="P35" s="22"/>
      <c r="Q35" s="22"/>
    </row>
    <row r="36" spans="1:23" ht="25.5" customHeight="1">
      <c r="A36" s="22"/>
      <c r="B36" s="590"/>
      <c r="C36" s="590"/>
      <c r="D36" s="590"/>
      <c r="E36" s="590"/>
      <c r="F36" s="22"/>
      <c r="G36" s="22"/>
      <c r="H36" s="22"/>
      <c r="I36" s="22"/>
      <c r="J36" s="22"/>
      <c r="K36" s="22"/>
      <c r="L36" s="22"/>
      <c r="M36" s="22"/>
      <c r="N36" s="22"/>
      <c r="O36" s="22"/>
      <c r="P36" s="22"/>
      <c r="Q36" s="22"/>
    </row>
    <row r="37" spans="1:23" ht="25.5" customHeight="1">
      <c r="A37" s="22"/>
      <c r="B37" s="590"/>
      <c r="C37" s="590"/>
      <c r="D37" s="590"/>
      <c r="E37" s="590"/>
      <c r="F37" s="22"/>
      <c r="G37" s="22"/>
      <c r="H37" s="22"/>
      <c r="I37" s="22"/>
      <c r="J37" s="22"/>
      <c r="K37" s="22"/>
      <c r="L37" s="22"/>
      <c r="M37" s="22"/>
      <c r="N37" s="22"/>
      <c r="O37" s="22"/>
      <c r="P37" s="22"/>
      <c r="Q37" s="22"/>
    </row>
    <row r="38" spans="1:23">
      <c r="A38" s="22"/>
      <c r="B38" s="590"/>
      <c r="C38" s="590"/>
      <c r="D38" s="590"/>
      <c r="E38" s="590"/>
      <c r="F38" s="22"/>
      <c r="G38" s="22"/>
      <c r="N38" s="73"/>
      <c r="O38" s="73"/>
      <c r="P38" s="73"/>
      <c r="Q38" s="73"/>
      <c r="R38" s="74"/>
      <c r="S38" s="74"/>
      <c r="T38" s="74"/>
      <c r="U38" s="74"/>
      <c r="V38" s="74"/>
      <c r="W38" s="74"/>
    </row>
    <row r="39" spans="1:23">
      <c r="A39" s="22"/>
      <c r="B39" s="590"/>
      <c r="C39" s="590"/>
      <c r="D39" s="590"/>
      <c r="E39" s="590"/>
      <c r="F39" s="22"/>
      <c r="G39" s="22"/>
      <c r="N39" s="73"/>
      <c r="O39" s="73"/>
      <c r="P39" s="73"/>
      <c r="Q39" s="73"/>
      <c r="R39" s="74"/>
      <c r="S39" s="74"/>
      <c r="T39" s="74"/>
      <c r="U39" s="74"/>
      <c r="V39" s="74"/>
      <c r="W39" s="74"/>
    </row>
    <row r="40" spans="1:23">
      <c r="N40" s="73"/>
      <c r="O40" s="73"/>
      <c r="P40" s="73"/>
      <c r="Q40" s="73"/>
      <c r="R40" s="74"/>
      <c r="S40" s="74"/>
      <c r="T40" s="74"/>
      <c r="U40" s="74"/>
      <c r="V40" s="74"/>
      <c r="W40" s="74"/>
    </row>
    <row r="41" spans="1:23">
      <c r="N41" s="73"/>
      <c r="O41" s="73"/>
      <c r="P41" s="73"/>
      <c r="Q41" s="73"/>
      <c r="R41" s="74"/>
      <c r="S41" s="74"/>
      <c r="T41" s="74"/>
      <c r="U41" s="74"/>
      <c r="V41" s="74"/>
      <c r="W41" s="74"/>
    </row>
    <row r="42" spans="1:23" ht="51" customHeight="1">
      <c r="N42" s="73"/>
      <c r="O42" s="73"/>
      <c r="P42" s="73"/>
      <c r="Q42" s="73"/>
      <c r="R42" s="74"/>
      <c r="S42" s="74"/>
      <c r="T42" s="74"/>
      <c r="U42" s="74"/>
      <c r="V42" s="74"/>
      <c r="W42" s="74"/>
    </row>
    <row r="43" spans="1:23" ht="78" customHeight="1">
      <c r="H43" s="666"/>
      <c r="I43" s="666"/>
      <c r="J43" s="666"/>
      <c r="K43" s="666"/>
      <c r="L43" s="666"/>
      <c r="M43" s="666"/>
      <c r="N43" s="666"/>
      <c r="O43" s="666"/>
      <c r="P43" s="666"/>
      <c r="Q43" s="666"/>
      <c r="R43" s="666"/>
      <c r="S43" s="666"/>
      <c r="T43" s="666"/>
      <c r="U43" s="74"/>
      <c r="V43" s="74"/>
      <c r="W43" s="74"/>
    </row>
    <row r="44" spans="1:23">
      <c r="N44" s="74"/>
      <c r="O44" s="74"/>
      <c r="P44" s="74"/>
      <c r="Q44" s="74"/>
      <c r="R44" s="74"/>
    </row>
    <row r="45" spans="1:23" ht="23.25">
      <c r="A45" s="666"/>
      <c r="B45" s="666"/>
      <c r="C45" s="666"/>
      <c r="D45" s="666"/>
      <c r="E45" s="666"/>
      <c r="F45" s="666"/>
      <c r="G45" s="666"/>
      <c r="N45" s="74"/>
      <c r="O45" s="74"/>
      <c r="P45" s="74"/>
      <c r="Q45" s="74"/>
      <c r="R45" s="74"/>
    </row>
    <row r="46" spans="1:23">
      <c r="N46" s="74"/>
      <c r="O46" s="74"/>
      <c r="P46" s="74"/>
      <c r="Q46" s="74"/>
      <c r="R46" s="74"/>
    </row>
    <row r="47" spans="1:23">
      <c r="N47" s="74"/>
      <c r="O47" s="74"/>
      <c r="P47" s="74"/>
      <c r="Q47" s="74"/>
      <c r="R47" s="74"/>
    </row>
    <row r="48" spans="1:23">
      <c r="N48" s="74"/>
      <c r="O48" s="74"/>
      <c r="P48" s="74"/>
      <c r="Q48" s="74"/>
      <c r="R48" s="74"/>
    </row>
    <row r="49" spans="2:25">
      <c r="N49" s="74"/>
      <c r="O49" s="74"/>
      <c r="P49" s="74"/>
      <c r="Q49" s="74"/>
      <c r="R49" s="74"/>
      <c r="S49" s="74"/>
      <c r="T49" s="74"/>
      <c r="U49" s="74"/>
      <c r="V49" s="74"/>
      <c r="W49" s="74"/>
      <c r="X49" s="74"/>
      <c r="Y49" s="74"/>
    </row>
    <row r="50" spans="2:25">
      <c r="N50" s="74"/>
      <c r="O50" s="74"/>
      <c r="P50" s="74"/>
      <c r="Q50" s="74"/>
      <c r="R50" s="74"/>
      <c r="S50" s="74"/>
      <c r="T50" s="74"/>
      <c r="U50" s="74"/>
      <c r="V50" s="74"/>
      <c r="W50" s="74"/>
      <c r="X50" s="74"/>
      <c r="Y50" s="74"/>
    </row>
    <row r="51" spans="2:25">
      <c r="N51" s="74"/>
      <c r="O51" s="74"/>
      <c r="P51" s="74"/>
      <c r="Q51" s="74"/>
      <c r="R51" s="74"/>
      <c r="S51" s="74"/>
      <c r="T51" s="74"/>
      <c r="U51" s="74"/>
      <c r="V51" s="74"/>
      <c r="W51" s="74"/>
      <c r="X51" s="74"/>
      <c r="Y51" s="74"/>
    </row>
    <row r="52" spans="2:25">
      <c r="N52" s="74"/>
      <c r="O52" s="74"/>
      <c r="P52" s="74"/>
      <c r="Q52" s="74"/>
      <c r="R52" s="74"/>
      <c r="S52" s="74"/>
      <c r="T52" s="74"/>
      <c r="U52" s="74"/>
      <c r="V52" s="74"/>
      <c r="W52" s="74"/>
      <c r="X52" s="74"/>
      <c r="Y52" s="74"/>
    </row>
    <row r="53" spans="2:25">
      <c r="N53" s="74"/>
      <c r="O53" s="74"/>
      <c r="P53" s="74"/>
      <c r="Q53" s="74"/>
      <c r="R53" s="74"/>
      <c r="S53" s="74"/>
      <c r="T53" s="74"/>
      <c r="U53" s="74"/>
      <c r="V53" s="74"/>
      <c r="W53" s="74"/>
      <c r="X53" s="74"/>
      <c r="Y53" s="74"/>
    </row>
    <row r="54" spans="2:25">
      <c r="N54" s="74"/>
      <c r="O54" s="74"/>
      <c r="P54" s="74"/>
      <c r="Q54" s="74"/>
      <c r="R54" s="74"/>
      <c r="S54" s="74"/>
      <c r="T54" s="74"/>
      <c r="U54" s="74"/>
      <c r="V54" s="74"/>
      <c r="W54" s="74"/>
      <c r="X54" s="74"/>
      <c r="Y54" s="74"/>
    </row>
    <row r="55" spans="2:25">
      <c r="H55" s="74"/>
      <c r="I55" s="74"/>
      <c r="J55" s="74"/>
      <c r="K55" s="74"/>
      <c r="L55" s="74"/>
      <c r="M55" s="74"/>
      <c r="N55" s="74"/>
      <c r="O55" s="74"/>
      <c r="P55" s="74"/>
      <c r="Q55" s="74"/>
      <c r="R55" s="74"/>
      <c r="S55" s="74"/>
      <c r="T55" s="74"/>
      <c r="U55" s="74"/>
      <c r="V55" s="74"/>
      <c r="W55" s="74"/>
      <c r="X55" s="74"/>
      <c r="Y55" s="74"/>
    </row>
    <row r="57" spans="2:25">
      <c r="B57" s="591"/>
      <c r="C57" s="591"/>
      <c r="D57" s="591"/>
      <c r="E57" s="591"/>
      <c r="F57" s="74"/>
      <c r="G57" s="74"/>
    </row>
    <row r="74" spans="19:19">
      <c r="S74" s="74"/>
    </row>
    <row r="75" spans="19:19">
      <c r="S75" s="74"/>
    </row>
    <row r="76" spans="19:19">
      <c r="S76" s="74"/>
    </row>
    <row r="77" spans="19:19">
      <c r="S77" s="74"/>
    </row>
    <row r="78" spans="19:19">
      <c r="S78" s="74"/>
    </row>
    <row r="79" spans="19:19">
      <c r="S79" s="74"/>
    </row>
    <row r="80" spans="19:19">
      <c r="S80" s="74"/>
    </row>
    <row r="81" spans="19:19">
      <c r="S81" s="74"/>
    </row>
    <row r="91" spans="19:19">
      <c r="S91" s="74"/>
    </row>
    <row r="92" spans="19:19">
      <c r="S92" s="74"/>
    </row>
    <row r="93" spans="19:19">
      <c r="S93" s="74"/>
    </row>
    <row r="94" spans="19:19">
      <c r="S94" s="74"/>
    </row>
  </sheetData>
  <mergeCells count="2">
    <mergeCell ref="A1:M1"/>
    <mergeCell ref="A19:G19"/>
  </mergeCells>
  <conditionalFormatting sqref="A18:E18 G18">
    <cfRule type="cellIs" dxfId="38"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35" orientation="landscape"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0">
    <tabColor theme="9" tint="-0.249977111117893"/>
    <pageSetUpPr fitToPage="1"/>
  </sheetPr>
  <dimension ref="A1:X75"/>
  <sheetViews>
    <sheetView showGridLines="0" view="pageBreakPreview" topLeftCell="D1" zoomScale="55" zoomScaleNormal="100" zoomScaleSheetLayoutView="55" zoomScalePageLayoutView="62" workbookViewId="0">
      <selection activeCell="O9" sqref="O9:AC30"/>
    </sheetView>
  </sheetViews>
  <sheetFormatPr baseColWidth="10" defaultColWidth="11.42578125" defaultRowHeight="15"/>
  <cols>
    <col min="1" max="1" width="17.7109375" style="60" customWidth="1"/>
    <col min="2" max="2" width="29.7109375" style="60" customWidth="1"/>
    <col min="3" max="3" width="33.140625" style="60" customWidth="1"/>
    <col min="4" max="4" width="33" style="60" customWidth="1"/>
    <col min="5" max="5" width="36.42578125" style="60" customWidth="1"/>
    <col min="6" max="6" width="25.42578125" style="60" customWidth="1"/>
    <col min="7" max="7" width="20" style="60" customWidth="1"/>
    <col min="8" max="8" width="21" style="60" customWidth="1"/>
    <col min="9" max="9" width="14.85546875" style="60" customWidth="1"/>
    <col min="10" max="10" width="16.140625" style="60" customWidth="1"/>
    <col min="11" max="11" width="10.5703125" style="60" customWidth="1"/>
    <col min="12" max="12" width="10.28515625" style="60" customWidth="1"/>
    <col min="13" max="13" width="13.140625" style="60" customWidth="1"/>
    <col min="14" max="14" width="11.140625" style="60" customWidth="1"/>
    <col min="15" max="15" width="36.85546875" style="60" customWidth="1"/>
    <col min="16" max="23" width="11.42578125" style="60"/>
    <col min="24" max="24" width="18.7109375" style="60" bestFit="1" customWidth="1"/>
    <col min="25" max="16384" width="11.42578125" style="60"/>
  </cols>
  <sheetData>
    <row r="1" spans="1:17" ht="111" customHeight="1">
      <c r="A1" s="2503"/>
      <c r="B1" s="2503"/>
      <c r="C1" s="2503"/>
      <c r="D1" s="2503"/>
      <c r="E1" s="2503"/>
      <c r="F1" s="2503"/>
      <c r="G1" s="2503"/>
      <c r="H1" s="2503"/>
      <c r="I1" s="2503"/>
      <c r="J1" s="2503"/>
      <c r="K1" s="2503"/>
      <c r="L1" s="2503"/>
      <c r="M1" s="2503"/>
      <c r="N1" s="2503"/>
    </row>
    <row r="2" spans="1:17" ht="13.5" customHeight="1">
      <c r="A2" s="139"/>
      <c r="B2" s="139"/>
      <c r="C2" s="139"/>
      <c r="D2" s="139"/>
      <c r="E2" s="139"/>
      <c r="F2" s="139"/>
      <c r="G2" s="139"/>
      <c r="H2" s="139"/>
      <c r="I2" s="139"/>
      <c r="J2" s="139"/>
      <c r="K2" s="139"/>
      <c r="L2" s="139"/>
      <c r="M2" s="139"/>
      <c r="N2" s="139"/>
    </row>
    <row r="3" spans="1:17" s="37" customFormat="1" ht="76.5" customHeight="1">
      <c r="A3" s="2064" t="s">
        <v>14</v>
      </c>
      <c r="B3" s="2464" t="s">
        <v>529</v>
      </c>
      <c r="C3" s="2465" t="s">
        <v>474</v>
      </c>
      <c r="D3" s="2465" t="s">
        <v>536</v>
      </c>
      <c r="E3" s="2465" t="s">
        <v>475</v>
      </c>
      <c r="F3" s="2065" t="s">
        <v>476</v>
      </c>
      <c r="G3" s="2066" t="s">
        <v>530</v>
      </c>
      <c r="H3"/>
      <c r="I3"/>
      <c r="J3" s="1856"/>
      <c r="K3" s="1856"/>
      <c r="L3" s="1856"/>
      <c r="M3" s="1856"/>
      <c r="N3" s="1856"/>
      <c r="O3" s="1856"/>
      <c r="P3"/>
      <c r="Q3" s="165"/>
    </row>
    <row r="4" spans="1:17" s="584" customFormat="1" ht="20.25" customHeight="1">
      <c r="A4" s="2045" t="s">
        <v>912</v>
      </c>
      <c r="B4" s="2041">
        <v>1532502</v>
      </c>
      <c r="C4" s="2233">
        <f>+D4+E4</f>
        <v>2424407</v>
      </c>
      <c r="D4" s="2043">
        <v>2193991</v>
      </c>
      <c r="E4" s="2234">
        <v>230416</v>
      </c>
      <c r="F4" s="1216">
        <f t="shared" ref="F4:F16" si="0">+B4+C4</f>
        <v>3956909</v>
      </c>
      <c r="G4" s="2067">
        <f t="shared" ref="G4:G16" si="1">+C4/B4</f>
        <v>1.5819927151807958</v>
      </c>
      <c r="I4" s="22"/>
      <c r="M4" s="1856"/>
      <c r="N4" s="1856"/>
      <c r="O4" s="1856"/>
      <c r="P4" s="22"/>
    </row>
    <row r="5" spans="1:17" s="584" customFormat="1" ht="20.25" customHeight="1">
      <c r="A5" s="2045" t="s">
        <v>915</v>
      </c>
      <c r="B5" s="2046">
        <v>1474143</v>
      </c>
      <c r="C5" s="1216">
        <f t="shared" ref="C5:C15" si="2">+D4+E4</f>
        <v>2424407</v>
      </c>
      <c r="D5" s="543">
        <v>1756552</v>
      </c>
      <c r="E5" s="2235">
        <v>195542</v>
      </c>
      <c r="F5" s="1216">
        <f t="shared" si="0"/>
        <v>3898550</v>
      </c>
      <c r="G5" s="2067">
        <f t="shared" si="1"/>
        <v>1.6446213155711489</v>
      </c>
      <c r="I5" s="22"/>
      <c r="M5" s="1856"/>
      <c r="N5" s="1856"/>
      <c r="O5" s="1856"/>
      <c r="P5" s="22"/>
    </row>
    <row r="6" spans="1:17" s="584" customFormat="1" ht="20.25" customHeight="1">
      <c r="A6" s="2045" t="s">
        <v>919</v>
      </c>
      <c r="B6" s="2046">
        <v>1486310</v>
      </c>
      <c r="C6" s="1216">
        <f t="shared" si="2"/>
        <v>1952094</v>
      </c>
      <c r="D6" s="543">
        <v>1706263</v>
      </c>
      <c r="E6" s="2235">
        <v>201275</v>
      </c>
      <c r="F6" s="1216">
        <f t="shared" si="0"/>
        <v>3438404</v>
      </c>
      <c r="G6" s="2067">
        <f t="shared" si="1"/>
        <v>1.313382807086005</v>
      </c>
      <c r="I6" s="22"/>
      <c r="M6" s="1856"/>
      <c r="N6" s="1856"/>
      <c r="O6" s="1856"/>
      <c r="P6" s="22"/>
    </row>
    <row r="7" spans="1:17" s="584" customFormat="1" ht="20.25" customHeight="1">
      <c r="A7" s="2045" t="s">
        <v>922</v>
      </c>
      <c r="B7" s="2046">
        <v>1618455</v>
      </c>
      <c r="C7" s="1216">
        <f t="shared" si="2"/>
        <v>1907538</v>
      </c>
      <c r="D7" s="885">
        <v>1726316</v>
      </c>
      <c r="E7" s="2236">
        <v>206152</v>
      </c>
      <c r="F7" s="1216">
        <f t="shared" si="0"/>
        <v>3525993</v>
      </c>
      <c r="G7" s="2067">
        <f t="shared" si="1"/>
        <v>1.1786166436508894</v>
      </c>
      <c r="I7" s="22"/>
      <c r="M7" s="1856"/>
      <c r="N7" s="1856"/>
      <c r="O7" s="1856"/>
      <c r="P7" s="22"/>
    </row>
    <row r="8" spans="1:17" s="584" customFormat="1" ht="20.25" customHeight="1">
      <c r="A8" s="2045" t="s">
        <v>925</v>
      </c>
      <c r="B8" s="2047">
        <v>1664660</v>
      </c>
      <c r="C8" s="1216">
        <f t="shared" si="2"/>
        <v>1932468</v>
      </c>
      <c r="D8" s="543">
        <v>1880345</v>
      </c>
      <c r="E8" s="2235">
        <v>204601</v>
      </c>
      <c r="F8" s="1216">
        <f t="shared" si="0"/>
        <v>3597128</v>
      </c>
      <c r="G8" s="2067">
        <f t="shared" si="1"/>
        <v>1.1608784977112443</v>
      </c>
      <c r="I8" s="22"/>
      <c r="M8" s="1856"/>
      <c r="N8" s="1856"/>
      <c r="O8" s="1856"/>
      <c r="P8" s="22"/>
    </row>
    <row r="9" spans="1:17" s="584" customFormat="1" ht="20.25" customHeight="1">
      <c r="A9" s="2045" t="s">
        <v>937</v>
      </c>
      <c r="B9" s="2046">
        <v>1783096</v>
      </c>
      <c r="C9" s="1216">
        <f t="shared" si="2"/>
        <v>2084946</v>
      </c>
      <c r="D9" s="885">
        <v>1963248</v>
      </c>
      <c r="E9" s="2236">
        <v>208577</v>
      </c>
      <c r="F9" s="1216">
        <f t="shared" si="0"/>
        <v>3868042</v>
      </c>
      <c r="G9" s="2067">
        <f t="shared" si="1"/>
        <v>1.1692842112819501</v>
      </c>
      <c r="I9" s="22"/>
      <c r="M9" s="1856"/>
      <c r="N9" s="1856"/>
      <c r="O9" s="1856"/>
      <c r="P9" s="22"/>
    </row>
    <row r="10" spans="1:17" s="584" customFormat="1" ht="20.25" customHeight="1">
      <c r="A10" s="2045" t="s">
        <v>941</v>
      </c>
      <c r="B10" s="2047">
        <v>1729334</v>
      </c>
      <c r="C10" s="1216">
        <f t="shared" si="2"/>
        <v>2171825</v>
      </c>
      <c r="D10" s="885">
        <v>2085344</v>
      </c>
      <c r="E10" s="2236">
        <v>212355</v>
      </c>
      <c r="F10" s="1216">
        <f t="shared" si="0"/>
        <v>3901159</v>
      </c>
      <c r="G10" s="2067">
        <f t="shared" si="1"/>
        <v>1.2558736484681385</v>
      </c>
      <c r="I10" s="22"/>
      <c r="M10" s="1856"/>
      <c r="N10" s="1856"/>
      <c r="O10" s="1856"/>
      <c r="P10" s="22"/>
    </row>
    <row r="11" spans="1:17" s="584" customFormat="1" ht="20.25" customHeight="1">
      <c r="A11" s="2045" t="s">
        <v>956</v>
      </c>
      <c r="B11" s="2047">
        <v>1745963</v>
      </c>
      <c r="C11" s="1216">
        <f t="shared" si="2"/>
        <v>2297699</v>
      </c>
      <c r="D11" s="885">
        <v>2024654</v>
      </c>
      <c r="E11" s="2236">
        <v>212411</v>
      </c>
      <c r="F11" s="1216">
        <f t="shared" si="0"/>
        <v>4043662</v>
      </c>
      <c r="G11" s="2067">
        <f t="shared" si="1"/>
        <v>1.3160066965909358</v>
      </c>
      <c r="I11" s="22"/>
      <c r="M11" s="1856"/>
      <c r="N11" s="1856"/>
      <c r="O11" s="1856"/>
      <c r="P11" s="22"/>
    </row>
    <row r="12" spans="1:17" s="584" customFormat="1" ht="20.25" customHeight="1">
      <c r="A12" s="2044" t="s">
        <v>962</v>
      </c>
      <c r="B12" s="2047">
        <v>1783096</v>
      </c>
      <c r="C12" s="1216">
        <f t="shared" si="2"/>
        <v>2237065</v>
      </c>
      <c r="D12" s="885">
        <v>2034316</v>
      </c>
      <c r="E12" s="2236">
        <v>211467</v>
      </c>
      <c r="F12" s="1216">
        <f t="shared" si="0"/>
        <v>4020161</v>
      </c>
      <c r="G12" s="2067">
        <f t="shared" si="1"/>
        <v>1.2545959387492316</v>
      </c>
      <c r="I12" s="22"/>
      <c r="J12" s="1856"/>
      <c r="K12" s="1856"/>
      <c r="L12" s="1856"/>
      <c r="M12" s="1856"/>
      <c r="N12" s="1856"/>
      <c r="O12" s="1856"/>
      <c r="P12" s="22"/>
    </row>
    <row r="13" spans="1:17" s="584" customFormat="1" ht="20.25" customHeight="1">
      <c r="A13" s="2044" t="s">
        <v>968</v>
      </c>
      <c r="B13" s="2047">
        <v>1792046</v>
      </c>
      <c r="C13" s="1216">
        <f t="shared" si="2"/>
        <v>2245783</v>
      </c>
      <c r="D13" s="885">
        <v>2076825</v>
      </c>
      <c r="E13" s="2236">
        <v>211693</v>
      </c>
      <c r="F13" s="1216">
        <f t="shared" si="0"/>
        <v>4037829</v>
      </c>
      <c r="G13" s="2067">
        <f t="shared" si="1"/>
        <v>1.2531949514688796</v>
      </c>
      <c r="I13" s="22"/>
      <c r="J13" s="1856"/>
      <c r="K13" s="1856"/>
      <c r="L13" s="1856"/>
      <c r="M13" s="1856"/>
      <c r="N13" s="1856"/>
      <c r="O13" s="1856"/>
      <c r="P13" s="22"/>
    </row>
    <row r="14" spans="1:17" s="584" customFormat="1" ht="20.25" customHeight="1">
      <c r="A14" s="2044" t="s">
        <v>977</v>
      </c>
      <c r="B14" s="2047">
        <v>1792535</v>
      </c>
      <c r="C14" s="1216">
        <f t="shared" si="2"/>
        <v>2288518</v>
      </c>
      <c r="D14" s="885">
        <v>2030584</v>
      </c>
      <c r="E14" s="2236">
        <v>212688</v>
      </c>
      <c r="F14" s="1216">
        <f t="shared" si="0"/>
        <v>4081053</v>
      </c>
      <c r="G14" s="2067">
        <f t="shared" si="1"/>
        <v>1.2766936210450563</v>
      </c>
      <c r="I14" s="22"/>
      <c r="J14" s="22"/>
      <c r="K14" s="22"/>
      <c r="L14" s="22"/>
      <c r="M14" s="22"/>
      <c r="N14" s="22"/>
      <c r="O14" s="22"/>
      <c r="P14" s="22"/>
    </row>
    <row r="15" spans="1:17" s="584" customFormat="1" ht="20.25" customHeight="1">
      <c r="A15" s="2044" t="s">
        <v>1020</v>
      </c>
      <c r="B15" s="2047">
        <v>1838263</v>
      </c>
      <c r="C15" s="1216">
        <f t="shared" si="2"/>
        <v>2243272</v>
      </c>
      <c r="D15" s="885">
        <v>2063406</v>
      </c>
      <c r="E15" s="2236">
        <v>216625</v>
      </c>
      <c r="F15" s="1216">
        <f t="shared" si="0"/>
        <v>4081535</v>
      </c>
      <c r="G15" s="2067">
        <f t="shared" si="1"/>
        <v>1.2203215753132168</v>
      </c>
      <c r="I15" s="22"/>
      <c r="J15" s="22"/>
      <c r="K15" s="22"/>
      <c r="L15" s="22"/>
      <c r="M15" s="22"/>
      <c r="N15" s="22"/>
      <c r="O15" s="22"/>
      <c r="P15" s="22"/>
    </row>
    <row r="16" spans="1:17" ht="20.25" customHeight="1">
      <c r="A16" s="1585" t="s">
        <v>1031</v>
      </c>
      <c r="B16" s="767">
        <v>1821778</v>
      </c>
      <c r="C16" s="1210">
        <v>2283594</v>
      </c>
      <c r="D16" s="762">
        <v>2064769</v>
      </c>
      <c r="E16" s="2237">
        <v>218825</v>
      </c>
      <c r="F16" s="1210">
        <f t="shared" si="0"/>
        <v>4105372</v>
      </c>
      <c r="G16" s="2068">
        <f t="shared" si="1"/>
        <v>1.2534974074777498</v>
      </c>
      <c r="H16" s="22"/>
      <c r="I16" s="22"/>
      <c r="J16" s="22"/>
      <c r="K16" s="22"/>
      <c r="L16" s="22"/>
      <c r="M16" s="22"/>
      <c r="N16" s="22"/>
      <c r="O16" s="22"/>
      <c r="P16" s="22"/>
    </row>
    <row r="17" spans="1:24" ht="22.5" customHeight="1">
      <c r="A17" s="2507" t="s">
        <v>680</v>
      </c>
      <c r="B17" s="2507"/>
      <c r="C17" s="2507"/>
      <c r="D17" s="2507"/>
      <c r="E17" s="2507"/>
      <c r="F17" s="22"/>
      <c r="G17" s="22"/>
      <c r="H17" s="22"/>
      <c r="I17" s="22"/>
      <c r="J17" s="22"/>
      <c r="K17" s="22"/>
      <c r="L17" s="22"/>
      <c r="M17" s="22"/>
      <c r="N17" s="22"/>
    </row>
    <row r="18" spans="1:24" ht="25.5" customHeight="1">
      <c r="A18" s="22"/>
      <c r="B18" s="22"/>
      <c r="C18" s="22"/>
      <c r="D18" s="22"/>
      <c r="E18" s="22"/>
      <c r="F18" s="22"/>
      <c r="G18" s="22"/>
      <c r="H18" s="22"/>
      <c r="I18" s="22"/>
      <c r="J18" s="22"/>
      <c r="K18" s="22"/>
      <c r="L18" s="22"/>
      <c r="M18" s="22"/>
      <c r="N18" s="22"/>
    </row>
    <row r="19" spans="1:24" ht="25.5" customHeight="1">
      <c r="F19" s="22"/>
      <c r="G19" s="22"/>
      <c r="H19" s="22"/>
      <c r="I19" s="22"/>
      <c r="J19" s="22"/>
      <c r="K19" s="22"/>
      <c r="L19" s="22"/>
      <c r="M19" s="22"/>
      <c r="N19" s="22"/>
    </row>
    <row r="20" spans="1:24" ht="25.5" customHeight="1">
      <c r="A20" s="22"/>
      <c r="B20" s="22"/>
      <c r="C20" s="22"/>
      <c r="D20" s="22"/>
      <c r="E20" s="22"/>
      <c r="F20" s="22"/>
      <c r="G20" s="22"/>
      <c r="H20" s="22"/>
      <c r="I20" s="22"/>
      <c r="J20" s="22"/>
      <c r="K20" s="22"/>
      <c r="L20" s="22"/>
      <c r="M20" s="22"/>
      <c r="N20" s="22"/>
    </row>
    <row r="21" spans="1:24" ht="25.5" customHeight="1">
      <c r="A21" s="22"/>
      <c r="B21" s="22"/>
      <c r="C21" s="22"/>
      <c r="D21" s="22"/>
      <c r="E21" s="22"/>
      <c r="F21" s="22"/>
      <c r="G21" s="22"/>
      <c r="H21" s="22"/>
      <c r="I21" s="22"/>
      <c r="J21" s="22"/>
      <c r="K21" s="22"/>
      <c r="L21" s="22"/>
      <c r="M21" s="22"/>
      <c r="N21" s="22"/>
    </row>
    <row r="22" spans="1:24" ht="25.5" customHeight="1">
      <c r="A22" s="22"/>
      <c r="B22" s="22"/>
      <c r="C22" s="22"/>
      <c r="D22" s="22"/>
      <c r="E22" s="22"/>
      <c r="F22" s="22"/>
      <c r="G22" s="22"/>
      <c r="H22" s="22"/>
      <c r="I22" s="22"/>
      <c r="J22" s="22"/>
      <c r="K22" s="22"/>
      <c r="L22" s="22"/>
      <c r="M22" s="22"/>
      <c r="N22" s="22"/>
    </row>
    <row r="23" spans="1:24" ht="25.5" customHeight="1">
      <c r="A23" s="22"/>
      <c r="B23" s="22"/>
      <c r="C23" s="22"/>
      <c r="D23" s="22"/>
      <c r="E23" s="22"/>
      <c r="F23" s="22"/>
      <c r="G23" s="22"/>
      <c r="H23" s="22"/>
      <c r="I23" s="22"/>
      <c r="J23" s="22"/>
      <c r="K23" s="22"/>
      <c r="L23" s="22"/>
      <c r="M23" s="22"/>
      <c r="N23" s="22"/>
    </row>
    <row r="24" spans="1:24" ht="25.5" customHeight="1">
      <c r="A24" s="22"/>
      <c r="B24" s="22"/>
      <c r="C24" s="22"/>
      <c r="D24" s="22"/>
      <c r="E24" s="22"/>
      <c r="F24" s="22"/>
      <c r="G24" s="22"/>
      <c r="H24" s="22"/>
      <c r="I24" s="22"/>
      <c r="J24" s="22"/>
      <c r="K24" s="22"/>
      <c r="L24" s="22"/>
      <c r="M24" s="22"/>
      <c r="N24" s="22"/>
    </row>
    <row r="25" spans="1:24" ht="25.5" customHeight="1">
      <c r="A25" s="22"/>
      <c r="B25" s="22"/>
      <c r="C25" s="22"/>
      <c r="D25" s="22"/>
      <c r="E25" s="22"/>
      <c r="F25" s="22"/>
      <c r="G25" s="22"/>
      <c r="H25" s="22"/>
      <c r="I25" s="22"/>
      <c r="J25" s="22"/>
      <c r="K25" s="22"/>
      <c r="L25" s="22"/>
      <c r="M25" s="22"/>
      <c r="N25" s="22"/>
    </row>
    <row r="26" spans="1:24" ht="25.5" customHeight="1">
      <c r="A26" s="22"/>
      <c r="B26" s="22"/>
      <c r="C26" s="22"/>
      <c r="D26" s="22"/>
      <c r="E26" s="22"/>
      <c r="F26" s="22"/>
      <c r="G26" s="22"/>
      <c r="H26" s="22"/>
      <c r="I26" s="22"/>
      <c r="J26" s="22"/>
      <c r="K26" s="22"/>
      <c r="L26" s="22"/>
      <c r="M26" s="22"/>
      <c r="N26" s="22"/>
    </row>
    <row r="27" spans="1:24" ht="25.5" customHeight="1">
      <c r="A27" s="22"/>
      <c r="B27" s="22"/>
      <c r="C27" s="22"/>
      <c r="D27" s="22"/>
      <c r="E27" s="22"/>
      <c r="F27" s="22"/>
      <c r="G27" s="22"/>
      <c r="H27" s="22"/>
      <c r="I27" s="22"/>
      <c r="J27" s="22"/>
      <c r="K27" s="22"/>
      <c r="L27" s="22"/>
      <c r="M27" s="22"/>
      <c r="N27" s="22"/>
    </row>
    <row r="28" spans="1:24" ht="25.5" customHeight="1">
      <c r="A28" s="22"/>
      <c r="B28" s="22"/>
      <c r="C28" s="22"/>
      <c r="D28" s="22"/>
      <c r="E28" s="22"/>
      <c r="F28" s="22"/>
      <c r="G28" s="22"/>
      <c r="H28" s="22"/>
      <c r="I28" s="22"/>
      <c r="J28" s="22"/>
      <c r="K28" s="22"/>
      <c r="L28" s="22"/>
      <c r="M28" s="22"/>
      <c r="N28" s="22"/>
    </row>
    <row r="29" spans="1:24">
      <c r="M29" s="73"/>
      <c r="N29" s="73"/>
      <c r="O29" s="74"/>
      <c r="P29" s="74"/>
      <c r="Q29" s="74"/>
      <c r="R29" s="74"/>
      <c r="S29" s="74"/>
      <c r="T29" s="74"/>
      <c r="U29" s="74"/>
      <c r="V29" s="74"/>
      <c r="W29" s="74"/>
      <c r="X29" s="74"/>
    </row>
    <row r="30" spans="1:24">
      <c r="M30" s="73"/>
      <c r="N30" s="73"/>
      <c r="O30" s="74"/>
      <c r="P30" s="74"/>
      <c r="Q30" s="74"/>
      <c r="R30" s="74"/>
      <c r="S30" s="74"/>
      <c r="T30" s="74"/>
      <c r="U30" s="74"/>
      <c r="V30" s="74"/>
      <c r="W30" s="74"/>
      <c r="X30" s="74"/>
    </row>
    <row r="31" spans="1:24">
      <c r="M31" s="73"/>
      <c r="N31" s="73"/>
      <c r="O31" s="74"/>
      <c r="P31" s="74"/>
      <c r="Q31" s="74"/>
      <c r="R31" s="74"/>
      <c r="S31" s="74"/>
      <c r="T31" s="74"/>
      <c r="U31" s="74"/>
      <c r="V31" s="74"/>
      <c r="W31" s="74"/>
      <c r="X31" s="74"/>
    </row>
    <row r="32" spans="1:24">
      <c r="M32" s="73"/>
      <c r="N32" s="73"/>
      <c r="O32" s="74"/>
      <c r="P32" s="74"/>
      <c r="Q32" s="74"/>
      <c r="R32" s="74"/>
      <c r="S32" s="74"/>
      <c r="T32" s="74"/>
      <c r="U32" s="74"/>
      <c r="V32" s="74"/>
      <c r="W32" s="74"/>
      <c r="X32" s="74"/>
    </row>
    <row r="33" spans="1:24" ht="51" customHeight="1">
      <c r="M33" s="73"/>
      <c r="N33" s="73"/>
      <c r="O33" s="74"/>
      <c r="P33" s="74"/>
      <c r="Q33" s="74"/>
      <c r="R33" s="74"/>
      <c r="S33" s="74"/>
      <c r="T33" s="74"/>
      <c r="U33" s="74"/>
      <c r="V33" s="74"/>
      <c r="W33" s="74"/>
      <c r="X33" s="74"/>
    </row>
    <row r="34" spans="1:24" ht="78" customHeight="1">
      <c r="A34" s="2471"/>
      <c r="B34" s="2471"/>
      <c r="C34" s="2471"/>
      <c r="D34" s="2471"/>
      <c r="E34" s="2471"/>
      <c r="F34" s="2471"/>
      <c r="G34" s="2471"/>
      <c r="H34" s="2471"/>
      <c r="I34" s="2471"/>
      <c r="J34" s="2471"/>
      <c r="K34" s="2471"/>
      <c r="L34" s="2471"/>
      <c r="M34" s="2471"/>
      <c r="N34" s="2471"/>
      <c r="O34" s="2471"/>
      <c r="P34" s="2471"/>
      <c r="Q34" s="2471"/>
      <c r="R34" s="2471"/>
      <c r="S34" s="2471"/>
      <c r="T34" s="2471"/>
      <c r="U34" s="2471"/>
      <c r="V34" s="2471"/>
      <c r="W34" s="74"/>
      <c r="X34" s="74"/>
    </row>
    <row r="35" spans="1:24">
      <c r="M35" s="74"/>
      <c r="N35" s="74"/>
      <c r="O35" s="74"/>
    </row>
    <row r="36" spans="1:24">
      <c r="M36" s="74"/>
      <c r="N36" s="74"/>
      <c r="O36" s="74"/>
    </row>
    <row r="37" spans="1:24">
      <c r="M37" s="74"/>
      <c r="N37" s="74"/>
      <c r="O37" s="74"/>
    </row>
    <row r="38" spans="1:24">
      <c r="M38" s="74"/>
      <c r="N38" s="74"/>
      <c r="O38" s="74"/>
    </row>
    <row r="39" spans="1:24">
      <c r="M39" s="74"/>
      <c r="N39" s="74"/>
      <c r="O39" s="74"/>
    </row>
    <row r="40" spans="1:24">
      <c r="M40" s="74"/>
      <c r="N40" s="74"/>
      <c r="O40" s="74"/>
      <c r="P40" s="74"/>
      <c r="Q40" s="74"/>
      <c r="R40" s="74"/>
      <c r="S40" s="74"/>
      <c r="T40" s="74"/>
      <c r="U40" s="74"/>
      <c r="V40" s="74"/>
      <c r="W40" s="74"/>
      <c r="X40" s="74"/>
    </row>
    <row r="41" spans="1:24">
      <c r="M41" s="74"/>
      <c r="N41" s="74"/>
      <c r="O41" s="74"/>
      <c r="P41" s="74"/>
      <c r="Q41" s="74"/>
      <c r="R41" s="74"/>
      <c r="S41" s="74"/>
      <c r="T41" s="74"/>
      <c r="U41" s="74"/>
      <c r="V41" s="74"/>
      <c r="W41" s="74"/>
      <c r="X41" s="74"/>
    </row>
    <row r="42" spans="1:24">
      <c r="M42" s="74"/>
      <c r="N42" s="74"/>
      <c r="O42" s="74"/>
      <c r="P42" s="74"/>
      <c r="Q42" s="74"/>
      <c r="R42" s="74"/>
      <c r="S42" s="74"/>
      <c r="T42" s="74"/>
      <c r="U42" s="74"/>
      <c r="V42" s="74"/>
      <c r="W42" s="74"/>
      <c r="X42" s="74"/>
    </row>
    <row r="55" spans="16:21">
      <c r="P55" s="74"/>
      <c r="Q55" s="74"/>
      <c r="R55" s="74"/>
      <c r="S55" s="74"/>
      <c r="T55" s="74"/>
      <c r="U55" s="74"/>
    </row>
    <row r="56" spans="16:21">
      <c r="P56" s="74"/>
      <c r="Q56" s="74"/>
      <c r="R56" s="74"/>
      <c r="S56" s="74"/>
      <c r="T56" s="74"/>
      <c r="U56" s="74"/>
    </row>
    <row r="57" spans="16:21">
      <c r="P57" s="74"/>
      <c r="Q57" s="74"/>
      <c r="R57" s="74"/>
      <c r="S57" s="74"/>
      <c r="T57" s="74"/>
      <c r="U57" s="74"/>
    </row>
    <row r="58" spans="16:21">
      <c r="P58" s="74"/>
      <c r="Q58" s="74"/>
      <c r="R58" s="74"/>
      <c r="S58" s="74"/>
      <c r="T58" s="74"/>
      <c r="U58" s="74"/>
    </row>
    <row r="59" spans="16:21">
      <c r="P59" s="74"/>
      <c r="Q59" s="74"/>
      <c r="R59" s="74"/>
      <c r="S59" s="74"/>
      <c r="T59" s="74"/>
      <c r="U59" s="74"/>
    </row>
    <row r="60" spans="16:21">
      <c r="P60" s="74"/>
      <c r="Q60" s="74"/>
      <c r="R60" s="74"/>
      <c r="S60" s="74"/>
      <c r="T60" s="74"/>
      <c r="U60" s="74"/>
    </row>
    <row r="61" spans="16:21">
      <c r="P61" s="74"/>
      <c r="Q61" s="74"/>
      <c r="R61" s="74"/>
      <c r="S61" s="74"/>
      <c r="T61" s="74"/>
      <c r="U61" s="74"/>
    </row>
    <row r="62" spans="16:21">
      <c r="P62" s="74"/>
      <c r="Q62" s="74"/>
      <c r="R62" s="74"/>
      <c r="S62" s="74"/>
      <c r="T62" s="74"/>
      <c r="U62" s="74"/>
    </row>
    <row r="72" spans="16:21">
      <c r="P72" s="74"/>
      <c r="Q72" s="74"/>
      <c r="R72" s="74"/>
      <c r="S72" s="74"/>
      <c r="T72" s="74"/>
      <c r="U72" s="74"/>
    </row>
    <row r="73" spans="16:21">
      <c r="P73" s="74"/>
      <c r="Q73" s="74"/>
      <c r="R73" s="74"/>
      <c r="S73" s="74"/>
      <c r="T73" s="74"/>
      <c r="U73" s="74"/>
    </row>
    <row r="74" spans="16:21">
      <c r="P74" s="74"/>
      <c r="Q74" s="74"/>
      <c r="R74" s="74"/>
      <c r="S74" s="74"/>
      <c r="T74" s="74"/>
      <c r="U74" s="74"/>
    </row>
    <row r="75" spans="16:21">
      <c r="P75" s="74"/>
      <c r="Q75" s="74"/>
      <c r="R75" s="74"/>
      <c r="S75" s="74"/>
      <c r="T75" s="74"/>
      <c r="U75" s="74"/>
    </row>
  </sheetData>
  <mergeCells count="3">
    <mergeCell ref="A1:N1"/>
    <mergeCell ref="A17:E17"/>
    <mergeCell ref="A34:V34"/>
  </mergeCells>
  <conditionalFormatting sqref="A16:B16 F4:G16 C4:C16 D11:E16">
    <cfRule type="cellIs" dxfId="37" priority="4" operator="equal">
      <formula>0</formula>
    </cfRule>
  </conditionalFormatting>
  <conditionalFormatting sqref="A12:B15 D11:E14">
    <cfRule type="cellIs" dxfId="36" priority="3" operator="equal">
      <formula>0</formula>
    </cfRule>
  </conditionalFormatting>
  <printOptions horizontalCentered="1" verticalCentered="1"/>
  <pageMargins left="0.39370078740157483" right="0.39370078740157483" top="0.23622047244094491" bottom="0.23622047244094491" header="0.31496062992125984" footer="0.31496062992125984"/>
  <pageSetup paperSize="10023" scale="44" orientation="landscape"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2">
    <tabColor theme="9" tint="-0.249977111117893"/>
    <pageSetUpPr fitToPage="1"/>
  </sheetPr>
  <dimension ref="A1:Y80"/>
  <sheetViews>
    <sheetView showGridLines="0" view="pageBreakPreview" topLeftCell="B1" zoomScale="55" zoomScaleNormal="100" zoomScaleSheetLayoutView="55" zoomScalePageLayoutView="62" workbookViewId="0">
      <selection activeCell="O1" sqref="O1:Y1048576"/>
    </sheetView>
  </sheetViews>
  <sheetFormatPr baseColWidth="10" defaultColWidth="11.42578125" defaultRowHeight="23.25"/>
  <cols>
    <col min="1" max="1" width="17" style="60" customWidth="1"/>
    <col min="2" max="2" width="17.85546875" style="60" customWidth="1"/>
    <col min="3" max="3" width="23.85546875" style="60" customWidth="1"/>
    <col min="4" max="4" width="25.5703125" style="60" customWidth="1"/>
    <col min="5" max="5" width="23" style="60" customWidth="1"/>
    <col min="6" max="6" width="22.140625" style="60" customWidth="1"/>
    <col min="7" max="7" width="25.7109375" style="60" customWidth="1"/>
    <col min="8" max="8" width="27.5703125" style="60" customWidth="1"/>
    <col min="9" max="9" width="23.7109375" style="60" customWidth="1"/>
    <col min="10" max="10" width="24" style="60" customWidth="1"/>
    <col min="11" max="11" width="18.140625" style="60" customWidth="1"/>
    <col min="12" max="12" width="23.140625" style="60" customWidth="1"/>
    <col min="13" max="13" width="20.42578125" style="60" customWidth="1"/>
    <col min="14" max="14" width="10.28515625" style="60" customWidth="1"/>
    <col min="15" max="15" width="14" style="60" customWidth="1"/>
    <col min="16" max="16" width="26.140625" style="427" customWidth="1"/>
    <col min="17" max="17" width="35.7109375" style="427" customWidth="1"/>
    <col min="18" max="18" width="22.85546875" style="427" customWidth="1"/>
    <col min="19" max="24" width="11.42578125" style="60"/>
    <col min="25" max="25" width="18.7109375" style="60" bestFit="1" customWidth="1"/>
    <col min="26" max="16384" width="11.42578125" style="60"/>
  </cols>
  <sheetData>
    <row r="1" spans="1:19" ht="121.5" customHeight="1">
      <c r="A1" s="2503"/>
      <c r="B1" s="2503"/>
      <c r="C1" s="2503"/>
      <c r="D1" s="2503"/>
      <c r="E1" s="2503"/>
      <c r="F1" s="2503"/>
      <c r="G1" s="2503"/>
      <c r="H1" s="2503"/>
      <c r="I1" s="2503"/>
      <c r="J1" s="2503"/>
      <c r="K1" s="2503"/>
      <c r="L1" s="2503"/>
      <c r="M1" s="2503"/>
      <c r="N1" s="2503"/>
      <c r="O1" s="529"/>
    </row>
    <row r="2" spans="1:19" ht="2.25" customHeight="1">
      <c r="A2" s="384"/>
      <c r="B2" s="384"/>
      <c r="C2" s="384"/>
      <c r="D2" s="384"/>
      <c r="E2" s="384"/>
      <c r="F2" s="384"/>
      <c r="G2" s="384"/>
      <c r="H2" s="384"/>
      <c r="I2" s="384"/>
      <c r="J2" s="384"/>
      <c r="K2" s="384"/>
      <c r="L2" s="384"/>
      <c r="M2" s="384"/>
      <c r="N2" s="384"/>
      <c r="O2" s="528"/>
    </row>
    <row r="3" spans="1:19" ht="36" customHeight="1">
      <c r="A3" s="2517" t="s">
        <v>13</v>
      </c>
      <c r="B3" s="2512" t="s">
        <v>16</v>
      </c>
      <c r="C3" s="2513"/>
      <c r="D3" s="2514"/>
      <c r="E3" s="2515" t="s">
        <v>532</v>
      </c>
      <c r="F3" s="2512" t="s">
        <v>17</v>
      </c>
      <c r="G3" s="2513"/>
      <c r="H3" s="2514"/>
      <c r="I3" s="2515" t="s">
        <v>899</v>
      </c>
      <c r="J3" s="2510" t="s">
        <v>483</v>
      </c>
      <c r="K3" s="387"/>
      <c r="L3" s="387"/>
      <c r="M3" s="387"/>
      <c r="N3" s="387"/>
      <c r="O3" s="528"/>
      <c r="P3" s="672"/>
      <c r="Q3" s="672"/>
    </row>
    <row r="4" spans="1:19" s="37" customFormat="1" ht="53.25" customHeight="1">
      <c r="A4" s="2518"/>
      <c r="B4" s="408" t="s">
        <v>480</v>
      </c>
      <c r="C4" s="408" t="s">
        <v>481</v>
      </c>
      <c r="D4" s="408" t="s">
        <v>482</v>
      </c>
      <c r="E4" s="2516"/>
      <c r="F4" s="413" t="s">
        <v>480</v>
      </c>
      <c r="G4" s="669" t="s">
        <v>481</v>
      </c>
      <c r="H4" s="669" t="s">
        <v>482</v>
      </c>
      <c r="I4" s="2516"/>
      <c r="J4" s="2511"/>
      <c r="K4" s="60"/>
      <c r="L4" s="60"/>
      <c r="M4" s="60"/>
      <c r="N4" s="60"/>
      <c r="O4" s="60"/>
      <c r="P4" s="673"/>
      <c r="Q4" s="674"/>
      <c r="R4" s="674"/>
    </row>
    <row r="5" spans="1:19" ht="21.75" customHeight="1">
      <c r="A5" s="388" t="s">
        <v>385</v>
      </c>
      <c r="B5" s="572">
        <v>531330</v>
      </c>
      <c r="C5" s="573">
        <v>259903</v>
      </c>
      <c r="D5" s="573">
        <v>1282</v>
      </c>
      <c r="E5" s="574">
        <f>B5+C5+D5</f>
        <v>792515</v>
      </c>
      <c r="F5" s="572">
        <v>388581</v>
      </c>
      <c r="G5" s="573">
        <v>293112</v>
      </c>
      <c r="H5" s="573">
        <v>2973</v>
      </c>
      <c r="I5" s="574">
        <f>F5+G5+H5</f>
        <v>684666</v>
      </c>
      <c r="J5" s="575">
        <f>E5+I5</f>
        <v>1477181</v>
      </c>
      <c r="P5" s="675"/>
      <c r="Q5" s="676"/>
      <c r="S5" s="193"/>
    </row>
    <row r="6" spans="1:19" ht="21.75" customHeight="1">
      <c r="A6" s="385" t="s">
        <v>377</v>
      </c>
      <c r="B6" s="541">
        <v>554588</v>
      </c>
      <c r="C6" s="543">
        <v>330370</v>
      </c>
      <c r="D6" s="543">
        <v>5444</v>
      </c>
      <c r="E6" s="576">
        <f t="shared" ref="E6:E18" si="0">B6+C6+D6</f>
        <v>890402</v>
      </c>
      <c r="F6" s="541">
        <v>411558</v>
      </c>
      <c r="G6" s="543">
        <v>376958</v>
      </c>
      <c r="H6" s="543">
        <v>13341</v>
      </c>
      <c r="I6" s="576">
        <f t="shared" ref="I6:I12" si="1">F6+G6+H6</f>
        <v>801857</v>
      </c>
      <c r="J6" s="577">
        <f t="shared" ref="J6:J12" si="2">E6+I6</f>
        <v>1692259</v>
      </c>
      <c r="P6" s="675"/>
      <c r="Q6" s="676"/>
      <c r="S6" s="193"/>
    </row>
    <row r="7" spans="1:19" ht="21.75" customHeight="1">
      <c r="A7" s="389" t="s">
        <v>346</v>
      </c>
      <c r="B7" s="541">
        <v>621549</v>
      </c>
      <c r="C7" s="543">
        <v>444129</v>
      </c>
      <c r="D7" s="543">
        <v>13199</v>
      </c>
      <c r="E7" s="576">
        <f t="shared" si="0"/>
        <v>1078877</v>
      </c>
      <c r="F7" s="541">
        <v>458053</v>
      </c>
      <c r="G7" s="543">
        <v>518280</v>
      </c>
      <c r="H7" s="543">
        <v>33089</v>
      </c>
      <c r="I7" s="576">
        <f t="shared" si="1"/>
        <v>1009422</v>
      </c>
      <c r="J7" s="577">
        <f t="shared" si="2"/>
        <v>2088299</v>
      </c>
      <c r="P7" s="675"/>
      <c r="Q7" s="676"/>
      <c r="S7" s="340"/>
    </row>
    <row r="8" spans="1:19" ht="21.75" customHeight="1">
      <c r="A8" s="385" t="s">
        <v>347</v>
      </c>
      <c r="B8" s="541">
        <v>666490</v>
      </c>
      <c r="C8" s="543">
        <v>523408</v>
      </c>
      <c r="D8" s="543">
        <v>20284</v>
      </c>
      <c r="E8" s="576">
        <f t="shared" si="0"/>
        <v>1210182</v>
      </c>
      <c r="F8" s="541">
        <v>486371</v>
      </c>
      <c r="G8" s="543">
        <v>617395</v>
      </c>
      <c r="H8" s="543">
        <v>50135</v>
      </c>
      <c r="I8" s="576">
        <f t="shared" si="1"/>
        <v>1153901</v>
      </c>
      <c r="J8" s="577">
        <f t="shared" si="2"/>
        <v>2364083</v>
      </c>
      <c r="P8" s="675"/>
      <c r="Q8" s="676"/>
      <c r="S8" s="340"/>
    </row>
    <row r="9" spans="1:19" ht="21.75" customHeight="1">
      <c r="A9" s="389" t="s">
        <v>348</v>
      </c>
      <c r="B9" s="541">
        <v>688507</v>
      </c>
      <c r="C9" s="543">
        <v>563079</v>
      </c>
      <c r="D9" s="543">
        <v>27872</v>
      </c>
      <c r="E9" s="576">
        <f t="shared" si="0"/>
        <v>1279458</v>
      </c>
      <c r="F9" s="541">
        <v>499838</v>
      </c>
      <c r="G9" s="543">
        <v>670940</v>
      </c>
      <c r="H9" s="543">
        <v>67187</v>
      </c>
      <c r="I9" s="576">
        <f t="shared" si="1"/>
        <v>1237965</v>
      </c>
      <c r="J9" s="577">
        <f t="shared" si="2"/>
        <v>2517423</v>
      </c>
      <c r="P9" s="675"/>
      <c r="Q9" s="676"/>
      <c r="S9" s="340"/>
    </row>
    <row r="10" spans="1:19" ht="21.75" customHeight="1">
      <c r="A10" s="385" t="s">
        <v>378</v>
      </c>
      <c r="B10" s="541">
        <v>719477</v>
      </c>
      <c r="C10" s="543">
        <v>607781</v>
      </c>
      <c r="D10" s="543">
        <v>33530</v>
      </c>
      <c r="E10" s="576">
        <f t="shared" si="0"/>
        <v>1360788</v>
      </c>
      <c r="F10" s="541">
        <v>523353</v>
      </c>
      <c r="G10" s="543">
        <v>724697</v>
      </c>
      <c r="H10" s="543">
        <v>79573</v>
      </c>
      <c r="I10" s="576">
        <f t="shared" si="1"/>
        <v>1327623</v>
      </c>
      <c r="J10" s="577">
        <f t="shared" si="2"/>
        <v>2688411</v>
      </c>
      <c r="P10" s="675"/>
      <c r="Q10" s="676"/>
      <c r="S10" s="340"/>
    </row>
    <row r="11" spans="1:19" ht="21.75" customHeight="1">
      <c r="A11" s="389" t="s">
        <v>397</v>
      </c>
      <c r="B11" s="541">
        <v>761550</v>
      </c>
      <c r="C11" s="543">
        <v>660882</v>
      </c>
      <c r="D11" s="543">
        <v>39966</v>
      </c>
      <c r="E11" s="576">
        <f t="shared" si="0"/>
        <v>1462398</v>
      </c>
      <c r="F11" s="541">
        <v>557229</v>
      </c>
      <c r="G11" s="543">
        <v>788545</v>
      </c>
      <c r="H11" s="543">
        <v>92804</v>
      </c>
      <c r="I11" s="576">
        <f t="shared" si="1"/>
        <v>1438578</v>
      </c>
      <c r="J11" s="577">
        <f t="shared" si="2"/>
        <v>2900976</v>
      </c>
      <c r="P11" s="675"/>
      <c r="Q11" s="676"/>
      <c r="S11" s="340"/>
    </row>
    <row r="12" spans="1:19" ht="21.75" customHeight="1">
      <c r="A12" s="385" t="s">
        <v>420</v>
      </c>
      <c r="B12" s="541">
        <v>816912</v>
      </c>
      <c r="C12" s="543">
        <v>715603</v>
      </c>
      <c r="D12" s="543">
        <v>45810</v>
      </c>
      <c r="E12" s="576">
        <f t="shared" si="0"/>
        <v>1578325</v>
      </c>
      <c r="F12" s="541">
        <v>606074</v>
      </c>
      <c r="G12" s="543">
        <v>852938</v>
      </c>
      <c r="H12" s="543">
        <v>104262</v>
      </c>
      <c r="I12" s="576">
        <f t="shared" si="1"/>
        <v>1563274</v>
      </c>
      <c r="J12" s="577">
        <f t="shared" si="2"/>
        <v>3141599</v>
      </c>
      <c r="P12" s="675"/>
      <c r="Q12" s="676"/>
      <c r="S12" s="340"/>
    </row>
    <row r="13" spans="1:19" ht="21.75" customHeight="1">
      <c r="A13" s="385" t="s">
        <v>668</v>
      </c>
      <c r="B13" s="541">
        <v>866421</v>
      </c>
      <c r="C13" s="543">
        <v>753051</v>
      </c>
      <c r="D13" s="543">
        <v>55339</v>
      </c>
      <c r="E13" s="576">
        <f t="shared" si="0"/>
        <v>1674811</v>
      </c>
      <c r="F13" s="541">
        <v>647213</v>
      </c>
      <c r="G13" s="543">
        <v>896356</v>
      </c>
      <c r="H13" s="543">
        <v>121458</v>
      </c>
      <c r="I13" s="576">
        <f t="shared" ref="I13:I18" si="3">F13+G13+H13</f>
        <v>1665027</v>
      </c>
      <c r="J13" s="577">
        <f t="shared" ref="J13:J18" si="4">E13+I13</f>
        <v>3339838</v>
      </c>
      <c r="L13" s="261"/>
      <c r="P13" s="675"/>
      <c r="Q13" s="676"/>
      <c r="S13" s="340"/>
    </row>
    <row r="14" spans="1:19" ht="21.75" customHeight="1">
      <c r="A14" s="385" t="s">
        <v>694</v>
      </c>
      <c r="B14" s="541">
        <v>934645</v>
      </c>
      <c r="C14" s="543">
        <v>814654</v>
      </c>
      <c r="D14" s="543">
        <v>59951</v>
      </c>
      <c r="E14" s="576">
        <f t="shared" si="0"/>
        <v>1809250</v>
      </c>
      <c r="F14" s="541">
        <v>685025</v>
      </c>
      <c r="G14" s="543">
        <v>966760</v>
      </c>
      <c r="H14" s="543">
        <v>130253</v>
      </c>
      <c r="I14" s="576">
        <f t="shared" si="3"/>
        <v>1782038</v>
      </c>
      <c r="J14" s="577">
        <f t="shared" si="4"/>
        <v>3591288</v>
      </c>
      <c r="K14" s="22"/>
      <c r="L14" s="22"/>
      <c r="M14" s="22"/>
      <c r="N14" s="22"/>
      <c r="O14" s="22"/>
      <c r="P14" s="675"/>
      <c r="Q14" s="676"/>
    </row>
    <row r="15" spans="1:19" s="584" customFormat="1" ht="21.75" customHeight="1">
      <c r="A15" s="385" t="s">
        <v>745</v>
      </c>
      <c r="B15" s="541">
        <v>1031680</v>
      </c>
      <c r="C15" s="543">
        <v>881411</v>
      </c>
      <c r="D15" s="543">
        <v>64075</v>
      </c>
      <c r="E15" s="576">
        <f t="shared" si="0"/>
        <v>1977166</v>
      </c>
      <c r="F15" s="541">
        <v>734397</v>
      </c>
      <c r="G15" s="543">
        <v>1051585</v>
      </c>
      <c r="H15" s="543">
        <v>139444</v>
      </c>
      <c r="I15" s="576">
        <f t="shared" si="3"/>
        <v>1925426</v>
      </c>
      <c r="J15" s="577">
        <f t="shared" si="4"/>
        <v>3902592</v>
      </c>
      <c r="K15" s="22"/>
      <c r="L15" s="22"/>
      <c r="M15" s="22"/>
      <c r="N15" s="22"/>
      <c r="O15" s="22"/>
      <c r="P15" s="675"/>
      <c r="Q15" s="676"/>
      <c r="R15" s="427"/>
    </row>
    <row r="16" spans="1:19" ht="21.75" customHeight="1">
      <c r="A16" s="385" t="s">
        <v>765</v>
      </c>
      <c r="B16" s="541">
        <v>1080694</v>
      </c>
      <c r="C16" s="543">
        <v>946191</v>
      </c>
      <c r="D16" s="543">
        <v>69295</v>
      </c>
      <c r="E16" s="576">
        <f t="shared" si="0"/>
        <v>2096180</v>
      </c>
      <c r="F16" s="541">
        <v>778665</v>
      </c>
      <c r="G16" s="543">
        <v>1128712</v>
      </c>
      <c r="H16" s="543">
        <v>150430</v>
      </c>
      <c r="I16" s="576">
        <f t="shared" si="3"/>
        <v>2057807</v>
      </c>
      <c r="J16" s="577">
        <f t="shared" si="4"/>
        <v>4153987</v>
      </c>
      <c r="K16" s="22"/>
      <c r="L16" s="22"/>
      <c r="M16" s="22"/>
      <c r="N16" s="22"/>
      <c r="O16" s="22"/>
      <c r="P16" s="675"/>
      <c r="Q16" s="676"/>
    </row>
    <row r="17" spans="1:25" ht="21.75" customHeight="1">
      <c r="A17" s="385" t="s">
        <v>889</v>
      </c>
      <c r="B17" s="1660">
        <v>1092969</v>
      </c>
      <c r="C17" s="543">
        <v>962084</v>
      </c>
      <c r="D17" s="543">
        <v>71337</v>
      </c>
      <c r="E17" s="576">
        <f t="shared" si="0"/>
        <v>2126390</v>
      </c>
      <c r="F17" s="1660">
        <v>798437</v>
      </c>
      <c r="G17" s="543">
        <v>1150123</v>
      </c>
      <c r="H17" s="543">
        <v>153711</v>
      </c>
      <c r="I17" s="576">
        <f t="shared" si="3"/>
        <v>2102271</v>
      </c>
      <c r="J17" s="577">
        <f t="shared" si="4"/>
        <v>4228661</v>
      </c>
      <c r="K17" s="22"/>
      <c r="L17" s="22"/>
      <c r="M17" s="22"/>
      <c r="N17" s="22"/>
      <c r="O17" s="22"/>
      <c r="P17" s="675"/>
      <c r="Q17" s="676"/>
    </row>
    <row r="18" spans="1:25" s="584" customFormat="1" ht="21.75" customHeight="1">
      <c r="A18" s="385" t="s">
        <v>962</v>
      </c>
      <c r="B18" s="2046">
        <v>1057677</v>
      </c>
      <c r="C18" s="543">
        <v>978451</v>
      </c>
      <c r="D18" s="543">
        <v>71558</v>
      </c>
      <c r="E18" s="576">
        <f t="shared" si="0"/>
        <v>2107686</v>
      </c>
      <c r="F18" s="2046">
        <v>790314</v>
      </c>
      <c r="G18" s="543">
        <v>1162090</v>
      </c>
      <c r="H18" s="543">
        <v>154813</v>
      </c>
      <c r="I18" s="576">
        <f t="shared" si="3"/>
        <v>2107217</v>
      </c>
      <c r="J18" s="577">
        <f t="shared" si="4"/>
        <v>4214903</v>
      </c>
      <c r="K18" s="22"/>
      <c r="L18" s="22"/>
      <c r="M18" s="22"/>
      <c r="N18" s="22"/>
      <c r="O18" s="22"/>
      <c r="P18" s="675"/>
      <c r="Q18" s="676"/>
      <c r="R18" s="427"/>
    </row>
    <row r="19" spans="1:25" ht="27" customHeight="1">
      <c r="A19" s="385" t="str">
        <f>+'Resumen EEp'!G4</f>
        <v>Abr.2021</v>
      </c>
      <c r="B19" s="767">
        <f>+'Resumen EEp'!D25</f>
        <v>1025922</v>
      </c>
      <c r="C19" s="762">
        <f>+'Resumen EEp'!D26</f>
        <v>915655</v>
      </c>
      <c r="D19" s="762">
        <f>+'Resumen EEp'!D27</f>
        <v>68882</v>
      </c>
      <c r="E19" s="715">
        <f>B19+C19+D19</f>
        <v>2010459</v>
      </c>
      <c r="F19" s="888">
        <f>+'Resumen EEp'!E25</f>
        <v>765257</v>
      </c>
      <c r="G19" s="889">
        <f>+'Resumen EEp'!E26</f>
        <v>1093887</v>
      </c>
      <c r="H19" s="889">
        <f>+'Resumen EEp'!E27</f>
        <v>148771</v>
      </c>
      <c r="I19" s="886">
        <f>F19+G19+H19</f>
        <v>2007915</v>
      </c>
      <c r="J19" s="890">
        <f>E19+I19</f>
        <v>4018374</v>
      </c>
      <c r="K19" s="22"/>
      <c r="L19" s="22"/>
      <c r="M19" s="22"/>
      <c r="N19" s="22"/>
      <c r="O19" s="22"/>
      <c r="P19" s="675"/>
      <c r="Q19" s="676"/>
    </row>
    <row r="20" spans="1:25" ht="25.5" customHeight="1">
      <c r="A20" s="2509" t="s">
        <v>700</v>
      </c>
      <c r="B20" s="2509"/>
      <c r="C20" s="2509"/>
      <c r="D20" s="2509"/>
      <c r="E20" s="2509"/>
      <c r="F20" s="2509"/>
      <c r="G20" s="2509"/>
      <c r="H20" s="2509"/>
      <c r="I20" s="2509"/>
      <c r="J20" s="2509"/>
      <c r="K20" s="22"/>
      <c r="L20" s="22"/>
      <c r="M20" s="22"/>
      <c r="N20" s="22"/>
      <c r="O20" s="22"/>
      <c r="P20" s="675"/>
      <c r="Q20" s="676"/>
    </row>
    <row r="21" spans="1:25" ht="25.5" customHeight="1">
      <c r="A21" s="22"/>
      <c r="B21" s="22"/>
      <c r="C21" s="22"/>
      <c r="D21" s="22"/>
      <c r="E21" s="22"/>
      <c r="F21" s="22"/>
      <c r="G21" s="22"/>
      <c r="H21" s="22"/>
      <c r="J21" s="22"/>
      <c r="K21" s="22"/>
      <c r="L21" s="22"/>
      <c r="M21" s="22"/>
      <c r="N21" s="22"/>
      <c r="O21" s="22"/>
      <c r="P21" s="677"/>
      <c r="Q21" s="674"/>
    </row>
    <row r="22" spans="1:25" ht="25.5" customHeight="1">
      <c r="A22" s="22"/>
      <c r="B22" s="22"/>
      <c r="C22" s="22"/>
      <c r="D22" s="22"/>
      <c r="E22" s="22"/>
      <c r="F22" s="22"/>
      <c r="G22" s="22"/>
      <c r="H22" s="22"/>
      <c r="J22" s="22"/>
      <c r="K22" s="22"/>
      <c r="L22" s="22"/>
      <c r="M22" s="22"/>
      <c r="N22" s="22"/>
      <c r="O22" s="22"/>
      <c r="P22" s="678"/>
      <c r="Q22" s="674"/>
    </row>
    <row r="23" spans="1:25" ht="25.5" customHeight="1">
      <c r="H23" s="22"/>
      <c r="J23" s="22"/>
      <c r="K23" s="22"/>
      <c r="L23" s="22"/>
      <c r="M23" s="22"/>
      <c r="N23" s="22"/>
      <c r="O23" s="22"/>
      <c r="P23" s="678"/>
      <c r="Q23" s="674"/>
    </row>
    <row r="24" spans="1:25" ht="25.5" customHeight="1">
      <c r="A24" s="22"/>
      <c r="B24" s="22"/>
      <c r="C24" s="22"/>
      <c r="D24" s="22"/>
      <c r="E24" s="22"/>
      <c r="F24" s="22"/>
      <c r="G24" s="22"/>
      <c r="H24" s="22"/>
      <c r="J24" s="22"/>
      <c r="K24" s="22"/>
      <c r="L24" s="22"/>
      <c r="M24" s="22"/>
      <c r="N24" s="22"/>
      <c r="O24" s="22"/>
      <c r="P24" s="679"/>
    </row>
    <row r="25" spans="1:25" ht="25.5" customHeight="1">
      <c r="A25" s="22"/>
      <c r="B25" s="22"/>
      <c r="C25" s="22"/>
      <c r="D25" s="22"/>
      <c r="E25" s="22"/>
      <c r="F25" s="22"/>
      <c r="G25" s="22"/>
      <c r="H25" s="22"/>
      <c r="J25" s="22"/>
      <c r="K25" s="22"/>
      <c r="L25" s="22"/>
      <c r="M25" s="22"/>
      <c r="N25" s="22"/>
      <c r="O25" s="22"/>
      <c r="P25" s="841"/>
      <c r="Q25" s="680"/>
    </row>
    <row r="26" spans="1:25" ht="25.5" customHeight="1">
      <c r="A26" s="22"/>
      <c r="B26" s="22"/>
      <c r="C26" s="22"/>
      <c r="D26" s="22"/>
      <c r="E26" s="22"/>
      <c r="F26" s="22"/>
      <c r="G26" s="22"/>
      <c r="H26" s="22"/>
      <c r="I26" s="22"/>
      <c r="J26" s="22"/>
      <c r="K26" s="22"/>
      <c r="L26" s="22"/>
      <c r="M26" s="22"/>
      <c r="N26" s="22"/>
      <c r="O26" s="22"/>
      <c r="P26" s="841"/>
      <c r="Q26" s="680"/>
      <c r="R26" s="683"/>
    </row>
    <row r="27" spans="1:25" ht="25.5" customHeight="1">
      <c r="A27" s="22"/>
      <c r="B27" s="22"/>
      <c r="C27" s="22"/>
      <c r="D27" s="22"/>
      <c r="E27" s="22"/>
      <c r="F27" s="22"/>
      <c r="G27" s="22"/>
      <c r="H27" s="22"/>
      <c r="I27" s="22"/>
      <c r="J27" s="22"/>
      <c r="K27" s="22"/>
      <c r="L27" s="22"/>
      <c r="M27" s="22"/>
      <c r="N27" s="22"/>
      <c r="O27" s="22"/>
      <c r="P27" s="681"/>
      <c r="Q27" s="682"/>
      <c r="R27" s="683"/>
    </row>
    <row r="28" spans="1:25" ht="25.5" customHeight="1">
      <c r="A28" s="22"/>
      <c r="B28" s="22"/>
      <c r="C28" s="22"/>
      <c r="D28" s="22"/>
      <c r="E28" s="22"/>
      <c r="F28" s="22"/>
      <c r="G28" s="22"/>
      <c r="H28" s="22"/>
      <c r="I28" s="22"/>
      <c r="J28" s="22"/>
      <c r="K28" s="22"/>
      <c r="L28" s="22"/>
      <c r="M28" s="22"/>
      <c r="N28" s="22"/>
      <c r="O28" s="22"/>
      <c r="P28" s="681"/>
      <c r="Q28" s="682"/>
    </row>
    <row r="29" spans="1:25">
      <c r="A29" s="22"/>
      <c r="B29" s="22"/>
      <c r="C29" s="22"/>
      <c r="D29" s="22"/>
      <c r="E29" s="22"/>
      <c r="F29" s="22"/>
      <c r="G29" s="22"/>
      <c r="H29" s="22"/>
      <c r="I29" s="22"/>
      <c r="J29" s="22"/>
      <c r="O29" s="73"/>
      <c r="Q29" s="675"/>
      <c r="S29" s="74"/>
      <c r="T29" s="74"/>
      <c r="U29" s="74"/>
      <c r="V29" s="74"/>
      <c r="W29" s="74"/>
      <c r="X29" s="74"/>
      <c r="Y29" s="74"/>
    </row>
    <row r="30" spans="1:25">
      <c r="A30" s="22"/>
      <c r="B30" s="22"/>
      <c r="C30" s="22"/>
      <c r="D30" s="22"/>
      <c r="E30" s="22"/>
      <c r="F30" s="22"/>
      <c r="G30" s="22"/>
      <c r="H30" s="22"/>
      <c r="I30" s="22"/>
      <c r="J30" s="22"/>
      <c r="O30" s="73"/>
      <c r="P30" s="953"/>
      <c r="Q30" s="675"/>
      <c r="S30" s="74"/>
      <c r="T30" s="74"/>
      <c r="U30" s="74"/>
      <c r="V30" s="74"/>
      <c r="W30" s="74"/>
      <c r="X30" s="74"/>
      <c r="Y30" s="74"/>
    </row>
    <row r="31" spans="1:25">
      <c r="A31" s="22"/>
      <c r="B31" s="22"/>
      <c r="C31" s="22"/>
      <c r="D31" s="22"/>
      <c r="E31" s="22"/>
      <c r="F31" s="22"/>
      <c r="G31" s="22"/>
      <c r="H31" s="22"/>
      <c r="I31" s="22"/>
      <c r="J31" s="22"/>
      <c r="O31" s="73"/>
      <c r="P31" s="672"/>
      <c r="S31" s="74"/>
      <c r="T31" s="74"/>
      <c r="U31" s="74"/>
      <c r="V31" s="74"/>
      <c r="W31" s="74"/>
      <c r="X31" s="74"/>
      <c r="Y31" s="74"/>
    </row>
    <row r="32" spans="1:25">
      <c r="A32" s="22"/>
      <c r="B32" s="22"/>
      <c r="C32" s="22"/>
      <c r="D32" s="22"/>
      <c r="E32" s="22"/>
      <c r="F32" s="22"/>
      <c r="G32" s="22"/>
      <c r="H32" s="22"/>
      <c r="I32" s="22"/>
      <c r="J32" s="22"/>
      <c r="O32" s="73"/>
      <c r="P32" s="675"/>
      <c r="S32" s="74"/>
      <c r="T32" s="74"/>
      <c r="U32" s="74"/>
      <c r="V32" s="74"/>
      <c r="W32" s="74"/>
      <c r="X32" s="74"/>
      <c r="Y32" s="74"/>
    </row>
    <row r="33" spans="1:25" ht="51" customHeight="1">
      <c r="O33" s="73"/>
      <c r="P33" s="675"/>
      <c r="Q33" s="675"/>
      <c r="R33" s="684"/>
      <c r="S33" s="11"/>
      <c r="T33" s="74"/>
      <c r="U33" s="74"/>
      <c r="V33" s="74"/>
      <c r="W33" s="74"/>
      <c r="X33" s="74"/>
      <c r="Y33" s="74"/>
    </row>
    <row r="34" spans="1:25" ht="78" customHeight="1">
      <c r="K34" s="666"/>
      <c r="L34" s="666"/>
      <c r="M34" s="666"/>
      <c r="N34" s="666"/>
      <c r="O34" s="666"/>
      <c r="P34" s="675"/>
      <c r="Q34" s="684"/>
      <c r="R34" s="684"/>
      <c r="S34" s="666"/>
      <c r="T34" s="666"/>
      <c r="U34" s="666"/>
      <c r="V34" s="666"/>
      <c r="W34" s="666"/>
      <c r="X34" s="74"/>
      <c r="Y34" s="74"/>
    </row>
    <row r="35" spans="1:25">
      <c r="O35" s="74"/>
      <c r="P35" s="675"/>
      <c r="Q35" s="684"/>
      <c r="R35" s="684"/>
    </row>
    <row r="36" spans="1:25">
      <c r="O36" s="74"/>
      <c r="P36" s="685"/>
      <c r="Q36" s="684"/>
      <c r="R36" s="684"/>
    </row>
    <row r="37" spans="1:25">
      <c r="O37" s="74"/>
      <c r="P37" s="684"/>
      <c r="Q37" s="684"/>
      <c r="R37" s="672"/>
    </row>
    <row r="38" spans="1:25">
      <c r="A38" s="666"/>
      <c r="B38" s="666"/>
      <c r="C38" s="666"/>
      <c r="D38" s="666"/>
      <c r="E38" s="666"/>
      <c r="F38" s="666"/>
      <c r="G38" s="666"/>
      <c r="H38" s="666"/>
      <c r="I38" s="666"/>
      <c r="J38" s="666"/>
      <c r="O38" s="74"/>
      <c r="P38" s="684"/>
      <c r="Q38" s="684"/>
      <c r="R38" s="668"/>
    </row>
    <row r="39" spans="1:25">
      <c r="O39" s="74"/>
      <c r="P39" s="668"/>
      <c r="Q39" s="668"/>
    </row>
    <row r="40" spans="1:25">
      <c r="O40" s="74"/>
      <c r="P40" s="684"/>
      <c r="S40" s="74"/>
      <c r="T40" s="74"/>
      <c r="U40" s="74"/>
      <c r="V40" s="74"/>
      <c r="W40" s="74"/>
      <c r="X40" s="74"/>
      <c r="Y40" s="74"/>
    </row>
    <row r="41" spans="1:25">
      <c r="O41" s="74"/>
      <c r="P41" s="684"/>
      <c r="S41" s="74"/>
      <c r="T41" s="74"/>
      <c r="U41" s="74"/>
      <c r="V41" s="74"/>
      <c r="W41" s="74"/>
      <c r="X41" s="74"/>
      <c r="Y41" s="74"/>
    </row>
    <row r="42" spans="1:25">
      <c r="O42" s="74"/>
      <c r="P42" s="684"/>
      <c r="S42" s="74"/>
      <c r="T42" s="74"/>
      <c r="U42" s="74"/>
      <c r="V42" s="74"/>
      <c r="W42" s="74"/>
      <c r="X42" s="74"/>
      <c r="Y42" s="74"/>
    </row>
    <row r="43" spans="1:25">
      <c r="P43" s="684"/>
    </row>
    <row r="44" spans="1:25">
      <c r="P44" s="684"/>
      <c r="R44" s="684"/>
    </row>
    <row r="45" spans="1:25">
      <c r="P45" s="684"/>
      <c r="Q45" s="684"/>
      <c r="R45" s="684"/>
    </row>
    <row r="46" spans="1:25">
      <c r="P46" s="684"/>
      <c r="Q46" s="684"/>
      <c r="R46" s="684"/>
    </row>
    <row r="47" spans="1:25">
      <c r="P47" s="684"/>
      <c r="Q47" s="684"/>
    </row>
    <row r="55" spans="17:22">
      <c r="S55" s="74"/>
      <c r="T55" s="74"/>
      <c r="U55" s="74"/>
      <c r="V55" s="74"/>
    </row>
    <row r="56" spans="17:22">
      <c r="S56" s="74"/>
      <c r="T56" s="74"/>
      <c r="U56" s="74"/>
      <c r="V56" s="74"/>
    </row>
    <row r="57" spans="17:22">
      <c r="S57" s="74"/>
      <c r="T57" s="74"/>
      <c r="U57" s="74"/>
      <c r="V57" s="74"/>
    </row>
    <row r="58" spans="17:22">
      <c r="S58" s="74"/>
      <c r="T58" s="74"/>
      <c r="U58" s="74"/>
      <c r="V58" s="74"/>
    </row>
    <row r="59" spans="17:22">
      <c r="R59" s="684"/>
      <c r="S59" s="74"/>
      <c r="T59" s="74"/>
      <c r="U59" s="74"/>
      <c r="V59" s="74"/>
    </row>
    <row r="60" spans="17:22">
      <c r="Q60" s="684"/>
      <c r="R60" s="684"/>
      <c r="S60" s="74"/>
      <c r="T60" s="74"/>
      <c r="U60" s="74"/>
      <c r="V60" s="74"/>
    </row>
    <row r="61" spans="17:22">
      <c r="Q61" s="684"/>
      <c r="R61" s="684"/>
      <c r="S61" s="74"/>
      <c r="T61" s="74"/>
      <c r="U61" s="74"/>
      <c r="V61" s="74"/>
    </row>
    <row r="62" spans="17:22">
      <c r="Q62" s="684"/>
      <c r="R62" s="684"/>
      <c r="S62" s="74"/>
      <c r="T62" s="74"/>
      <c r="U62" s="74"/>
      <c r="V62" s="74"/>
    </row>
    <row r="63" spans="17:22">
      <c r="Q63" s="684"/>
      <c r="R63" s="684"/>
    </row>
    <row r="64" spans="17:22">
      <c r="Q64" s="684"/>
      <c r="R64" s="684"/>
    </row>
    <row r="65" spans="17:22">
      <c r="Q65" s="684"/>
      <c r="R65" s="684"/>
    </row>
    <row r="66" spans="17:22">
      <c r="Q66" s="684"/>
      <c r="R66" s="684"/>
    </row>
    <row r="67" spans="17:22">
      <c r="Q67" s="684"/>
    </row>
    <row r="72" spans="17:22">
      <c r="S72" s="74"/>
      <c r="T72" s="74"/>
      <c r="U72" s="74"/>
      <c r="V72" s="74"/>
    </row>
    <row r="73" spans="17:22">
      <c r="S73" s="74"/>
      <c r="T73" s="74"/>
      <c r="U73" s="74"/>
      <c r="V73" s="74"/>
    </row>
    <row r="74" spans="17:22">
      <c r="S74" s="74"/>
      <c r="T74" s="74"/>
      <c r="U74" s="74"/>
      <c r="V74" s="74"/>
    </row>
    <row r="75" spans="17:22">
      <c r="S75" s="74"/>
      <c r="T75" s="74"/>
      <c r="U75" s="74"/>
      <c r="V75" s="74"/>
    </row>
    <row r="76" spans="17:22">
      <c r="R76" s="684"/>
    </row>
    <row r="77" spans="17:22">
      <c r="Q77" s="684"/>
      <c r="R77" s="684"/>
    </row>
    <row r="78" spans="17:22">
      <c r="Q78" s="684"/>
      <c r="R78" s="684"/>
    </row>
    <row r="79" spans="17:22">
      <c r="Q79" s="684"/>
      <c r="R79" s="684"/>
    </row>
    <row r="80" spans="17:22">
      <c r="Q80" s="684"/>
    </row>
  </sheetData>
  <mergeCells count="8">
    <mergeCell ref="A20:J20"/>
    <mergeCell ref="A1:N1"/>
    <mergeCell ref="J3:J4"/>
    <mergeCell ref="B3:D3"/>
    <mergeCell ref="E3:E4"/>
    <mergeCell ref="F3:H3"/>
    <mergeCell ref="I3:I4"/>
    <mergeCell ref="A3:A4"/>
  </mergeCells>
  <conditionalFormatting sqref="B19:J19">
    <cfRule type="cellIs" dxfId="35"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paperSize="10023" scale="43" orientation="landscape"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3">
    <tabColor theme="9" tint="-0.249977111117893"/>
    <pageSetUpPr fitToPage="1"/>
  </sheetPr>
  <dimension ref="A1"/>
  <sheetViews>
    <sheetView showGridLines="0" view="pageBreakPreview" zoomScale="85" zoomScaleNormal="100" zoomScaleSheetLayoutView="85" workbookViewId="0">
      <selection activeCell="V13" sqref="V13"/>
    </sheetView>
  </sheetViews>
  <sheetFormatPr baseColWidth="10" defaultColWidth="11.5703125" defaultRowHeight="15"/>
  <cols>
    <col min="7" max="7" width="12.5703125" customWidth="1"/>
  </cols>
  <sheetData/>
  <pageMargins left="0.7" right="0.7" top="0.75" bottom="0.75" header="0.3" footer="0.3"/>
  <pageSetup scale="80" orientation="landscape"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4">
    <tabColor theme="9" tint="-0.249977111117893"/>
    <pageSetUpPr fitToPage="1"/>
  </sheetPr>
  <dimension ref="B1:Q55"/>
  <sheetViews>
    <sheetView showGridLines="0" view="pageBreakPreview" zoomScale="85" zoomScaleNormal="100" zoomScaleSheetLayoutView="85" workbookViewId="0">
      <selection activeCell="N1" sqref="N1:S1048576"/>
    </sheetView>
  </sheetViews>
  <sheetFormatPr baseColWidth="10" defaultColWidth="11.42578125" defaultRowHeight="15"/>
  <cols>
    <col min="1" max="1" width="11.42578125" style="60"/>
    <col min="2" max="9" width="15.42578125" style="60" customWidth="1"/>
    <col min="10" max="10" width="17.140625" style="60" customWidth="1"/>
    <col min="11" max="11" width="16.7109375" style="60" customWidth="1"/>
    <col min="12" max="12" width="13.140625" style="60" customWidth="1"/>
    <col min="13" max="13" width="11.85546875" style="60" customWidth="1"/>
    <col min="14" max="14" width="27.42578125" style="503" customWidth="1"/>
    <col min="15" max="15" width="34" style="821" customWidth="1"/>
    <col min="16" max="16" width="32.5703125" style="60" customWidth="1"/>
    <col min="17" max="16384" width="11.42578125" style="60"/>
  </cols>
  <sheetData>
    <row r="1" spans="14:15" s="72" customFormat="1">
      <c r="N1" s="1885"/>
      <c r="O1" s="1921"/>
    </row>
    <row r="2" spans="14:15" s="72" customFormat="1">
      <c r="N2" s="1885"/>
      <c r="O2" s="1921"/>
    </row>
    <row r="3" spans="14:15" s="72" customFormat="1">
      <c r="N3" s="1885"/>
      <c r="O3" s="1921"/>
    </row>
    <row r="4" spans="14:15" s="72" customFormat="1">
      <c r="N4" s="1885"/>
      <c r="O4" s="1921"/>
    </row>
    <row r="5" spans="14:15" s="72" customFormat="1">
      <c r="N5" s="1885"/>
      <c r="O5" s="1921"/>
    </row>
    <row r="18" spans="14:17">
      <c r="N18" s="1886"/>
      <c r="O18" s="1922"/>
      <c r="P18" s="153"/>
      <c r="Q18" s="153"/>
    </row>
    <row r="19" spans="14:17">
      <c r="N19" s="1886"/>
      <c r="O19" s="1922"/>
      <c r="P19" s="153"/>
      <c r="Q19" s="153"/>
    </row>
    <row r="20" spans="14:17">
      <c r="N20" s="1886"/>
      <c r="O20" s="1922"/>
      <c r="P20" s="153"/>
      <c r="Q20" s="153"/>
    </row>
    <row r="21" spans="14:17">
      <c r="N21" s="1886"/>
      <c r="O21" s="1922"/>
      <c r="P21" s="153"/>
      <c r="Q21" s="153"/>
    </row>
    <row r="22" spans="14:17">
      <c r="N22" s="1887"/>
      <c r="O22" s="1922"/>
      <c r="P22" s="153"/>
      <c r="Q22" s="153"/>
    </row>
    <row r="23" spans="14:17">
      <c r="P23" s="153"/>
      <c r="Q23" s="153"/>
    </row>
    <row r="24" spans="14:17">
      <c r="N24" s="1191"/>
      <c r="P24" s="153"/>
      <c r="Q24" s="153"/>
    </row>
    <row r="25" spans="14:17">
      <c r="N25" s="1887"/>
      <c r="O25" s="1922"/>
      <c r="P25" s="153"/>
      <c r="Q25" s="153"/>
    </row>
    <row r="26" spans="14:17">
      <c r="N26" s="1886"/>
      <c r="O26" s="1922"/>
      <c r="P26" s="153"/>
      <c r="Q26" s="153"/>
    </row>
    <row r="27" spans="14:17">
      <c r="N27" s="1886"/>
      <c r="O27" s="1922"/>
      <c r="P27" s="153"/>
      <c r="Q27" s="153"/>
    </row>
    <row r="28" spans="14:17">
      <c r="N28" s="1886"/>
      <c r="O28" s="1922"/>
      <c r="P28" s="153"/>
      <c r="Q28" s="153"/>
    </row>
    <row r="29" spans="14:17">
      <c r="N29" s="1888"/>
      <c r="O29" s="1922"/>
      <c r="P29" s="153"/>
      <c r="Q29" s="153"/>
    </row>
    <row r="30" spans="14:17">
      <c r="N30" s="1887"/>
      <c r="O30" s="1922"/>
      <c r="P30" s="153"/>
      <c r="Q30" s="153"/>
    </row>
    <row r="31" spans="14:17" ht="18.75" customHeight="1">
      <c r="N31" s="1886"/>
      <c r="O31" s="1922"/>
      <c r="P31" s="153"/>
      <c r="Q31" s="153"/>
    </row>
    <row r="32" spans="14:17" ht="18.75" customHeight="1">
      <c r="N32" s="1886"/>
      <c r="O32" s="1922"/>
      <c r="P32" s="153"/>
      <c r="Q32" s="153"/>
    </row>
    <row r="33" spans="2:17" ht="18.75" customHeight="1">
      <c r="N33" s="1886"/>
      <c r="O33" s="1922"/>
      <c r="P33" s="153"/>
      <c r="Q33" s="153"/>
    </row>
    <row r="34" spans="2:17" ht="18.75" customHeight="1">
      <c r="N34" s="820"/>
      <c r="O34" s="1922"/>
      <c r="P34" s="153"/>
      <c r="Q34" s="153"/>
    </row>
    <row r="35" spans="2:17">
      <c r="N35" s="2344"/>
      <c r="O35" s="1922"/>
      <c r="P35" s="153"/>
      <c r="Q35" s="153"/>
    </row>
    <row r="36" spans="2:17">
      <c r="N36" s="2345"/>
      <c r="O36" s="1922"/>
      <c r="P36" s="153"/>
      <c r="Q36" s="153"/>
    </row>
    <row r="37" spans="2:17">
      <c r="N37" s="1886"/>
      <c r="O37" s="1922"/>
      <c r="P37" s="153"/>
      <c r="Q37" s="153"/>
    </row>
    <row r="38" spans="2:17">
      <c r="N38" s="1886"/>
      <c r="O38" s="1922"/>
      <c r="P38" s="153"/>
      <c r="Q38" s="153"/>
    </row>
    <row r="39" spans="2:17">
      <c r="N39" s="1886"/>
      <c r="O39" s="1922"/>
      <c r="P39" s="153"/>
      <c r="Q39" s="153"/>
    </row>
    <row r="40" spans="2:17">
      <c r="J40" s="120"/>
    </row>
    <row r="41" spans="2:17">
      <c r="I41" s="497"/>
      <c r="K41" s="120"/>
    </row>
    <row r="42" spans="2:17" ht="17.25" customHeight="1">
      <c r="B42" s="165"/>
      <c r="C42" s="37"/>
      <c r="D42" s="37"/>
      <c r="E42" s="37"/>
      <c r="F42" s="37"/>
      <c r="G42" s="37"/>
      <c r="H42" s="37"/>
      <c r="I42" s="37"/>
      <c r="J42" s="162"/>
      <c r="K42" s="162"/>
    </row>
    <row r="43" spans="2:17" ht="21">
      <c r="B43" s="524"/>
      <c r="C43" s="523"/>
      <c r="D43" s="417"/>
      <c r="E43" s="417"/>
    </row>
    <row r="44" spans="2:17" ht="21">
      <c r="B44" s="524"/>
      <c r="C44" s="523"/>
      <c r="D44" s="417"/>
      <c r="E44" s="417"/>
    </row>
    <row r="45" spans="2:17" ht="15.75">
      <c r="B45" s="518"/>
      <c r="C45" s="340"/>
    </row>
    <row r="46" spans="2:17" ht="26.25">
      <c r="B46" s="526"/>
      <c r="C46" s="521"/>
      <c r="D46" s="522"/>
    </row>
    <row r="47" spans="2:17" ht="26.25">
      <c r="B47" s="526"/>
      <c r="C47" s="521"/>
      <c r="D47" s="522"/>
    </row>
    <row r="48" spans="2:17" ht="15.75">
      <c r="B48" s="518"/>
      <c r="C48" s="340"/>
    </row>
    <row r="49" spans="2:5" ht="15.75">
      <c r="B49" s="165"/>
    </row>
    <row r="50" spans="2:5" ht="21">
      <c r="B50" s="524"/>
      <c r="C50" s="523"/>
      <c r="D50" s="417"/>
      <c r="E50" s="417"/>
    </row>
    <row r="51" spans="2:5" ht="21">
      <c r="B51" s="524"/>
      <c r="C51" s="523"/>
      <c r="D51" s="417"/>
      <c r="E51" s="417"/>
    </row>
    <row r="52" spans="2:5" ht="15.75">
      <c r="B52" s="102"/>
    </row>
    <row r="53" spans="2:5" ht="21">
      <c r="B53" s="525"/>
      <c r="C53" s="433"/>
    </row>
    <row r="54" spans="2:5" ht="15.75">
      <c r="B54" s="102"/>
    </row>
    <row r="55" spans="2:5" ht="15.75">
      <c r="B55" s="102"/>
    </row>
  </sheetData>
  <pageMargins left="0.70866141732283472" right="0.70866141732283472" top="0.74803149606299213" bottom="0.74803149606299213" header="0.31496062992125984" footer="0.31496062992125984"/>
  <pageSetup scale="63" orientation="landscape"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7">
    <tabColor theme="9" tint="-0.249977111117893"/>
    <pageSetUpPr fitToPage="1"/>
  </sheetPr>
  <dimension ref="A1:T22"/>
  <sheetViews>
    <sheetView showGridLines="0" view="pageBreakPreview" topLeftCell="B1" zoomScale="55" zoomScaleNormal="100" zoomScaleSheetLayoutView="55" workbookViewId="0">
      <selection activeCell="P1" sqref="P1:Z1048576"/>
    </sheetView>
  </sheetViews>
  <sheetFormatPr baseColWidth="10" defaultColWidth="11.42578125" defaultRowHeight="15"/>
  <cols>
    <col min="1" max="1" width="16.28515625" style="584" hidden="1" customWidth="1"/>
    <col min="2" max="2" width="18.7109375" style="152" customWidth="1"/>
    <col min="3" max="3" width="22.5703125" style="1416" customWidth="1"/>
    <col min="4" max="4" width="25.85546875" style="1416" customWidth="1"/>
    <col min="5" max="5" width="25" style="588" customWidth="1"/>
    <col min="6" max="6" width="25" style="163" customWidth="1"/>
    <col min="7" max="7" width="22.42578125" style="163" customWidth="1"/>
    <col min="8" max="8" width="21" style="163" customWidth="1"/>
    <col min="9" max="9" width="23.7109375" style="60" customWidth="1"/>
    <col min="10" max="10" width="21.28515625" style="60" customWidth="1"/>
    <col min="11" max="12" width="22.5703125" style="60" customWidth="1"/>
    <col min="13" max="13" width="32.7109375" style="60" customWidth="1"/>
    <col min="14" max="14" width="31.5703125" style="60" customWidth="1"/>
    <col min="15" max="15" width="30.85546875" style="60" customWidth="1"/>
    <col min="16" max="16" width="14.28515625" style="60" customWidth="1"/>
    <col min="17" max="16384" width="11.42578125" style="60"/>
  </cols>
  <sheetData>
    <row r="1" spans="1:17" ht="120" customHeight="1">
      <c r="B1" s="2519"/>
      <c r="C1" s="2519"/>
      <c r="D1" s="2519"/>
      <c r="E1" s="2519"/>
      <c r="F1" s="2519"/>
      <c r="G1" s="2519"/>
      <c r="H1" s="2519"/>
      <c r="I1" s="2519"/>
      <c r="J1" s="2519"/>
      <c r="K1" s="2519"/>
      <c r="L1" s="2519"/>
      <c r="M1" s="2519"/>
      <c r="N1" s="2519"/>
      <c r="O1" s="2519"/>
      <c r="Q1" s="182"/>
    </row>
    <row r="2" spans="1:17" s="29" customFormat="1" ht="13.5" customHeight="1">
      <c r="B2" s="2521"/>
      <c r="C2" s="2521"/>
      <c r="D2" s="2521"/>
      <c r="E2" s="2521"/>
      <c r="F2" s="2521"/>
      <c r="G2" s="2521"/>
      <c r="H2" s="2521"/>
      <c r="I2" s="144"/>
      <c r="J2" s="144"/>
      <c r="K2" s="144"/>
      <c r="L2" s="144"/>
      <c r="M2" s="144"/>
      <c r="N2" s="985"/>
      <c r="O2" s="144"/>
      <c r="Q2" s="143"/>
    </row>
    <row r="3" spans="1:17" s="493" customFormat="1" ht="66" customHeight="1">
      <c r="A3" s="697"/>
      <c r="B3" s="2238" t="s">
        <v>2</v>
      </c>
      <c r="C3" s="2239" t="s">
        <v>393</v>
      </c>
      <c r="D3" s="2240" t="s">
        <v>394</v>
      </c>
      <c r="E3" s="2241" t="s">
        <v>104</v>
      </c>
      <c r="F3" s="2239" t="s">
        <v>664</v>
      </c>
      <c r="G3" s="2240" t="s">
        <v>108</v>
      </c>
      <c r="H3" s="2230" t="s">
        <v>530</v>
      </c>
      <c r="K3" s="144"/>
      <c r="L3" s="144"/>
      <c r="M3" s="144"/>
      <c r="N3" s="985"/>
      <c r="O3" s="144"/>
    </row>
    <row r="4" spans="1:17" s="985" customFormat="1" ht="22.5" hidden="1" customHeight="1">
      <c r="A4" s="985">
        <v>2005</v>
      </c>
      <c r="B4" s="986" t="s">
        <v>3</v>
      </c>
      <c r="C4" s="916">
        <v>106192</v>
      </c>
      <c r="D4" s="916">
        <v>147182</v>
      </c>
      <c r="E4" s="917">
        <f>C4+D4</f>
        <v>253374</v>
      </c>
      <c r="F4" s="1354">
        <f>C4/E4</f>
        <v>0.41911166891630552</v>
      </c>
      <c r="G4" s="1355">
        <f>D4/E4</f>
        <v>0.58088833108369442</v>
      </c>
      <c r="H4" s="1356">
        <f>D4/C4</f>
        <v>1.3859989453066144</v>
      </c>
      <c r="K4" s="144"/>
      <c r="L4" s="144"/>
      <c r="M4" s="144"/>
      <c r="O4" s="144"/>
    </row>
    <row r="5" spans="1:17" s="985" customFormat="1" ht="22.5" hidden="1" customHeight="1">
      <c r="A5" s="985">
        <v>2006</v>
      </c>
      <c r="B5" s="779" t="s">
        <v>4</v>
      </c>
      <c r="C5" s="615">
        <v>258701</v>
      </c>
      <c r="D5" s="615">
        <v>255339</v>
      </c>
      <c r="E5" s="593">
        <f t="shared" ref="E5:E14" si="0">+D5+C5</f>
        <v>514040</v>
      </c>
      <c r="F5" s="1345">
        <f>C5/E5</f>
        <v>0.50327017352735193</v>
      </c>
      <c r="G5" s="1346">
        <f>D5/E5</f>
        <v>0.49672982647264802</v>
      </c>
      <c r="H5" s="1347">
        <f>D5/C5</f>
        <v>0.9870043022640036</v>
      </c>
      <c r="K5" s="144"/>
      <c r="L5" s="144"/>
      <c r="M5" s="144"/>
      <c r="O5" s="144"/>
    </row>
    <row r="6" spans="1:17" s="985" customFormat="1" ht="22.5" customHeight="1">
      <c r="A6" s="985">
        <v>2007</v>
      </c>
      <c r="B6" s="779" t="s">
        <v>5</v>
      </c>
      <c r="C6" s="615">
        <v>473647</v>
      </c>
      <c r="D6" s="1348">
        <v>608289</v>
      </c>
      <c r="E6" s="593">
        <f t="shared" si="0"/>
        <v>1081936</v>
      </c>
      <c r="F6" s="1345">
        <f t="shared" ref="F6:F14" si="1">C6/E6</f>
        <v>0.43777728072640154</v>
      </c>
      <c r="G6" s="1346">
        <f t="shared" ref="G6:G15" si="2">D6/E6</f>
        <v>0.56222271927359846</v>
      </c>
      <c r="H6" s="1347">
        <f t="shared" ref="H6:H15" si="3">D6/C6</f>
        <v>1.2842665529392143</v>
      </c>
      <c r="K6" s="144"/>
      <c r="L6" s="144"/>
      <c r="M6" s="144"/>
      <c r="O6" s="144"/>
    </row>
    <row r="7" spans="1:17" s="985" customFormat="1" ht="22.5" customHeight="1">
      <c r="A7" s="985">
        <v>2008</v>
      </c>
      <c r="B7" s="779" t="s">
        <v>6</v>
      </c>
      <c r="C7" s="1348">
        <v>489949</v>
      </c>
      <c r="D7" s="1348">
        <v>734949</v>
      </c>
      <c r="E7" s="593">
        <f t="shared" si="0"/>
        <v>1224898</v>
      </c>
      <c r="F7" s="1345">
        <f t="shared" si="1"/>
        <v>0.39999167277601888</v>
      </c>
      <c r="G7" s="1346">
        <f t="shared" si="2"/>
        <v>0.60000832722398112</v>
      </c>
      <c r="H7" s="1347">
        <f t="shared" si="3"/>
        <v>1.5000520462333835</v>
      </c>
      <c r="K7" s="144"/>
      <c r="L7" s="144"/>
      <c r="M7" s="144"/>
      <c r="O7" s="144"/>
      <c r="P7" s="987"/>
    </row>
    <row r="8" spans="1:17" s="985" customFormat="1" ht="22.5" customHeight="1">
      <c r="A8" s="985">
        <v>2009</v>
      </c>
      <c r="B8" s="779" t="s">
        <v>7</v>
      </c>
      <c r="C8" s="1348">
        <v>622049</v>
      </c>
      <c r="D8" s="1348">
        <v>782176</v>
      </c>
      <c r="E8" s="593">
        <f t="shared" si="0"/>
        <v>1404225</v>
      </c>
      <c r="F8" s="1345">
        <f t="shared" si="1"/>
        <v>0.44298385230287168</v>
      </c>
      <c r="G8" s="1346">
        <f t="shared" si="2"/>
        <v>0.55701614769712826</v>
      </c>
      <c r="H8" s="1347">
        <f t="shared" si="3"/>
        <v>1.2574186277929873</v>
      </c>
      <c r="K8" s="144"/>
      <c r="L8" s="144"/>
      <c r="M8" s="144"/>
      <c r="O8" s="144"/>
    </row>
    <row r="9" spans="1:17" s="985" customFormat="1" ht="22.5" customHeight="1">
      <c r="A9" s="985">
        <v>2010</v>
      </c>
      <c r="B9" s="779" t="s">
        <v>140</v>
      </c>
      <c r="C9" s="1348">
        <v>903250</v>
      </c>
      <c r="D9" s="1348">
        <v>1110536</v>
      </c>
      <c r="E9" s="593">
        <f t="shared" si="0"/>
        <v>2013786</v>
      </c>
      <c r="F9" s="1345">
        <f t="shared" si="1"/>
        <v>0.44853326023718509</v>
      </c>
      <c r="G9" s="1346">
        <f t="shared" si="2"/>
        <v>0.55146673976281491</v>
      </c>
      <c r="H9" s="1347">
        <f t="shared" si="3"/>
        <v>1.229489067257127</v>
      </c>
      <c r="K9" s="144"/>
      <c r="L9" s="144"/>
      <c r="M9" s="144"/>
      <c r="O9" s="144"/>
    </row>
    <row r="10" spans="1:17" s="985" customFormat="1" ht="22.5" customHeight="1">
      <c r="A10" s="985">
        <v>2011</v>
      </c>
      <c r="B10" s="779" t="s">
        <v>171</v>
      </c>
      <c r="C10" s="1348">
        <v>883775</v>
      </c>
      <c r="D10" s="1348">
        <v>1119652</v>
      </c>
      <c r="E10" s="593">
        <f t="shared" si="0"/>
        <v>2003427</v>
      </c>
      <c r="F10" s="1345">
        <f t="shared" si="1"/>
        <v>0.44113162096747222</v>
      </c>
      <c r="G10" s="1346">
        <f t="shared" si="2"/>
        <v>0.55886837903252773</v>
      </c>
      <c r="H10" s="1347">
        <f t="shared" si="3"/>
        <v>1.2668971174789962</v>
      </c>
      <c r="I10" s="714"/>
      <c r="J10" s="714"/>
      <c r="K10" s="144"/>
      <c r="L10" s="144"/>
      <c r="M10" s="144"/>
      <c r="O10" s="144"/>
    </row>
    <row r="11" spans="1:17" s="985" customFormat="1" ht="22.5" customHeight="1">
      <c r="A11" s="985">
        <v>2012</v>
      </c>
      <c r="B11" s="779" t="s">
        <v>375</v>
      </c>
      <c r="C11" s="1348">
        <v>1178040</v>
      </c>
      <c r="D11" s="1348">
        <v>1125311</v>
      </c>
      <c r="E11" s="593">
        <f t="shared" si="0"/>
        <v>2303351</v>
      </c>
      <c r="F11" s="1345">
        <f t="shared" si="1"/>
        <v>0.51144614954472856</v>
      </c>
      <c r="G11" s="1346">
        <f t="shared" si="2"/>
        <v>0.4885538504552715</v>
      </c>
      <c r="H11" s="1347">
        <f t="shared" si="3"/>
        <v>0.95524005976027981</v>
      </c>
      <c r="I11" s="714"/>
      <c r="J11" s="714"/>
      <c r="K11" s="144"/>
      <c r="L11" s="144"/>
      <c r="M11" s="144"/>
      <c r="O11" s="144"/>
    </row>
    <row r="12" spans="1:17" s="985" customFormat="1" ht="22.5" customHeight="1">
      <c r="A12" s="985">
        <v>2013</v>
      </c>
      <c r="B12" s="779" t="s">
        <v>408</v>
      </c>
      <c r="C12" s="1348">
        <v>1568225</v>
      </c>
      <c r="D12" s="1348">
        <v>1183528</v>
      </c>
      <c r="E12" s="593">
        <f t="shared" si="0"/>
        <v>2751753</v>
      </c>
      <c r="F12" s="1345">
        <f t="shared" si="1"/>
        <v>0.56990035079456625</v>
      </c>
      <c r="G12" s="1346">
        <f t="shared" si="2"/>
        <v>0.43009964920543375</v>
      </c>
      <c r="H12" s="1347">
        <f t="shared" si="3"/>
        <v>0.75469272585247649</v>
      </c>
    </row>
    <row r="13" spans="1:17" s="985" customFormat="1" ht="22.5" customHeight="1">
      <c r="A13" s="985">
        <v>2014</v>
      </c>
      <c r="B13" s="779" t="s">
        <v>416</v>
      </c>
      <c r="C13" s="1348">
        <v>1795214</v>
      </c>
      <c r="D13" s="1348">
        <v>1220432</v>
      </c>
      <c r="E13" s="593">
        <f t="shared" si="0"/>
        <v>3015646</v>
      </c>
      <c r="F13" s="1345">
        <f t="shared" si="1"/>
        <v>0.5952999788436707</v>
      </c>
      <c r="G13" s="1346">
        <f t="shared" si="2"/>
        <v>0.40470002115632936</v>
      </c>
      <c r="H13" s="1347">
        <f t="shared" si="3"/>
        <v>0.67982535786819842</v>
      </c>
    </row>
    <row r="14" spans="1:17" s="985" customFormat="1" ht="22.5" customHeight="1">
      <c r="A14" s="985">
        <v>2015</v>
      </c>
      <c r="B14" s="779" t="s">
        <v>669</v>
      </c>
      <c r="C14" s="1349">
        <v>2164705</v>
      </c>
      <c r="D14" s="1349">
        <v>1152700</v>
      </c>
      <c r="E14" s="593">
        <f t="shared" si="0"/>
        <v>3317405</v>
      </c>
      <c r="F14" s="1345">
        <f t="shared" si="1"/>
        <v>0.65252961275454757</v>
      </c>
      <c r="G14" s="1346">
        <f t="shared" si="2"/>
        <v>0.34747038724545237</v>
      </c>
      <c r="H14" s="1347">
        <f t="shared" si="3"/>
        <v>0.53249749965930693</v>
      </c>
    </row>
    <row r="15" spans="1:17" s="985" customFormat="1" ht="22.5" customHeight="1">
      <c r="A15" s="985">
        <v>2016</v>
      </c>
      <c r="B15" s="779" t="s">
        <v>696</v>
      </c>
      <c r="C15" s="1348">
        <v>2168957</v>
      </c>
      <c r="D15" s="1348">
        <v>1178111</v>
      </c>
      <c r="E15" s="593">
        <f>+D15+C15</f>
        <v>3347068</v>
      </c>
      <c r="F15" s="1345">
        <f t="shared" ref="F15:F20" si="4">C15/E15</f>
        <v>0.64801701070907436</v>
      </c>
      <c r="G15" s="1346">
        <f t="shared" si="2"/>
        <v>0.3519829892909257</v>
      </c>
      <c r="H15" s="1347">
        <f t="shared" si="3"/>
        <v>0.54316936665872118</v>
      </c>
      <c r="I15" s="988"/>
      <c r="N15" s="985" t="s">
        <v>8</v>
      </c>
    </row>
    <row r="16" spans="1:17" s="985" customFormat="1" ht="22.5" customHeight="1">
      <c r="B16" s="779" t="s">
        <v>746</v>
      </c>
      <c r="C16" s="1348">
        <v>2428212</v>
      </c>
      <c r="D16" s="1348">
        <v>1118476</v>
      </c>
      <c r="E16" s="593">
        <f>+D16+C16</f>
        <v>3546688</v>
      </c>
      <c r="F16" s="1345">
        <f t="shared" si="4"/>
        <v>0.68464212245339873</v>
      </c>
      <c r="G16" s="1346">
        <f>D16/E16</f>
        <v>0.31535787754660122</v>
      </c>
      <c r="H16" s="1347">
        <f>D16/C16</f>
        <v>0.46061711250912196</v>
      </c>
      <c r="I16" s="988"/>
    </row>
    <row r="17" spans="1:20" s="117" customFormat="1" ht="20.25" customHeight="1">
      <c r="A17" s="1211"/>
      <c r="B17" s="779" t="s">
        <v>767</v>
      </c>
      <c r="C17" s="1348">
        <v>2550398</v>
      </c>
      <c r="D17" s="1348">
        <v>1069752</v>
      </c>
      <c r="E17" s="593">
        <f>+D17+C17</f>
        <v>3620150</v>
      </c>
      <c r="F17" s="1345">
        <f t="shared" si="4"/>
        <v>0.70450064223858122</v>
      </c>
      <c r="G17" s="1346">
        <f>D17/E17</f>
        <v>0.29549935776141872</v>
      </c>
      <c r="H17" s="1347">
        <f>D17/C17</f>
        <v>0.41944512189862132</v>
      </c>
      <c r="R17" s="985"/>
      <c r="S17" s="985"/>
      <c r="T17" s="985"/>
    </row>
    <row r="18" spans="1:20" s="1723" customFormat="1" ht="20.25" customHeight="1">
      <c r="A18" s="1211"/>
      <c r="B18" s="779" t="s">
        <v>890</v>
      </c>
      <c r="C18" s="1348">
        <v>2667056</v>
      </c>
      <c r="D18" s="1348">
        <v>1044102</v>
      </c>
      <c r="E18" s="593">
        <f>+D18+C18</f>
        <v>3711158</v>
      </c>
      <c r="F18" s="1345">
        <f t="shared" si="4"/>
        <v>0.71865870437205859</v>
      </c>
      <c r="G18" s="1346">
        <f>D18/E18</f>
        <v>0.28134129562794147</v>
      </c>
      <c r="H18" s="1347">
        <f>D18/C18</f>
        <v>0.39148109376031098</v>
      </c>
      <c r="R18" s="985"/>
      <c r="S18" s="985"/>
      <c r="T18" s="985"/>
    </row>
    <row r="19" spans="1:20" s="2188" customFormat="1" ht="20.25" customHeight="1">
      <c r="A19" s="1211"/>
      <c r="B19" s="779" t="s">
        <v>964</v>
      </c>
      <c r="C19" s="1348">
        <v>4656130</v>
      </c>
      <c r="D19" s="1348">
        <v>1090709</v>
      </c>
      <c r="E19" s="593">
        <f>+D19+C19</f>
        <v>5746839</v>
      </c>
      <c r="F19" s="1345">
        <f t="shared" si="4"/>
        <v>0.81020714169998498</v>
      </c>
      <c r="G19" s="1346">
        <f>D19/E19</f>
        <v>0.18979285830001502</v>
      </c>
      <c r="H19" s="1347">
        <f>D19/C19</f>
        <v>0.23425226529328005</v>
      </c>
      <c r="R19" s="985"/>
      <c r="S19" s="985"/>
      <c r="T19" s="985"/>
    </row>
    <row r="20" spans="1:20" ht="24.75" customHeight="1">
      <c r="B20" s="2106" t="str">
        <f>+'Resumen EEp'!G4</f>
        <v>Abr.2021</v>
      </c>
      <c r="C20" s="1350">
        <f>+'Resumen EEp'!C36</f>
        <v>4699823</v>
      </c>
      <c r="D20" s="1350">
        <f>+'Resumen EEp'!C37</f>
        <v>1031492</v>
      </c>
      <c r="E20" s="1243">
        <f>C20+D20</f>
        <v>5731315</v>
      </c>
      <c r="F20" s="1351">
        <f t="shared" si="4"/>
        <v>0.82002524726000925</v>
      </c>
      <c r="G20" s="1352">
        <f>D20/E20</f>
        <v>0.17997475273999072</v>
      </c>
      <c r="H20" s="1353">
        <f>D20/C20</f>
        <v>0.21947464830058494</v>
      </c>
    </row>
    <row r="21" spans="1:20" ht="28.5" customHeight="1">
      <c r="B21" s="2520" t="s">
        <v>804</v>
      </c>
      <c r="C21" s="2520"/>
      <c r="D21" s="2520"/>
      <c r="E21" s="2520"/>
      <c r="F21" s="2520"/>
      <c r="G21" s="2520"/>
      <c r="H21" s="2520"/>
    </row>
    <row r="22" spans="1:20">
      <c r="B22" s="564"/>
    </row>
  </sheetData>
  <mergeCells count="3">
    <mergeCell ref="B1:O1"/>
    <mergeCell ref="B21:H21"/>
    <mergeCell ref="B2:H2"/>
  </mergeCells>
  <conditionalFormatting sqref="C20:G20">
    <cfRule type="cellIs" dxfId="34"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37" orientation="landscape"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8">
    <tabColor theme="9" tint="-0.249977111117893"/>
    <pageSetUpPr fitToPage="1"/>
  </sheetPr>
  <dimension ref="A1:N38"/>
  <sheetViews>
    <sheetView showGridLines="0" view="pageBreakPreview" zoomScaleNormal="70" zoomScaleSheetLayoutView="100" workbookViewId="0">
      <selection activeCell="G12" sqref="G12"/>
    </sheetView>
  </sheetViews>
  <sheetFormatPr baseColWidth="10" defaultColWidth="11.42578125" defaultRowHeight="15"/>
  <cols>
    <col min="1" max="1" width="12" style="60" customWidth="1"/>
    <col min="2" max="2" width="12.7109375" style="478" customWidth="1"/>
    <col min="3" max="3" width="17.42578125" style="478" customWidth="1"/>
    <col min="4" max="4" width="17.140625" style="478" customWidth="1"/>
    <col min="5" max="5" width="15.85546875" style="478" customWidth="1"/>
    <col min="6" max="6" width="11.85546875" style="60" customWidth="1"/>
    <col min="7" max="7" width="14.5703125" style="60" customWidth="1"/>
    <col min="8" max="8" width="13.5703125" style="60" customWidth="1"/>
    <col min="9" max="9" width="21" style="60" customWidth="1"/>
    <col min="10" max="10" width="18.28515625" style="60" customWidth="1"/>
    <col min="11" max="11" width="17" style="60" customWidth="1"/>
    <col min="12" max="12" width="17.140625" style="60" customWidth="1"/>
    <col min="13" max="13" width="16" style="60" customWidth="1"/>
    <col min="14" max="14" width="9.85546875" style="60" customWidth="1"/>
    <col min="15" max="15" width="20" style="60" customWidth="1"/>
    <col min="16" max="16384" width="11.42578125" style="60"/>
  </cols>
  <sheetData>
    <row r="1" spans="1:14" s="72" customFormat="1" ht="80.25" customHeight="1">
      <c r="A1" s="2522"/>
      <c r="B1" s="2522"/>
      <c r="C1" s="2522"/>
      <c r="D1" s="2522"/>
      <c r="E1" s="2522"/>
      <c r="F1" s="2522"/>
      <c r="G1" s="2522"/>
      <c r="H1" s="2522"/>
      <c r="I1" s="2522"/>
      <c r="J1" s="2522"/>
      <c r="K1" s="2522"/>
      <c r="L1" s="2522"/>
      <c r="M1" s="2522"/>
      <c r="N1" s="2522"/>
    </row>
    <row r="2" spans="1:14" s="29" customFormat="1" ht="6" customHeight="1">
      <c r="A2" s="144"/>
      <c r="B2" s="144"/>
      <c r="C2" s="144"/>
      <c r="D2" s="144"/>
      <c r="E2" s="144"/>
      <c r="F2" s="144"/>
      <c r="G2" s="144"/>
      <c r="H2" s="144"/>
      <c r="I2" s="144"/>
      <c r="J2" s="144"/>
      <c r="K2" s="144"/>
      <c r="L2" s="144"/>
    </row>
    <row r="3" spans="1:14" ht="34.5" customHeight="1">
      <c r="A3" s="938" t="s">
        <v>174</v>
      </c>
      <c r="B3" s="2467" t="s">
        <v>393</v>
      </c>
      <c r="C3" s="2467" t="s">
        <v>394</v>
      </c>
      <c r="D3" s="938" t="s">
        <v>104</v>
      </c>
      <c r="E3" s="938" t="s">
        <v>531</v>
      </c>
      <c r="I3" s="117"/>
      <c r="J3" s="117"/>
      <c r="K3" s="403"/>
      <c r="L3" s="403"/>
      <c r="M3" s="403"/>
    </row>
    <row r="4" spans="1:14" s="584" customFormat="1" ht="14.25" customHeight="1">
      <c r="A4" s="1662" t="s">
        <v>912</v>
      </c>
      <c r="B4" s="1663">
        <v>2755201</v>
      </c>
      <c r="C4" s="1664">
        <v>986802</v>
      </c>
      <c r="D4" s="2242">
        <f>+C4+B4</f>
        <v>3742003</v>
      </c>
      <c r="E4" s="939">
        <f t="shared" ref="E4:E11" si="0">+C4/B4</f>
        <v>0.35815971321148621</v>
      </c>
      <c r="F4" s="60"/>
    </row>
    <row r="5" spans="1:14" ht="14.25" customHeight="1">
      <c r="A5" s="1662" t="s">
        <v>915</v>
      </c>
      <c r="B5" s="1663">
        <v>2752701</v>
      </c>
      <c r="C5" s="1664">
        <v>990015</v>
      </c>
      <c r="D5" s="2242">
        <f t="shared" ref="D5:D15" si="1">+C5+B5</f>
        <v>3742716</v>
      </c>
      <c r="E5" s="939">
        <f t="shared" si="0"/>
        <v>0.35965221068325254</v>
      </c>
      <c r="F5" s="584"/>
    </row>
    <row r="6" spans="1:14" s="584" customFormat="1" ht="14.25" customHeight="1">
      <c r="A6" s="1662" t="s">
        <v>919</v>
      </c>
      <c r="B6" s="1663">
        <v>2756970</v>
      </c>
      <c r="C6" s="1664">
        <v>988866</v>
      </c>
      <c r="D6" s="2242">
        <f t="shared" si="1"/>
        <v>3745836</v>
      </c>
      <c r="E6" s="939">
        <f t="shared" si="0"/>
        <v>0.35867854927692355</v>
      </c>
    </row>
    <row r="7" spans="1:14" s="584" customFormat="1" ht="14.25" customHeight="1">
      <c r="A7" s="1662" t="s">
        <v>922</v>
      </c>
      <c r="B7" s="1663">
        <v>2759922</v>
      </c>
      <c r="C7" s="1664">
        <v>988219</v>
      </c>
      <c r="D7" s="2242">
        <f t="shared" si="1"/>
        <v>3748141</v>
      </c>
      <c r="E7" s="939">
        <f t="shared" si="0"/>
        <v>0.35806048141940244</v>
      </c>
    </row>
    <row r="8" spans="1:14" s="584" customFormat="1" ht="14.25" customHeight="1">
      <c r="A8" s="1662" t="s">
        <v>925</v>
      </c>
      <c r="B8" s="1663">
        <v>2966952</v>
      </c>
      <c r="C8" s="1664">
        <v>991543</v>
      </c>
      <c r="D8" s="2242">
        <f t="shared" si="1"/>
        <v>3958495</v>
      </c>
      <c r="E8" s="939">
        <f t="shared" si="0"/>
        <v>0.33419583464781366</v>
      </c>
    </row>
    <row r="9" spans="1:14" s="584" customFormat="1" ht="14.25" customHeight="1">
      <c r="A9" s="1662" t="s">
        <v>937</v>
      </c>
      <c r="B9" s="1663">
        <v>3771620</v>
      </c>
      <c r="C9" s="1664">
        <v>994064</v>
      </c>
      <c r="D9" s="2242">
        <f t="shared" si="1"/>
        <v>4765684</v>
      </c>
      <c r="E9" s="939">
        <f t="shared" si="0"/>
        <v>0.26356419787783497</v>
      </c>
    </row>
    <row r="10" spans="1:14" s="584" customFormat="1" ht="14.25" customHeight="1">
      <c r="A10" s="1662" t="s">
        <v>941</v>
      </c>
      <c r="B10" s="1665">
        <v>4353903</v>
      </c>
      <c r="C10" s="1666">
        <v>1112979</v>
      </c>
      <c r="D10" s="2242">
        <f t="shared" si="1"/>
        <v>5466882</v>
      </c>
      <c r="E10" s="939">
        <f t="shared" si="0"/>
        <v>0.25562788146635329</v>
      </c>
    </row>
    <row r="11" spans="1:14" s="584" customFormat="1" ht="14.25" customHeight="1">
      <c r="A11" s="1662" t="s">
        <v>956</v>
      </c>
      <c r="B11" s="1665">
        <v>4657863</v>
      </c>
      <c r="C11" s="1666">
        <v>1105922</v>
      </c>
      <c r="D11" s="2242">
        <f t="shared" si="1"/>
        <v>5763785</v>
      </c>
      <c r="E11" s="939">
        <f t="shared" si="0"/>
        <v>0.23743119967246781</v>
      </c>
    </row>
    <row r="12" spans="1:14" s="584" customFormat="1" ht="14.25" customHeight="1">
      <c r="A12" s="1662" t="s">
        <v>962</v>
      </c>
      <c r="B12" s="1665">
        <v>4656130</v>
      </c>
      <c r="C12" s="1666">
        <v>1090709</v>
      </c>
      <c r="D12" s="2242">
        <f t="shared" si="1"/>
        <v>5746839</v>
      </c>
      <c r="E12" s="939">
        <f>+C12/B12</f>
        <v>0.23425226529328005</v>
      </c>
    </row>
    <row r="13" spans="1:14" s="584" customFormat="1" ht="14.25" customHeight="1">
      <c r="A13" s="1661" t="s">
        <v>968</v>
      </c>
      <c r="B13" s="1663">
        <v>4635059</v>
      </c>
      <c r="C13" s="1664">
        <v>1080114</v>
      </c>
      <c r="D13" s="2242">
        <f t="shared" si="1"/>
        <v>5715173</v>
      </c>
      <c r="E13" s="939">
        <f t="shared" ref="E13:E16" si="2">+C13/B13</f>
        <v>0.23303133789666972</v>
      </c>
    </row>
    <row r="14" spans="1:14" s="584" customFormat="1" ht="14.25" customHeight="1">
      <c r="A14" s="1661" t="s">
        <v>977</v>
      </c>
      <c r="B14" s="1663">
        <v>4681440</v>
      </c>
      <c r="C14" s="1664">
        <v>1057343</v>
      </c>
      <c r="D14" s="2242">
        <f t="shared" si="1"/>
        <v>5738783</v>
      </c>
      <c r="E14" s="939">
        <f t="shared" si="2"/>
        <v>0.22585849653098192</v>
      </c>
    </row>
    <row r="15" spans="1:14" s="584" customFormat="1" ht="14.25" customHeight="1">
      <c r="A15" s="1661" t="s">
        <v>1020</v>
      </c>
      <c r="B15" s="2466">
        <v>4705131</v>
      </c>
      <c r="C15" s="1664">
        <v>1042773</v>
      </c>
      <c r="D15" s="2242">
        <f t="shared" si="1"/>
        <v>5747904</v>
      </c>
      <c r="E15" s="939">
        <f t="shared" si="2"/>
        <v>0.22162464764530468</v>
      </c>
    </row>
    <row r="16" spans="1:14" s="584" customFormat="1" ht="14.25" customHeight="1">
      <c r="A16" s="1661" t="s">
        <v>1031</v>
      </c>
      <c r="B16" s="1685">
        <v>4699823</v>
      </c>
      <c r="C16" s="1686">
        <v>1031492</v>
      </c>
      <c r="D16" s="2242">
        <f>+C16+B16</f>
        <v>5731315</v>
      </c>
      <c r="E16" s="939">
        <f t="shared" si="2"/>
        <v>0.21947464830058494</v>
      </c>
      <c r="F16" s="60"/>
    </row>
    <row r="17" spans="1:6" ht="14.25" customHeight="1">
      <c r="A17" s="2523"/>
      <c r="B17" s="2524"/>
      <c r="C17" s="2524"/>
      <c r="D17" s="2523"/>
      <c r="E17" s="2523"/>
      <c r="F17" s="584"/>
    </row>
    <row r="18" spans="1:6" s="584" customFormat="1" ht="14.25" customHeight="1">
      <c r="A18" s="2524"/>
      <c r="B18" s="2524"/>
      <c r="C18" s="2524"/>
      <c r="D18" s="2524"/>
      <c r="E18" s="2524"/>
      <c r="F18" s="60"/>
    </row>
    <row r="37" ht="38.25" customHeight="1"/>
    <row r="38" ht="59.25" customHeight="1"/>
  </sheetData>
  <mergeCells count="2">
    <mergeCell ref="A1:N1"/>
    <mergeCell ref="A17:E18"/>
  </mergeCells>
  <conditionalFormatting sqref="B12:C16 D4:E16">
    <cfRule type="cellIs" dxfId="33" priority="2" operator="equal">
      <formula>0</formula>
    </cfRule>
  </conditionalFormatting>
  <conditionalFormatting sqref="B10:C11">
    <cfRule type="cellIs" dxfId="32" priority="1" operator="equal">
      <formula>0</formula>
    </cfRule>
  </conditionalFormatting>
  <printOptions horizontalCentered="1" verticalCentered="1"/>
  <pageMargins left="0.4" right="0.4" top="0.25" bottom="0.25" header="0.31496062992126" footer="0.31496062992126"/>
  <pageSetup scale="61" orientation="landscape"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9">
    <tabColor theme="9" tint="-0.249977111117893"/>
    <pageSetUpPr fitToPage="1"/>
  </sheetPr>
  <dimension ref="A1:P20"/>
  <sheetViews>
    <sheetView showGridLines="0" view="pageBreakPreview" zoomScale="70" zoomScaleNormal="100" zoomScaleSheetLayoutView="70" workbookViewId="0">
      <pane ySplit="1" topLeftCell="A2" activePane="bottomLeft" state="frozen"/>
      <selection activeCell="M22" sqref="M22"/>
      <selection pane="bottomLeft" activeCell="O1" sqref="O1:Y1048576"/>
    </sheetView>
  </sheetViews>
  <sheetFormatPr baseColWidth="10" defaultColWidth="11.42578125" defaultRowHeight="15"/>
  <cols>
    <col min="1" max="1" width="15.85546875" style="60" customWidth="1"/>
    <col min="2" max="2" width="18" style="60" customWidth="1"/>
    <col min="3" max="3" width="20.140625" style="60" customWidth="1"/>
    <col min="4" max="4" width="17.5703125" style="60" customWidth="1"/>
    <col min="5" max="5" width="19.140625" style="60" customWidth="1"/>
    <col min="6" max="6" width="12.7109375" style="60" bestFit="1" customWidth="1"/>
    <col min="7" max="7" width="13.7109375" style="60" bestFit="1" customWidth="1"/>
    <col min="8" max="8" width="13.5703125" style="60" bestFit="1" customWidth="1"/>
    <col min="9" max="9" width="13.7109375" style="60" bestFit="1" customWidth="1"/>
    <col min="10" max="10" width="18.28515625" style="60" customWidth="1"/>
    <col min="11" max="11" width="16.42578125" style="60" customWidth="1"/>
    <col min="12" max="12" width="17.42578125" style="60" customWidth="1"/>
    <col min="13" max="13" width="20.85546875" style="60" customWidth="1"/>
    <col min="14" max="14" width="25.7109375" style="60" customWidth="1"/>
    <col min="15" max="15" width="14.28515625" style="60" customWidth="1"/>
    <col min="16" max="16384" width="11.42578125" style="60"/>
  </cols>
  <sheetData>
    <row r="1" spans="1:16" ht="97.5" customHeight="1">
      <c r="A1" s="2525"/>
      <c r="B1" s="2525"/>
      <c r="C1" s="2525"/>
      <c r="D1" s="2525"/>
      <c r="E1" s="2525"/>
      <c r="F1" s="2525"/>
      <c r="G1" s="2525"/>
      <c r="H1" s="2525"/>
      <c r="I1" s="2525"/>
      <c r="J1" s="2525"/>
      <c r="K1" s="2525"/>
      <c r="L1" s="2525"/>
      <c r="M1" s="2525"/>
      <c r="N1" s="2525"/>
      <c r="P1" s="383"/>
    </row>
    <row r="2" spans="1:16" s="29" customFormat="1" ht="11.25" customHeight="1">
      <c r="A2" s="144"/>
      <c r="B2" s="144"/>
      <c r="C2" s="144"/>
      <c r="D2" s="144"/>
      <c r="E2" s="144"/>
      <c r="F2" s="144"/>
      <c r="G2" s="144"/>
      <c r="H2" s="144"/>
      <c r="I2" s="144"/>
      <c r="J2" s="144"/>
      <c r="K2" s="144"/>
      <c r="L2" s="144"/>
      <c r="M2" s="144"/>
      <c r="N2" s="144"/>
      <c r="P2" s="143"/>
    </row>
    <row r="3" spans="1:16" ht="53.25" customHeight="1">
      <c r="A3" s="2244" t="s">
        <v>2</v>
      </c>
      <c r="B3" s="2244" t="s">
        <v>477</v>
      </c>
      <c r="C3" s="2245" t="s">
        <v>478</v>
      </c>
      <c r="D3" s="2245" t="s">
        <v>479</v>
      </c>
      <c r="E3" s="2245" t="s">
        <v>530</v>
      </c>
    </row>
    <row r="4" spans="1:16">
      <c r="A4" s="1687" t="s">
        <v>4</v>
      </c>
      <c r="B4" s="1663">
        <v>254831</v>
      </c>
      <c r="C4" s="1664">
        <v>258585</v>
      </c>
      <c r="D4" s="2415">
        <f t="shared" ref="D4:D11" si="0">B4+C4</f>
        <v>513416</v>
      </c>
      <c r="E4" s="989">
        <f>C4/B4</f>
        <v>1.0147313317453528</v>
      </c>
    </row>
    <row r="5" spans="1:16">
      <c r="A5" s="1687" t="s">
        <v>5</v>
      </c>
      <c r="B5" s="1663">
        <v>473647</v>
      </c>
      <c r="C5" s="1664">
        <v>608289</v>
      </c>
      <c r="D5" s="2415">
        <f t="shared" si="0"/>
        <v>1081936</v>
      </c>
      <c r="E5" s="989">
        <f t="shared" ref="E5:E18" si="1">C5/B5</f>
        <v>1.2842665529392143</v>
      </c>
    </row>
    <row r="6" spans="1:16">
      <c r="A6" s="1687" t="s">
        <v>6</v>
      </c>
      <c r="B6" s="1663">
        <v>489949</v>
      </c>
      <c r="C6" s="1664">
        <v>734694</v>
      </c>
      <c r="D6" s="2415">
        <f t="shared" si="0"/>
        <v>1224643</v>
      </c>
      <c r="E6" s="989">
        <f t="shared" si="1"/>
        <v>1.4995315838995487</v>
      </c>
      <c r="O6" s="11"/>
    </row>
    <row r="7" spans="1:16">
      <c r="A7" s="1687" t="s">
        <v>7</v>
      </c>
      <c r="B7" s="1663">
        <v>575190</v>
      </c>
      <c r="C7" s="1664">
        <v>770976</v>
      </c>
      <c r="D7" s="2415">
        <f t="shared" si="0"/>
        <v>1346166</v>
      </c>
      <c r="E7" s="989">
        <f t="shared" si="1"/>
        <v>1.3403849162885308</v>
      </c>
    </row>
    <row r="8" spans="1:16" ht="15" customHeight="1">
      <c r="A8" s="1687" t="s">
        <v>140</v>
      </c>
      <c r="B8" s="1663">
        <v>880620</v>
      </c>
      <c r="C8" s="1664">
        <v>967213</v>
      </c>
      <c r="D8" s="2415">
        <f t="shared" si="0"/>
        <v>1847833</v>
      </c>
      <c r="E8" s="989">
        <f t="shared" si="1"/>
        <v>1.098331857100679</v>
      </c>
    </row>
    <row r="9" spans="1:16">
      <c r="A9" s="1687" t="s">
        <v>171</v>
      </c>
      <c r="B9" s="1663">
        <v>885431</v>
      </c>
      <c r="C9" s="1664">
        <v>1110904</v>
      </c>
      <c r="D9" s="2415">
        <f t="shared" si="0"/>
        <v>1996335</v>
      </c>
      <c r="E9" s="989">
        <f t="shared" si="1"/>
        <v>1.2546477365260533</v>
      </c>
    </row>
    <row r="10" spans="1:16">
      <c r="A10" s="1687" t="s">
        <v>375</v>
      </c>
      <c r="B10" s="1663">
        <v>1170009</v>
      </c>
      <c r="C10" s="1664">
        <v>1124347</v>
      </c>
      <c r="D10" s="2415">
        <f t="shared" si="0"/>
        <v>2294356</v>
      </c>
      <c r="E10" s="989">
        <f t="shared" si="1"/>
        <v>0.96097294978072823</v>
      </c>
    </row>
    <row r="11" spans="1:16">
      <c r="A11" s="1687" t="s">
        <v>408</v>
      </c>
      <c r="B11" s="1663">
        <v>1467184</v>
      </c>
      <c r="C11" s="1664">
        <v>1179715</v>
      </c>
      <c r="D11" s="2415">
        <f t="shared" si="0"/>
        <v>2646899</v>
      </c>
      <c r="E11" s="989">
        <f t="shared" si="1"/>
        <v>0.80406751982028157</v>
      </c>
    </row>
    <row r="12" spans="1:16">
      <c r="A12" s="1687" t="s">
        <v>416</v>
      </c>
      <c r="B12" s="1663">
        <v>1795214</v>
      </c>
      <c r="C12" s="1664">
        <v>1220432</v>
      </c>
      <c r="D12" s="2415">
        <f t="shared" ref="D12:D19" si="2">B12+C12</f>
        <v>3015646</v>
      </c>
      <c r="E12" s="989">
        <f t="shared" si="1"/>
        <v>0.67982535786819842</v>
      </c>
    </row>
    <row r="13" spans="1:16" s="584" customFormat="1">
      <c r="A13" s="1687" t="s">
        <v>669</v>
      </c>
      <c r="B13" s="1663">
        <v>1993874</v>
      </c>
      <c r="C13" s="1664">
        <v>1116683</v>
      </c>
      <c r="D13" s="2415">
        <f t="shared" si="2"/>
        <v>3110557</v>
      </c>
      <c r="E13" s="989">
        <f t="shared" si="1"/>
        <v>0.56005695445148485</v>
      </c>
    </row>
    <row r="14" spans="1:16" s="584" customFormat="1">
      <c r="A14" s="1687" t="s">
        <v>696</v>
      </c>
      <c r="B14" s="1663">
        <v>2169140</v>
      </c>
      <c r="C14" s="1664">
        <v>1184426</v>
      </c>
      <c r="D14" s="2415">
        <f t="shared" si="2"/>
        <v>3353566</v>
      </c>
      <c r="E14" s="989">
        <f t="shared" si="1"/>
        <v>0.54603483408170983</v>
      </c>
    </row>
    <row r="15" spans="1:16" s="584" customFormat="1">
      <c r="A15" s="1687" t="s">
        <v>746</v>
      </c>
      <c r="B15" s="1665">
        <v>2426895</v>
      </c>
      <c r="C15" s="1666">
        <v>1118488</v>
      </c>
      <c r="D15" s="2415">
        <f t="shared" si="2"/>
        <v>3545383</v>
      </c>
      <c r="E15" s="989">
        <f t="shared" si="1"/>
        <v>0.46087201959705715</v>
      </c>
    </row>
    <row r="16" spans="1:16">
      <c r="A16" s="1687" t="s">
        <v>767</v>
      </c>
      <c r="B16" s="1665">
        <v>2511288</v>
      </c>
      <c r="C16" s="1666">
        <v>1079761</v>
      </c>
      <c r="D16" s="2415">
        <f t="shared" si="2"/>
        <v>3591049</v>
      </c>
      <c r="E16" s="989">
        <f t="shared" si="1"/>
        <v>0.42996303092277749</v>
      </c>
    </row>
    <row r="17" spans="1:5" s="584" customFormat="1">
      <c r="A17" s="1687" t="s">
        <v>890</v>
      </c>
      <c r="B17" s="1665">
        <v>2667056</v>
      </c>
      <c r="C17" s="1666">
        <v>1004102</v>
      </c>
      <c r="D17" s="2415">
        <f t="shared" si="2"/>
        <v>3671158</v>
      </c>
      <c r="E17" s="989">
        <f t="shared" si="1"/>
        <v>0.37648328344061766</v>
      </c>
    </row>
    <row r="18" spans="1:5" s="584" customFormat="1">
      <c r="A18" s="2243" t="s">
        <v>964</v>
      </c>
      <c r="B18" s="2416">
        <v>4637056</v>
      </c>
      <c r="C18" s="1666">
        <v>1105171</v>
      </c>
      <c r="D18" s="2415">
        <f t="shared" si="2"/>
        <v>5742227</v>
      </c>
      <c r="E18" s="989">
        <f t="shared" si="1"/>
        <v>0.23833462438236674</v>
      </c>
    </row>
    <row r="19" spans="1:5">
      <c r="A19" s="2107" t="str">
        <f>+'Resumen EEp'!G4</f>
        <v>Abr.2021</v>
      </c>
      <c r="B19" s="2417">
        <f>+'Resumen EEp'!B36</f>
        <v>4705131</v>
      </c>
      <c r="C19" s="2418">
        <f>+'Resumen EEp'!B37</f>
        <v>1042773</v>
      </c>
      <c r="D19" s="2415">
        <f t="shared" si="2"/>
        <v>5747904</v>
      </c>
      <c r="E19" s="990">
        <f>C19/B19</f>
        <v>0.22162464764530468</v>
      </c>
    </row>
    <row r="20" spans="1:5" ht="18.75">
      <c r="A20" s="2526" t="s">
        <v>721</v>
      </c>
      <c r="B20" s="2526"/>
      <c r="C20" s="2526"/>
      <c r="D20" s="2527"/>
      <c r="E20" s="2527"/>
    </row>
  </sheetData>
  <mergeCells count="2">
    <mergeCell ref="A1:N1"/>
    <mergeCell ref="A20:E20"/>
  </mergeCells>
  <conditionalFormatting sqref="B19:C19">
    <cfRule type="cellIs" dxfId="31" priority="2" operator="equal">
      <formula>0</formula>
    </cfRule>
  </conditionalFormatting>
  <conditionalFormatting sqref="B16:C18">
    <cfRule type="cellIs" dxfId="30"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54" orientation="landscape"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0">
    <tabColor theme="9" tint="-0.249977111117893"/>
    <pageSetUpPr fitToPage="1"/>
  </sheetPr>
  <dimension ref="A1:N19"/>
  <sheetViews>
    <sheetView showGridLines="0" view="pageBreakPreview" zoomScale="70" zoomScaleNormal="70" zoomScaleSheetLayoutView="70" workbookViewId="0">
      <selection activeCell="O1" sqref="O1:X1048576"/>
    </sheetView>
  </sheetViews>
  <sheetFormatPr baseColWidth="10" defaultColWidth="11.42578125" defaultRowHeight="15"/>
  <cols>
    <col min="1" max="1" width="15.28515625" style="60" customWidth="1"/>
    <col min="2" max="2" width="19.140625" style="60" customWidth="1"/>
    <col min="3" max="3" width="22" style="60" customWidth="1"/>
    <col min="4" max="4" width="19.5703125" style="60" customWidth="1"/>
    <col min="5" max="5" width="17.42578125" style="60" customWidth="1"/>
    <col min="6" max="6" width="11.85546875" style="60" customWidth="1"/>
    <col min="7" max="7" width="14.5703125" style="60" customWidth="1"/>
    <col min="8" max="8" width="22.7109375" style="60" customWidth="1"/>
    <col min="9" max="9" width="15.28515625" style="60" customWidth="1"/>
    <col min="10" max="10" width="20" style="60" customWidth="1"/>
    <col min="11" max="11" width="23.85546875" style="60" customWidth="1"/>
    <col min="12" max="12" width="14.140625" style="60" customWidth="1"/>
    <col min="13" max="13" width="11.42578125" style="60"/>
    <col min="14" max="14" width="12.5703125" style="60" customWidth="1"/>
    <col min="15" max="15" width="20" style="60" customWidth="1"/>
    <col min="16" max="16384" width="11.42578125" style="60"/>
  </cols>
  <sheetData>
    <row r="1" spans="1:14" ht="99.75" customHeight="1">
      <c r="A1" s="2522"/>
      <c r="B1" s="2522"/>
      <c r="C1" s="2522"/>
      <c r="D1" s="2522"/>
      <c r="E1" s="2522"/>
      <c r="F1" s="2522"/>
      <c r="G1" s="2522"/>
      <c r="H1" s="2522"/>
      <c r="I1" s="2522"/>
      <c r="J1" s="2522"/>
      <c r="K1" s="2522"/>
      <c r="L1" s="2522"/>
      <c r="M1" s="2522"/>
      <c r="N1" s="2522"/>
    </row>
    <row r="2" spans="1:14" s="29" customFormat="1" ht="3" customHeight="1">
      <c r="A2" s="144"/>
      <c r="B2" s="144"/>
      <c r="C2" s="144"/>
      <c r="D2" s="144"/>
      <c r="E2" s="144"/>
      <c r="F2" s="144"/>
      <c r="G2" s="144"/>
      <c r="H2" s="144"/>
      <c r="I2" s="144"/>
      <c r="J2" s="144"/>
      <c r="K2" s="144"/>
      <c r="L2" s="144"/>
    </row>
    <row r="3" spans="1:14" s="102" customFormat="1" ht="52.5" customHeight="1">
      <c r="A3" s="1055" t="s">
        <v>174</v>
      </c>
      <c r="B3" s="1946" t="s">
        <v>477</v>
      </c>
      <c r="C3" s="1946" t="s">
        <v>478</v>
      </c>
      <c r="D3" s="1055" t="s">
        <v>479</v>
      </c>
      <c r="E3" s="1750" t="s">
        <v>530</v>
      </c>
    </row>
    <row r="4" spans="1:14" s="584" customFormat="1" ht="15" customHeight="1">
      <c r="A4" s="1942" t="s">
        <v>912</v>
      </c>
      <c r="B4" s="1947">
        <v>2742961</v>
      </c>
      <c r="C4" s="1948">
        <v>988517</v>
      </c>
      <c r="D4" s="1944">
        <f t="shared" ref="D4:D12" si="0">+C4+B4</f>
        <v>3731478</v>
      </c>
      <c r="E4" s="1056">
        <f t="shared" ref="E4:E11" si="1">+C4/B4</f>
        <v>0.36038317715782325</v>
      </c>
    </row>
    <row r="5" spans="1:14" s="584" customFormat="1" ht="15" customHeight="1">
      <c r="A5" s="1942" t="s">
        <v>915</v>
      </c>
      <c r="B5" s="1667">
        <v>2751320</v>
      </c>
      <c r="C5" s="1949">
        <v>986619</v>
      </c>
      <c r="D5" s="1944">
        <f t="shared" si="0"/>
        <v>3737939</v>
      </c>
      <c r="E5" s="1056">
        <f t="shared" si="1"/>
        <v>0.35859841821380284</v>
      </c>
    </row>
    <row r="6" spans="1:14" ht="15.75">
      <c r="A6" s="1942" t="s">
        <v>919</v>
      </c>
      <c r="B6" s="1667">
        <v>2755201</v>
      </c>
      <c r="C6" s="1949">
        <v>986802</v>
      </c>
      <c r="D6" s="1944">
        <f t="shared" si="0"/>
        <v>3742003</v>
      </c>
      <c r="E6" s="1056">
        <f t="shared" si="1"/>
        <v>0.35815971321148621</v>
      </c>
    </row>
    <row r="7" spans="1:14" s="584" customFormat="1" ht="15.75">
      <c r="A7" s="1942" t="s">
        <v>922</v>
      </c>
      <c r="B7" s="1667">
        <v>2752701</v>
      </c>
      <c r="C7" s="1949">
        <v>990015</v>
      </c>
      <c r="D7" s="1944">
        <f t="shared" si="0"/>
        <v>3742716</v>
      </c>
      <c r="E7" s="1056">
        <f t="shared" si="1"/>
        <v>0.35965221068325254</v>
      </c>
    </row>
    <row r="8" spans="1:14" ht="15.75">
      <c r="A8" s="1942" t="s">
        <v>925</v>
      </c>
      <c r="B8" s="1667">
        <v>2756970</v>
      </c>
      <c r="C8" s="1949">
        <v>988866</v>
      </c>
      <c r="D8" s="1944">
        <f t="shared" si="0"/>
        <v>3745836</v>
      </c>
      <c r="E8" s="1056">
        <f t="shared" si="1"/>
        <v>0.35867854927692355</v>
      </c>
    </row>
    <row r="9" spans="1:14" s="584" customFormat="1" ht="15.75">
      <c r="A9" s="1942" t="s">
        <v>937</v>
      </c>
      <c r="B9" s="1667">
        <v>2966952</v>
      </c>
      <c r="C9" s="1949">
        <v>991543</v>
      </c>
      <c r="D9" s="1944">
        <f t="shared" si="0"/>
        <v>3958495</v>
      </c>
      <c r="E9" s="1056">
        <f t="shared" si="1"/>
        <v>0.33419583464781366</v>
      </c>
    </row>
    <row r="10" spans="1:14" s="584" customFormat="1" ht="15.75">
      <c r="A10" s="1942" t="s">
        <v>941</v>
      </c>
      <c r="B10" s="1950">
        <v>3771620</v>
      </c>
      <c r="C10" s="1951">
        <v>994065</v>
      </c>
      <c r="D10" s="1944">
        <f t="shared" si="0"/>
        <v>4765685</v>
      </c>
      <c r="E10" s="1056">
        <f t="shared" si="1"/>
        <v>0.26356446301589237</v>
      </c>
    </row>
    <row r="11" spans="1:14" s="584" customFormat="1" ht="15.75">
      <c r="A11" s="1942" t="s">
        <v>956</v>
      </c>
      <c r="B11" s="1667">
        <v>4353903</v>
      </c>
      <c r="C11" s="1949">
        <v>1112979</v>
      </c>
      <c r="D11" s="1944">
        <f t="shared" si="0"/>
        <v>5466882</v>
      </c>
      <c r="E11" s="1056">
        <f t="shared" si="1"/>
        <v>0.25562788146635329</v>
      </c>
    </row>
    <row r="12" spans="1:14" s="584" customFormat="1" ht="15.75">
      <c r="A12" s="1942" t="s">
        <v>962</v>
      </c>
      <c r="B12" s="1667">
        <v>4637056</v>
      </c>
      <c r="C12" s="1949">
        <v>1105171</v>
      </c>
      <c r="D12" s="1944">
        <f t="shared" si="0"/>
        <v>5742227</v>
      </c>
      <c r="E12" s="1056">
        <f>+C12/B12</f>
        <v>0.23833462438236674</v>
      </c>
    </row>
    <row r="13" spans="1:14" s="584" customFormat="1" ht="15.75">
      <c r="A13" s="1942" t="s">
        <v>968</v>
      </c>
      <c r="B13" s="1667">
        <v>4656130</v>
      </c>
      <c r="C13" s="1949">
        <v>1090715</v>
      </c>
      <c r="D13" s="1944">
        <f t="shared" ref="D13" si="2">+C13+B13</f>
        <v>5746845</v>
      </c>
      <c r="E13" s="1056">
        <f t="shared" ref="E13:E16" si="3">+C13/B13</f>
        <v>0.23425355391709424</v>
      </c>
    </row>
    <row r="14" spans="1:14" s="584" customFormat="1" ht="15.75">
      <c r="A14" s="1942" t="s">
        <v>977</v>
      </c>
      <c r="B14" s="1667">
        <v>4635059</v>
      </c>
      <c r="C14" s="1949">
        <v>1080124</v>
      </c>
      <c r="D14" s="1944">
        <f>+C14+B14</f>
        <v>5715183</v>
      </c>
      <c r="E14" s="1056">
        <f t="shared" si="3"/>
        <v>0.23303349536650989</v>
      </c>
    </row>
    <row r="15" spans="1:14" s="584" customFormat="1" ht="15.75">
      <c r="A15" s="1942" t="s">
        <v>1020</v>
      </c>
      <c r="B15" s="1667">
        <v>4681440</v>
      </c>
      <c r="C15" s="1949">
        <v>1057353</v>
      </c>
      <c r="D15" s="1944">
        <f>+C15+B15</f>
        <v>5738793</v>
      </c>
      <c r="E15" s="1056">
        <f t="shared" ref="E15" si="4">+C15/B15</f>
        <v>0.2258606326258587</v>
      </c>
    </row>
    <row r="16" spans="1:14" s="584" customFormat="1" ht="15.75">
      <c r="A16" s="1943" t="s">
        <v>1032</v>
      </c>
      <c r="B16" s="1918">
        <v>4699823</v>
      </c>
      <c r="C16" s="1952">
        <v>1042773</v>
      </c>
      <c r="D16" s="1945">
        <f>+C16+B16</f>
        <v>5742596</v>
      </c>
      <c r="E16" s="1217">
        <f t="shared" si="3"/>
        <v>0.221874951460938</v>
      </c>
    </row>
    <row r="17" spans="1:5" s="584" customFormat="1" ht="15.75">
      <c r="A17" s="1057" t="s">
        <v>681</v>
      </c>
      <c r="B17" s="582"/>
      <c r="C17" s="582"/>
      <c r="D17" s="582"/>
      <c r="E17" s="582"/>
    </row>
    <row r="18" spans="1:5">
      <c r="A18" s="582"/>
      <c r="B18" s="582"/>
      <c r="C18" s="582"/>
      <c r="D18" s="582"/>
      <c r="E18" s="582"/>
    </row>
    <row r="19" spans="1:5">
      <c r="A19" s="582"/>
      <c r="B19" s="582"/>
      <c r="C19" s="582"/>
      <c r="D19" s="582"/>
      <c r="E19" s="582"/>
    </row>
  </sheetData>
  <mergeCells count="1">
    <mergeCell ref="A1:N1"/>
  </mergeCells>
  <conditionalFormatting sqref="B16:C16">
    <cfRule type="cellIs" dxfId="29" priority="1" operator="equal">
      <formula>0</formula>
    </cfRule>
  </conditionalFormatting>
  <printOptions horizontalCentered="1" verticalCentered="1"/>
  <pageMargins left="0.4" right="0.4" top="0.25" bottom="0.25" header="0.31496062992126" footer="0.31496062992126"/>
  <pageSetup scale="54" orientation="landscape"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2">
    <tabColor theme="9" tint="-0.249977111117893"/>
    <pageSetUpPr fitToPage="1"/>
  </sheetPr>
  <dimension ref="A1:X77"/>
  <sheetViews>
    <sheetView showGridLines="0" view="pageBreakPreview" topLeftCell="B1" zoomScale="55" zoomScaleNormal="100" zoomScaleSheetLayoutView="55" zoomScalePageLayoutView="62" workbookViewId="0">
      <selection activeCell="Q1" sqref="Q1:T1048576"/>
    </sheetView>
  </sheetViews>
  <sheetFormatPr baseColWidth="10" defaultColWidth="11.42578125" defaultRowHeight="21"/>
  <cols>
    <col min="1" max="1" width="0" style="584" hidden="1" customWidth="1"/>
    <col min="2" max="2" width="20.140625" style="60" customWidth="1"/>
    <col min="3" max="3" width="25.85546875" style="60" customWidth="1"/>
    <col min="4" max="4" width="30" style="60" customWidth="1"/>
    <col min="5" max="5" width="28.28515625" style="60" customWidth="1"/>
    <col min="6" max="6" width="25.42578125" style="60" customWidth="1"/>
    <col min="7" max="7" width="28.140625" style="60" customWidth="1"/>
    <col min="8" max="8" width="32" style="60" customWidth="1"/>
    <col min="9" max="9" width="24.42578125" style="60" customWidth="1"/>
    <col min="10" max="10" width="25" style="60" customWidth="1"/>
    <col min="11" max="11" width="22.85546875" style="60" customWidth="1"/>
    <col min="12" max="12" width="19.140625" style="60" customWidth="1"/>
    <col min="13" max="13" width="26.7109375" style="60" customWidth="1"/>
    <col min="14" max="14" width="10.5703125" style="60" customWidth="1"/>
    <col min="15" max="15" width="10.28515625" style="60" customWidth="1"/>
    <col min="16" max="16" width="5.7109375" style="102" customWidth="1"/>
    <col min="17" max="17" width="44.5703125" style="417" customWidth="1"/>
    <col min="18" max="18" width="76.85546875" style="417" customWidth="1"/>
    <col min="19" max="20" width="11.42578125" style="417"/>
    <col min="21" max="21" width="9.5703125" style="417" customWidth="1"/>
    <col min="22" max="22" width="11.42578125" style="417"/>
    <col min="23" max="23" width="11.42578125" style="60"/>
    <col min="24" max="24" width="18.7109375" style="60" bestFit="1" customWidth="1"/>
    <col min="25" max="16384" width="11.42578125" style="60"/>
  </cols>
  <sheetData>
    <row r="1" spans="1:22" ht="118.5" customHeight="1">
      <c r="B1" s="2503"/>
      <c r="C1" s="2503"/>
      <c r="D1" s="2503"/>
      <c r="E1" s="2503"/>
      <c r="F1" s="2503"/>
      <c r="G1" s="2503"/>
      <c r="H1" s="2503"/>
      <c r="I1" s="2503"/>
      <c r="J1" s="2503"/>
      <c r="K1" s="2503"/>
      <c r="L1" s="2503"/>
      <c r="M1" s="2503"/>
      <c r="N1" s="2503"/>
      <c r="O1" s="2503"/>
    </row>
    <row r="2" spans="1:22" ht="8.25" customHeight="1">
      <c r="B2" s="387"/>
      <c r="C2" s="387"/>
      <c r="D2" s="387"/>
      <c r="E2" s="387"/>
      <c r="F2" s="387"/>
      <c r="G2" s="387"/>
      <c r="H2" s="387"/>
      <c r="I2" s="387"/>
      <c r="J2" s="387"/>
      <c r="K2" s="387"/>
      <c r="L2" s="387"/>
      <c r="M2" s="528"/>
      <c r="N2" s="528"/>
      <c r="O2" s="387"/>
    </row>
    <row r="3" spans="1:22" ht="39" customHeight="1">
      <c r="A3" s="427"/>
      <c r="B3" s="2535" t="s">
        <v>13</v>
      </c>
      <c r="C3" s="2529" t="s">
        <v>16</v>
      </c>
      <c r="D3" s="2530"/>
      <c r="E3" s="2531" t="s">
        <v>532</v>
      </c>
      <c r="F3" s="2530" t="s">
        <v>17</v>
      </c>
      <c r="G3" s="2530"/>
      <c r="H3" s="2531" t="s">
        <v>484</v>
      </c>
      <c r="I3" s="2533" t="s">
        <v>513</v>
      </c>
      <c r="J3" s="387"/>
      <c r="K3" s="387"/>
      <c r="L3" s="387"/>
      <c r="M3" s="528"/>
      <c r="N3" s="528"/>
      <c r="O3" s="387"/>
      <c r="P3" s="516"/>
    </row>
    <row r="4" spans="1:22" s="37" customFormat="1" ht="52.5" customHeight="1">
      <c r="A4" s="674"/>
      <c r="B4" s="2536"/>
      <c r="C4" s="2108" t="s">
        <v>480</v>
      </c>
      <c r="D4" s="2108" t="s">
        <v>481</v>
      </c>
      <c r="E4" s="2532"/>
      <c r="F4" s="2109" t="s">
        <v>480</v>
      </c>
      <c r="G4" s="2109" t="s">
        <v>481</v>
      </c>
      <c r="H4" s="2532"/>
      <c r="I4" s="2534"/>
      <c r="J4" s="60"/>
      <c r="K4" s="60"/>
      <c r="L4" s="60"/>
      <c r="M4" s="60"/>
      <c r="N4" s="60"/>
      <c r="O4" s="60"/>
      <c r="P4" s="165"/>
      <c r="Q4" s="613"/>
      <c r="R4" s="613"/>
      <c r="S4" s="613"/>
      <c r="T4" s="613"/>
      <c r="U4" s="613"/>
      <c r="V4" s="613"/>
    </row>
    <row r="5" spans="1:22" ht="23.25">
      <c r="A5" s="584">
        <v>2007</v>
      </c>
      <c r="B5" s="2110" t="s">
        <v>385</v>
      </c>
      <c r="C5" s="2111">
        <v>169757</v>
      </c>
      <c r="D5" s="2112">
        <v>310064</v>
      </c>
      <c r="E5" s="2113">
        <f>C5+D5</f>
        <v>479821</v>
      </c>
      <c r="F5" s="2111">
        <v>303890</v>
      </c>
      <c r="G5" s="2112">
        <v>298225</v>
      </c>
      <c r="H5" s="2114">
        <f>F5+G5</f>
        <v>602115</v>
      </c>
      <c r="I5" s="2115">
        <f t="shared" ref="I5:I12" si="0">E5+H5</f>
        <v>1081936</v>
      </c>
      <c r="K5" s="120"/>
      <c r="L5" s="120"/>
      <c r="M5" s="120"/>
      <c r="N5" s="120"/>
      <c r="O5" s="120"/>
      <c r="P5" s="517"/>
      <c r="Q5" s="836"/>
      <c r="R5" s="523"/>
    </row>
    <row r="6" spans="1:22" ht="24" customHeight="1">
      <c r="A6" s="584">
        <v>2008</v>
      </c>
      <c r="B6" s="2116" t="s">
        <v>377</v>
      </c>
      <c r="C6" s="2117">
        <v>169198</v>
      </c>
      <c r="D6" s="2118">
        <v>376240</v>
      </c>
      <c r="E6" s="2119">
        <f t="shared" ref="E6:E12" si="1">C6+D6</f>
        <v>545438</v>
      </c>
      <c r="F6" s="2117">
        <v>320751</v>
      </c>
      <c r="G6" s="2118">
        <v>358454</v>
      </c>
      <c r="H6" s="2120">
        <f t="shared" ref="H6:H12" si="2">F6+G6</f>
        <v>679205</v>
      </c>
      <c r="I6" s="2121">
        <f t="shared" si="0"/>
        <v>1224643</v>
      </c>
      <c r="K6" s="120"/>
      <c r="L6" s="120"/>
      <c r="M6" s="120"/>
      <c r="N6" s="120"/>
      <c r="O6" s="120"/>
      <c r="P6" s="517"/>
      <c r="Q6" s="836"/>
      <c r="R6" s="523"/>
    </row>
    <row r="7" spans="1:22" ht="23.25">
      <c r="A7" s="584">
        <v>2009</v>
      </c>
      <c r="B7" s="2122" t="s">
        <v>346</v>
      </c>
      <c r="C7" s="2117">
        <v>213701</v>
      </c>
      <c r="D7" s="2118">
        <v>401930</v>
      </c>
      <c r="E7" s="2119">
        <f t="shared" si="1"/>
        <v>615631</v>
      </c>
      <c r="F7" s="2117">
        <v>408348</v>
      </c>
      <c r="G7" s="2118">
        <v>380246</v>
      </c>
      <c r="H7" s="2120">
        <f t="shared" si="2"/>
        <v>788594</v>
      </c>
      <c r="I7" s="2121">
        <f t="shared" si="0"/>
        <v>1404225</v>
      </c>
      <c r="K7" s="120"/>
      <c r="L7" s="120"/>
      <c r="M7" s="120"/>
      <c r="N7" s="120"/>
      <c r="O7" s="120"/>
      <c r="P7" s="517"/>
      <c r="Q7" s="419"/>
      <c r="R7" s="523"/>
    </row>
    <row r="8" spans="1:22" ht="23.25" customHeight="1">
      <c r="A8" s="584">
        <v>2010</v>
      </c>
      <c r="B8" s="2116" t="s">
        <v>347</v>
      </c>
      <c r="C8" s="2117">
        <v>328922</v>
      </c>
      <c r="D8" s="2118">
        <v>575714</v>
      </c>
      <c r="E8" s="2119">
        <f t="shared" si="1"/>
        <v>904636</v>
      </c>
      <c r="F8" s="2117">
        <v>574328</v>
      </c>
      <c r="G8" s="2118">
        <v>534822</v>
      </c>
      <c r="H8" s="2120">
        <f t="shared" si="2"/>
        <v>1109150</v>
      </c>
      <c r="I8" s="2121">
        <f t="shared" si="0"/>
        <v>2013786</v>
      </c>
      <c r="L8" s="120"/>
      <c r="M8" s="120"/>
      <c r="N8" s="120"/>
      <c r="O8" s="120"/>
      <c r="P8" s="517"/>
      <c r="Q8" s="738"/>
      <c r="R8" s="521"/>
      <c r="S8" s="522"/>
    </row>
    <row r="9" spans="1:22" ht="23.25" customHeight="1">
      <c r="A9" s="584">
        <v>2011</v>
      </c>
      <c r="B9" s="2122" t="s">
        <v>348</v>
      </c>
      <c r="C9" s="2117">
        <v>319816</v>
      </c>
      <c r="D9" s="2118">
        <v>579358</v>
      </c>
      <c r="E9" s="2119">
        <f t="shared" si="1"/>
        <v>899174</v>
      </c>
      <c r="F9" s="2117">
        <v>563959</v>
      </c>
      <c r="G9" s="2118">
        <v>540294</v>
      </c>
      <c r="H9" s="2120">
        <f t="shared" si="2"/>
        <v>1104253</v>
      </c>
      <c r="I9" s="2121">
        <f t="shared" si="0"/>
        <v>2003427</v>
      </c>
      <c r="L9" s="183"/>
      <c r="M9" s="183"/>
      <c r="N9" s="183"/>
      <c r="O9" s="120"/>
      <c r="P9" s="517"/>
      <c r="Q9" s="738"/>
      <c r="R9" s="521"/>
      <c r="S9" s="522"/>
    </row>
    <row r="10" spans="1:22" ht="23.25">
      <c r="A10" s="584">
        <v>2012</v>
      </c>
      <c r="B10" s="2116" t="s">
        <v>378</v>
      </c>
      <c r="C10" s="2117">
        <v>446880</v>
      </c>
      <c r="D10" s="2118">
        <v>584446</v>
      </c>
      <c r="E10" s="2119">
        <f t="shared" si="1"/>
        <v>1031326</v>
      </c>
      <c r="F10" s="2117">
        <v>731160</v>
      </c>
      <c r="G10" s="2118">
        <v>540865</v>
      </c>
      <c r="H10" s="2120">
        <f t="shared" si="2"/>
        <v>1272025</v>
      </c>
      <c r="I10" s="2121">
        <f t="shared" si="0"/>
        <v>2303351</v>
      </c>
      <c r="K10" s="132"/>
      <c r="L10" s="120"/>
      <c r="M10" s="120"/>
      <c r="N10" s="120"/>
      <c r="O10" s="120"/>
      <c r="P10" s="517"/>
      <c r="Q10" s="419"/>
      <c r="R10" s="523"/>
    </row>
    <row r="11" spans="1:22" ht="23.25">
      <c r="A11" s="584">
        <v>2013</v>
      </c>
      <c r="B11" s="2122" t="s">
        <v>397</v>
      </c>
      <c r="C11" s="2117">
        <v>625451</v>
      </c>
      <c r="D11" s="2118">
        <v>617980</v>
      </c>
      <c r="E11" s="2119">
        <f t="shared" si="1"/>
        <v>1243431</v>
      </c>
      <c r="F11" s="2117">
        <v>942774</v>
      </c>
      <c r="G11" s="2118">
        <v>565548</v>
      </c>
      <c r="H11" s="2120">
        <f t="shared" si="2"/>
        <v>1508322</v>
      </c>
      <c r="I11" s="2121">
        <f t="shared" si="0"/>
        <v>2751753</v>
      </c>
      <c r="K11" s="132"/>
      <c r="L11" s="120"/>
      <c r="M11" s="120"/>
      <c r="N11" s="120"/>
      <c r="O11" s="120"/>
      <c r="P11" s="517"/>
      <c r="Q11" s="613"/>
    </row>
    <row r="12" spans="1:22" ht="23.25">
      <c r="A12" s="584">
        <v>2014</v>
      </c>
      <c r="B12" s="2116" t="s">
        <v>420</v>
      </c>
      <c r="C12" s="2117">
        <v>760801</v>
      </c>
      <c r="D12" s="2118">
        <v>639717</v>
      </c>
      <c r="E12" s="2119">
        <f t="shared" si="1"/>
        <v>1400518</v>
      </c>
      <c r="F12" s="2117">
        <v>1034413</v>
      </c>
      <c r="G12" s="2118">
        <v>580715</v>
      </c>
      <c r="H12" s="2120">
        <f t="shared" si="2"/>
        <v>1615128</v>
      </c>
      <c r="I12" s="2121">
        <f t="shared" si="0"/>
        <v>3015646</v>
      </c>
      <c r="J12" s="193"/>
      <c r="K12" s="446"/>
      <c r="L12" s="494"/>
      <c r="M12" s="494"/>
      <c r="N12" s="494"/>
      <c r="O12" s="120"/>
      <c r="P12" s="517"/>
      <c r="Q12" s="524"/>
      <c r="R12" s="523"/>
    </row>
    <row r="13" spans="1:22" ht="23.25">
      <c r="A13" s="584">
        <v>2015</v>
      </c>
      <c r="B13" s="2116" t="s">
        <v>668</v>
      </c>
      <c r="C13" s="2117">
        <v>965980</v>
      </c>
      <c r="D13" s="2118">
        <v>606813</v>
      </c>
      <c r="E13" s="2119">
        <f t="shared" ref="E13:E19" si="3">C13+D13</f>
        <v>1572793</v>
      </c>
      <c r="F13" s="2117">
        <v>1198725</v>
      </c>
      <c r="G13" s="2118">
        <v>545887</v>
      </c>
      <c r="H13" s="2120">
        <f>F13+G13</f>
        <v>1744612</v>
      </c>
      <c r="I13" s="2121">
        <f>E13+H13</f>
        <v>3317405</v>
      </c>
      <c r="J13" s="120"/>
      <c r="K13" s="120"/>
      <c r="L13" s="120"/>
      <c r="M13" s="120"/>
      <c r="N13" s="120"/>
      <c r="O13" s="120"/>
      <c r="P13" s="517"/>
      <c r="Q13" s="524"/>
      <c r="R13" s="523"/>
    </row>
    <row r="14" spans="1:22" ht="25.5" customHeight="1">
      <c r="A14" s="584">
        <v>2016</v>
      </c>
      <c r="B14" s="2116" t="s">
        <v>694</v>
      </c>
      <c r="C14" s="2117">
        <v>958091</v>
      </c>
      <c r="D14" s="2118">
        <v>617507</v>
      </c>
      <c r="E14" s="2119">
        <f t="shared" si="3"/>
        <v>1575598</v>
      </c>
      <c r="F14" s="2117">
        <v>1210866</v>
      </c>
      <c r="G14" s="2118">
        <v>560604</v>
      </c>
      <c r="H14" s="2120">
        <v>1771470</v>
      </c>
      <c r="I14" s="2121">
        <f>E14+H14</f>
        <v>3347068</v>
      </c>
      <c r="J14" s="22"/>
      <c r="L14" s="22"/>
      <c r="M14" s="22"/>
      <c r="N14" s="22"/>
      <c r="O14" s="22"/>
    </row>
    <row r="15" spans="1:22" s="584" customFormat="1" ht="23.25">
      <c r="B15" s="2116" t="s">
        <v>745</v>
      </c>
      <c r="C15" s="2117">
        <v>1093168</v>
      </c>
      <c r="D15" s="2118">
        <v>584707</v>
      </c>
      <c r="E15" s="2119">
        <f t="shared" si="3"/>
        <v>1677875</v>
      </c>
      <c r="F15" s="2117">
        <v>1335044</v>
      </c>
      <c r="G15" s="2118">
        <v>533769</v>
      </c>
      <c r="H15" s="2120">
        <f>+G15+F15</f>
        <v>1868813</v>
      </c>
      <c r="I15" s="2121">
        <f>E15+H15</f>
        <v>3546688</v>
      </c>
      <c r="J15" s="22"/>
      <c r="L15" s="22"/>
      <c r="M15" s="22"/>
      <c r="N15" s="22"/>
      <c r="O15" s="22"/>
      <c r="P15" s="102"/>
      <c r="Q15" s="417"/>
      <c r="R15" s="417"/>
      <c r="S15" s="417"/>
      <c r="T15" s="417"/>
      <c r="U15" s="417"/>
      <c r="V15" s="417"/>
    </row>
    <row r="16" spans="1:22" s="584" customFormat="1" ht="23.25">
      <c r="B16" s="2116" t="s">
        <v>768</v>
      </c>
      <c r="C16" s="2117">
        <v>1152483</v>
      </c>
      <c r="D16" s="2118">
        <v>559698</v>
      </c>
      <c r="E16" s="2119">
        <f t="shared" si="3"/>
        <v>1712181</v>
      </c>
      <c r="F16" s="2117">
        <v>1397915</v>
      </c>
      <c r="G16" s="2118">
        <v>510054</v>
      </c>
      <c r="H16" s="2120">
        <f>+G16+F16</f>
        <v>1907969</v>
      </c>
      <c r="I16" s="2121">
        <f>E16+H16</f>
        <v>3620150</v>
      </c>
      <c r="J16" s="22"/>
      <c r="K16" s="22"/>
      <c r="L16" s="22"/>
      <c r="M16" s="22"/>
      <c r="N16" s="22"/>
      <c r="O16" s="22"/>
      <c r="P16" s="102"/>
      <c r="Q16" s="417"/>
      <c r="R16" s="417"/>
      <c r="S16" s="417"/>
      <c r="T16" s="417"/>
      <c r="U16" s="417"/>
      <c r="V16" s="417"/>
    </row>
    <row r="17" spans="2:24" s="584" customFormat="1" ht="23.25">
      <c r="B17" s="2116" t="s">
        <v>889</v>
      </c>
      <c r="C17" s="2123">
        <v>1234201</v>
      </c>
      <c r="D17" s="2118">
        <v>524150</v>
      </c>
      <c r="E17" s="2119">
        <f t="shared" si="3"/>
        <v>1758351</v>
      </c>
      <c r="F17" s="2123">
        <v>1492342</v>
      </c>
      <c r="G17" s="2118">
        <v>475569</v>
      </c>
      <c r="H17" s="2120">
        <f>+G17+F17</f>
        <v>1967911</v>
      </c>
      <c r="I17" s="2121">
        <f t="shared" ref="I17:I18" si="4">E17+H17</f>
        <v>3726262</v>
      </c>
      <c r="J17" s="22"/>
      <c r="K17" s="22"/>
      <c r="L17" s="22"/>
      <c r="M17" s="22"/>
      <c r="N17" s="22"/>
      <c r="O17" s="22"/>
      <c r="P17" s="102"/>
      <c r="Q17" s="417"/>
      <c r="R17" s="417"/>
      <c r="S17" s="417"/>
      <c r="T17" s="417"/>
      <c r="U17" s="417"/>
      <c r="V17" s="417"/>
    </row>
    <row r="18" spans="2:24" s="584" customFormat="1" ht="23.25">
      <c r="B18" s="2116" t="s">
        <v>962</v>
      </c>
      <c r="C18" s="2246">
        <v>2285213</v>
      </c>
      <c r="D18" s="2118">
        <v>568211</v>
      </c>
      <c r="E18" s="2119">
        <f t="shared" si="3"/>
        <v>2853424</v>
      </c>
      <c r="F18" s="2246">
        <v>2370917</v>
      </c>
      <c r="G18" s="2118">
        <v>522498</v>
      </c>
      <c r="H18" s="2120">
        <f>+G18+F18</f>
        <v>2893415</v>
      </c>
      <c r="I18" s="2121">
        <f t="shared" si="4"/>
        <v>5746839</v>
      </c>
      <c r="J18" s="22"/>
      <c r="K18" s="22"/>
      <c r="L18" s="22"/>
      <c r="M18" s="22"/>
      <c r="N18" s="22"/>
      <c r="O18" s="22"/>
      <c r="P18" s="102"/>
      <c r="Q18" s="417"/>
      <c r="R18" s="417"/>
      <c r="S18" s="417"/>
      <c r="T18" s="417"/>
      <c r="U18" s="417"/>
      <c r="V18" s="417"/>
    </row>
    <row r="19" spans="2:24" ht="22.5" customHeight="1">
      <c r="B19" s="2124" t="str">
        <f>+'Resumen EEp'!G4</f>
        <v>Abr.2021</v>
      </c>
      <c r="C19" s="2125">
        <f>+'Resumen EEp'!D36</f>
        <v>2303470</v>
      </c>
      <c r="D19" s="2126">
        <f>+'Resumen EEp'!D37</f>
        <v>536633</v>
      </c>
      <c r="E19" s="2127">
        <f t="shared" si="3"/>
        <v>2840103</v>
      </c>
      <c r="F19" s="2125">
        <f>+'Resumen EEp'!E36</f>
        <v>2396353</v>
      </c>
      <c r="G19" s="2126">
        <f>+'Resumen EEp'!E37</f>
        <v>494859</v>
      </c>
      <c r="H19" s="2128">
        <f>F19+G19</f>
        <v>2891212</v>
      </c>
      <c r="I19" s="2121">
        <f>E19+H19</f>
        <v>5731315</v>
      </c>
      <c r="J19" s="22"/>
      <c r="K19" s="22"/>
      <c r="L19" s="22"/>
      <c r="M19" s="22"/>
      <c r="N19" s="22"/>
      <c r="O19" s="22"/>
      <c r="Q19" s="525"/>
      <c r="R19" s="433"/>
    </row>
    <row r="20" spans="2:24" ht="25.5" customHeight="1">
      <c r="B20" s="2537" t="s">
        <v>722</v>
      </c>
      <c r="C20" s="2537"/>
      <c r="D20" s="2537"/>
      <c r="E20" s="2537"/>
      <c r="F20" s="2537"/>
      <c r="G20" s="2537"/>
      <c r="H20" s="2537"/>
      <c r="I20" s="2537"/>
      <c r="J20" s="22"/>
      <c r="K20" s="22"/>
      <c r="L20" s="22"/>
      <c r="M20" s="22"/>
      <c r="N20" s="22"/>
      <c r="O20" s="22"/>
    </row>
    <row r="21" spans="2:24" ht="25.5" customHeight="1">
      <c r="B21" s="2528"/>
      <c r="C21" s="2528"/>
      <c r="D21" s="2528"/>
      <c r="E21" s="2528"/>
      <c r="F21" s="2528"/>
      <c r="G21" s="2528"/>
      <c r="H21" s="2528"/>
      <c r="I21" s="2528"/>
      <c r="J21" s="22"/>
      <c r="K21" s="22"/>
      <c r="L21" s="22"/>
      <c r="M21" s="22"/>
      <c r="N21" s="22"/>
      <c r="O21" s="22"/>
    </row>
    <row r="22" spans="2:24" ht="25.5" customHeight="1">
      <c r="B22" s="716"/>
      <c r="C22" s="716"/>
      <c r="D22" s="716"/>
      <c r="E22" s="716"/>
      <c r="F22" s="716"/>
      <c r="G22" s="716"/>
      <c r="H22" s="716"/>
      <c r="I22" s="716"/>
      <c r="J22" s="22"/>
      <c r="K22" s="22"/>
      <c r="L22" s="22"/>
      <c r="M22" s="22"/>
      <c r="N22" s="22"/>
      <c r="O22" s="22"/>
      <c r="P22" s="519"/>
    </row>
    <row r="23" spans="2:24" ht="25.5" customHeight="1">
      <c r="I23" s="22"/>
      <c r="J23" s="22"/>
      <c r="K23" s="22"/>
      <c r="L23" s="22"/>
      <c r="M23" s="22"/>
      <c r="N23" s="22"/>
      <c r="O23" s="22"/>
      <c r="P23" s="519"/>
    </row>
    <row r="24" spans="2:24" ht="25.5" customHeight="1">
      <c r="B24" s="22"/>
      <c r="C24" s="22"/>
      <c r="D24" s="22"/>
      <c r="E24" s="22"/>
      <c r="F24" s="22"/>
      <c r="G24" s="22"/>
      <c r="I24" s="22"/>
      <c r="J24" s="22"/>
      <c r="K24" s="22"/>
      <c r="L24" s="22"/>
      <c r="M24" s="22"/>
      <c r="N24" s="22"/>
      <c r="O24" s="22"/>
      <c r="P24" s="519"/>
    </row>
    <row r="25" spans="2:24" ht="25.5" customHeight="1">
      <c r="B25" s="22"/>
      <c r="C25" s="22"/>
      <c r="D25" s="22"/>
      <c r="E25" s="22"/>
      <c r="F25" s="22"/>
      <c r="G25" s="22"/>
      <c r="I25" s="22"/>
      <c r="J25" s="22"/>
      <c r="K25" s="22"/>
      <c r="L25" s="22"/>
      <c r="M25" s="22"/>
      <c r="N25" s="22"/>
      <c r="O25" s="22"/>
      <c r="P25" s="519"/>
    </row>
    <row r="26" spans="2:24" ht="25.5" customHeight="1">
      <c r="B26" s="22"/>
      <c r="C26" s="22"/>
      <c r="D26" s="22"/>
      <c r="E26" s="22"/>
      <c r="F26" s="22"/>
      <c r="G26" s="22"/>
      <c r="H26" s="22"/>
      <c r="I26" s="22"/>
      <c r="J26" s="22"/>
      <c r="K26" s="22"/>
      <c r="L26" s="22"/>
      <c r="M26" s="22"/>
      <c r="N26" s="22"/>
      <c r="O26" s="22"/>
      <c r="P26" s="519"/>
    </row>
    <row r="27" spans="2:24" ht="25.5" customHeight="1">
      <c r="B27" s="22"/>
      <c r="C27" s="22"/>
      <c r="D27" s="22"/>
      <c r="E27" s="22"/>
      <c r="F27" s="22"/>
      <c r="G27" s="22"/>
      <c r="H27" s="22"/>
      <c r="I27" s="22"/>
      <c r="J27" s="22"/>
      <c r="K27" s="22"/>
      <c r="L27" s="22"/>
      <c r="M27" s="22"/>
      <c r="N27" s="22"/>
      <c r="O27" s="22"/>
      <c r="P27" s="519"/>
    </row>
    <row r="28" spans="2:24" ht="25.5" customHeight="1">
      <c r="B28" s="22"/>
      <c r="C28" s="22"/>
      <c r="D28" s="22"/>
      <c r="E28" s="22"/>
      <c r="F28" s="22"/>
      <c r="G28" s="22"/>
      <c r="H28" s="22"/>
      <c r="I28" s="22"/>
      <c r="J28" s="22"/>
      <c r="K28" s="22"/>
      <c r="L28" s="22"/>
      <c r="M28" s="22"/>
      <c r="N28" s="22"/>
      <c r="O28" s="22"/>
    </row>
    <row r="29" spans="2:24" ht="25.5" customHeight="1">
      <c r="B29" s="22"/>
      <c r="C29" s="22"/>
      <c r="D29" s="22"/>
      <c r="E29" s="22"/>
      <c r="F29" s="22"/>
      <c r="G29" s="22"/>
      <c r="H29" s="22"/>
      <c r="I29" s="22"/>
      <c r="J29" s="22"/>
      <c r="K29" s="22"/>
      <c r="L29" s="22"/>
      <c r="M29" s="22"/>
      <c r="N29" s="22"/>
      <c r="O29" s="22"/>
      <c r="P29" s="519"/>
    </row>
    <row r="30" spans="2:24" ht="25.5" customHeight="1">
      <c r="B30" s="22"/>
      <c r="C30" s="22"/>
      <c r="D30" s="22"/>
      <c r="E30" s="22"/>
      <c r="F30" s="22"/>
      <c r="G30" s="22"/>
      <c r="H30" s="22"/>
      <c r="I30" s="22"/>
      <c r="L30" s="22"/>
      <c r="M30" s="22"/>
      <c r="N30" s="22"/>
      <c r="O30" s="22"/>
      <c r="P30" s="519"/>
    </row>
    <row r="31" spans="2:24">
      <c r="B31" s="22"/>
      <c r="C31" s="22"/>
      <c r="D31" s="22"/>
      <c r="E31" s="22"/>
      <c r="F31" s="22"/>
      <c r="G31" s="22"/>
      <c r="H31" s="22"/>
      <c r="I31" s="22"/>
      <c r="P31" s="516"/>
      <c r="Q31" s="433"/>
      <c r="R31" s="433"/>
      <c r="S31" s="433"/>
      <c r="T31" s="433"/>
      <c r="U31" s="433"/>
      <c r="V31" s="433"/>
      <c r="W31" s="74"/>
      <c r="X31" s="74"/>
    </row>
    <row r="32" spans="2:24">
      <c r="B32" s="22"/>
      <c r="C32" s="22"/>
      <c r="D32" s="22"/>
      <c r="E32" s="22"/>
      <c r="F32" s="22"/>
      <c r="G32" s="22"/>
      <c r="H32" s="22"/>
      <c r="I32" s="22"/>
      <c r="P32" s="520"/>
      <c r="Q32" s="433"/>
      <c r="R32" s="433"/>
      <c r="S32" s="433"/>
      <c r="T32" s="433"/>
      <c r="U32" s="433"/>
      <c r="V32" s="433"/>
      <c r="W32" s="74"/>
      <c r="X32" s="74"/>
    </row>
    <row r="33" spans="2:24">
      <c r="Q33" s="433"/>
      <c r="R33" s="433"/>
      <c r="S33" s="433"/>
      <c r="T33" s="433"/>
      <c r="U33" s="433"/>
      <c r="V33" s="433"/>
      <c r="W33" s="74"/>
      <c r="X33" s="74"/>
    </row>
    <row r="34" spans="2:24">
      <c r="P34" s="520"/>
      <c r="Q34" s="433"/>
      <c r="R34" s="433"/>
      <c r="S34" s="433"/>
      <c r="T34" s="433"/>
      <c r="U34" s="433"/>
      <c r="V34" s="433"/>
      <c r="W34" s="74"/>
      <c r="X34" s="74"/>
    </row>
    <row r="35" spans="2:24" ht="51" customHeight="1">
      <c r="J35" s="515"/>
      <c r="K35" s="515"/>
      <c r="P35" s="520"/>
      <c r="Q35" s="554"/>
      <c r="R35" s="554"/>
      <c r="S35" s="433"/>
      <c r="T35" s="433"/>
      <c r="U35" s="433"/>
      <c r="V35" s="433"/>
      <c r="W35" s="74"/>
      <c r="X35" s="74"/>
    </row>
    <row r="36" spans="2:24" ht="78" customHeight="1">
      <c r="L36" s="515"/>
      <c r="M36" s="527"/>
      <c r="N36" s="527"/>
      <c r="O36" s="515"/>
      <c r="P36" s="515"/>
      <c r="Q36" s="432"/>
      <c r="R36" s="432"/>
      <c r="S36" s="432"/>
      <c r="T36" s="432"/>
      <c r="U36" s="432"/>
      <c r="V36" s="432"/>
      <c r="W36" s="74"/>
      <c r="X36" s="74"/>
    </row>
    <row r="38" spans="2:24" ht="23.25">
      <c r="B38" s="515"/>
      <c r="C38" s="515"/>
      <c r="D38" s="515"/>
      <c r="E38" s="515"/>
      <c r="F38" s="515"/>
      <c r="G38" s="515"/>
      <c r="H38" s="515"/>
      <c r="I38" s="515"/>
    </row>
    <row r="42" spans="2:24">
      <c r="P42" s="520"/>
      <c r="Q42" s="433"/>
      <c r="R42" s="433"/>
      <c r="S42" s="433"/>
      <c r="T42" s="433"/>
      <c r="U42" s="433"/>
      <c r="V42" s="433"/>
      <c r="W42" s="74"/>
      <c r="X42" s="74"/>
    </row>
    <row r="43" spans="2:24">
      <c r="P43" s="520"/>
      <c r="Q43" s="433"/>
      <c r="R43" s="433"/>
      <c r="S43" s="433"/>
      <c r="T43" s="433"/>
      <c r="U43" s="433"/>
      <c r="V43" s="433"/>
      <c r="W43" s="74"/>
      <c r="X43" s="74"/>
    </row>
    <row r="44" spans="2:24">
      <c r="P44" s="520"/>
      <c r="Q44" s="433"/>
      <c r="R44" s="433"/>
      <c r="S44" s="433"/>
      <c r="T44" s="433"/>
      <c r="U44" s="433"/>
      <c r="V44" s="433"/>
      <c r="W44" s="74"/>
      <c r="X44" s="74"/>
    </row>
    <row r="57" spans="16:21">
      <c r="P57" s="520"/>
      <c r="Q57" s="433"/>
      <c r="R57" s="433"/>
      <c r="S57" s="433"/>
      <c r="T57" s="433"/>
      <c r="U57" s="433"/>
    </row>
    <row r="58" spans="16:21">
      <c r="P58" s="520"/>
      <c r="Q58" s="433"/>
      <c r="R58" s="433"/>
      <c r="S58" s="433"/>
      <c r="T58" s="433"/>
      <c r="U58" s="433"/>
    </row>
    <row r="59" spans="16:21">
      <c r="P59" s="520"/>
      <c r="Q59" s="433"/>
      <c r="R59" s="433"/>
      <c r="S59" s="433"/>
      <c r="T59" s="433"/>
      <c r="U59" s="433"/>
    </row>
    <row r="60" spans="16:21">
      <c r="P60" s="520"/>
      <c r="Q60" s="433"/>
      <c r="R60" s="433"/>
      <c r="S60" s="433"/>
      <c r="T60" s="433"/>
      <c r="U60" s="433"/>
    </row>
    <row r="61" spans="16:21">
      <c r="P61" s="520"/>
      <c r="Q61" s="433"/>
      <c r="R61" s="433"/>
      <c r="S61" s="433"/>
      <c r="T61" s="433"/>
      <c r="U61" s="433"/>
    </row>
    <row r="62" spans="16:21">
      <c r="P62" s="520"/>
      <c r="Q62" s="433"/>
      <c r="R62" s="433"/>
      <c r="S62" s="433"/>
      <c r="T62" s="433"/>
      <c r="U62" s="433"/>
    </row>
    <row r="63" spans="16:21">
      <c r="P63" s="520"/>
      <c r="Q63" s="433"/>
      <c r="R63" s="433"/>
      <c r="S63" s="433"/>
      <c r="T63" s="433"/>
      <c r="U63" s="433"/>
    </row>
    <row r="64" spans="16:21">
      <c r="P64" s="520"/>
      <c r="Q64" s="433"/>
      <c r="R64" s="433"/>
      <c r="S64" s="433"/>
      <c r="T64" s="433"/>
      <c r="U64" s="433"/>
    </row>
    <row r="74" spans="16:21">
      <c r="P74" s="520"/>
      <c r="Q74" s="433"/>
      <c r="R74" s="433"/>
      <c r="S74" s="433"/>
      <c r="T74" s="433"/>
      <c r="U74" s="433"/>
    </row>
    <row r="75" spans="16:21">
      <c r="P75" s="520"/>
      <c r="Q75" s="433"/>
      <c r="R75" s="433"/>
      <c r="S75" s="433"/>
      <c r="T75" s="433"/>
      <c r="U75" s="433"/>
    </row>
    <row r="76" spans="16:21">
      <c r="P76" s="520"/>
      <c r="Q76" s="433"/>
      <c r="R76" s="433"/>
      <c r="S76" s="433"/>
      <c r="T76" s="433"/>
      <c r="U76" s="433"/>
    </row>
    <row r="77" spans="16:21">
      <c r="P77" s="520"/>
      <c r="Q77" s="433"/>
      <c r="R77" s="433"/>
      <c r="S77" s="433"/>
      <c r="T77" s="433"/>
      <c r="U77" s="433"/>
    </row>
  </sheetData>
  <mergeCells count="9">
    <mergeCell ref="B21:I21"/>
    <mergeCell ref="B1:O1"/>
    <mergeCell ref="C3:D3"/>
    <mergeCell ref="E3:E4"/>
    <mergeCell ref="F3:G3"/>
    <mergeCell ref="H3:H4"/>
    <mergeCell ref="I3:I4"/>
    <mergeCell ref="B3:B4"/>
    <mergeCell ref="B20:I20"/>
  </mergeCells>
  <conditionalFormatting sqref="C19:H19">
    <cfRule type="cellIs" dxfId="28"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paperSize="10023" scale="39"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6">
    <tabColor rgb="FFFFFF00"/>
    <pageSetUpPr fitToPage="1"/>
  </sheetPr>
  <dimension ref="A1:AC91"/>
  <sheetViews>
    <sheetView showGridLines="0" view="pageBreakPreview" topLeftCell="A2" zoomScale="55" zoomScaleNormal="100" zoomScaleSheetLayoutView="55" zoomScalePageLayoutView="62" workbookViewId="0">
      <selection activeCell="S3" sqref="S3"/>
    </sheetView>
  </sheetViews>
  <sheetFormatPr baseColWidth="10" defaultColWidth="11.42578125" defaultRowHeight="15"/>
  <cols>
    <col min="1" max="1" width="18.42578125" style="60" customWidth="1"/>
    <col min="2" max="2" width="20" style="60" customWidth="1"/>
    <col min="3" max="3" width="19.140625" style="60" customWidth="1"/>
    <col min="4" max="4" width="16.140625" style="60" customWidth="1"/>
    <col min="5" max="5" width="19.42578125" style="60" customWidth="1"/>
    <col min="6" max="6" width="16.85546875" style="60" customWidth="1"/>
    <col min="7" max="7" width="16.42578125" style="60" customWidth="1"/>
    <col min="8" max="8" width="14.85546875" style="60" customWidth="1"/>
    <col min="9" max="9" width="16" style="60" customWidth="1"/>
    <col min="10" max="10" width="18.7109375" style="60" customWidth="1"/>
    <col min="11" max="11" width="17.140625" style="60" customWidth="1"/>
    <col min="12" max="12" width="15.7109375" style="60" customWidth="1"/>
    <col min="13" max="13" width="16.85546875" style="60" customWidth="1"/>
    <col min="14" max="14" width="16.28515625" style="60" customWidth="1"/>
    <col min="15" max="15" width="15" style="60" customWidth="1"/>
    <col min="16" max="16" width="9.7109375" style="60" customWidth="1"/>
    <col min="17" max="17" width="18" style="60" bestFit="1" customWidth="1"/>
    <col min="18" max="18" width="17.42578125" style="60" customWidth="1"/>
    <col min="19" max="22" width="11.42578125" style="60"/>
    <col min="23" max="23" width="18.7109375" style="60" bestFit="1" customWidth="1"/>
    <col min="24" max="16384" width="11.42578125" style="60"/>
  </cols>
  <sheetData>
    <row r="1" spans="1:29" ht="90.75" customHeight="1">
      <c r="A1" s="2470"/>
      <c r="B1" s="2470"/>
      <c r="C1" s="2470"/>
      <c r="D1" s="2470"/>
      <c r="E1" s="2470"/>
      <c r="F1" s="2470"/>
      <c r="G1" s="2470"/>
      <c r="H1" s="2470"/>
      <c r="I1" s="2470"/>
      <c r="J1" s="2470"/>
      <c r="K1" s="2470"/>
      <c r="L1" s="2470"/>
      <c r="M1" s="2470"/>
      <c r="N1" s="2470"/>
      <c r="O1" s="2470"/>
      <c r="P1" s="2470"/>
    </row>
    <row r="2" spans="1:29" ht="325.5" customHeight="1">
      <c r="A2" s="2472" t="s">
        <v>1018</v>
      </c>
      <c r="B2" s="2473"/>
      <c r="C2" s="2473"/>
      <c r="D2" s="2473"/>
      <c r="E2" s="2473"/>
      <c r="F2" s="2473"/>
      <c r="G2" s="2473"/>
      <c r="H2" s="2473"/>
      <c r="I2" s="2473"/>
      <c r="J2" s="2473"/>
      <c r="K2" s="2473"/>
      <c r="L2" s="2473"/>
      <c r="M2" s="2473"/>
      <c r="N2" s="2473"/>
      <c r="O2" s="2473"/>
      <c r="P2" s="2473"/>
      <c r="Q2" s="47"/>
      <c r="R2" s="47"/>
    </row>
    <row r="3" spans="1:29" ht="408.75" customHeight="1">
      <c r="A3" s="2473"/>
      <c r="B3" s="2473"/>
      <c r="C3" s="2473"/>
      <c r="D3" s="2473"/>
      <c r="E3" s="2473"/>
      <c r="F3" s="2473"/>
      <c r="G3" s="2473"/>
      <c r="H3" s="2473"/>
      <c r="I3" s="2473"/>
      <c r="J3" s="2473"/>
      <c r="K3" s="2473"/>
      <c r="L3" s="2473"/>
      <c r="M3" s="2473"/>
      <c r="N3" s="2473"/>
      <c r="O3" s="2473"/>
      <c r="P3" s="2473"/>
      <c r="Q3" s="47"/>
      <c r="R3" s="47"/>
    </row>
    <row r="4" spans="1:29" ht="357" customHeight="1">
      <c r="A4" s="2473"/>
      <c r="B4" s="2473"/>
      <c r="C4" s="2473"/>
      <c r="D4" s="2473"/>
      <c r="E4" s="2473"/>
      <c r="F4" s="2473"/>
      <c r="G4" s="2473"/>
      <c r="H4" s="2473"/>
      <c r="I4" s="2473"/>
      <c r="J4" s="2473"/>
      <c r="K4" s="2473"/>
      <c r="L4" s="2473"/>
      <c r="M4" s="2473"/>
      <c r="N4" s="2473"/>
      <c r="O4" s="2473"/>
      <c r="P4" s="2473"/>
      <c r="Q4" s="47"/>
      <c r="R4" s="47"/>
      <c r="S4" s="60" t="s">
        <v>8</v>
      </c>
    </row>
    <row r="5" spans="1:29" s="2474" customFormat="1" ht="25.5" customHeight="1"/>
    <row r="6" spans="1:29" ht="25.5" customHeight="1">
      <c r="A6"/>
      <c r="B6"/>
      <c r="C6"/>
      <c r="D6"/>
      <c r="E6"/>
      <c r="F6"/>
      <c r="G6"/>
      <c r="H6"/>
      <c r="I6"/>
      <c r="J6"/>
      <c r="K6"/>
      <c r="L6"/>
      <c r="M6"/>
      <c r="N6"/>
      <c r="O6"/>
      <c r="P6"/>
      <c r="Q6" s="47"/>
      <c r="R6" s="47"/>
    </row>
    <row r="7" spans="1:29" ht="25.5" customHeight="1">
      <c r="A7"/>
      <c r="B7"/>
      <c r="C7"/>
      <c r="D7"/>
      <c r="E7"/>
      <c r="F7"/>
      <c r="G7"/>
      <c r="H7"/>
      <c r="I7"/>
      <c r="J7"/>
      <c r="K7"/>
      <c r="L7"/>
      <c r="M7"/>
      <c r="N7"/>
      <c r="O7"/>
      <c r="P7"/>
      <c r="Q7" s="47"/>
      <c r="R7" s="47"/>
    </row>
    <row r="8" spans="1:29" ht="25.5" customHeight="1">
      <c r="A8"/>
      <c r="B8"/>
      <c r="C8"/>
      <c r="D8"/>
      <c r="E8"/>
      <c r="F8"/>
      <c r="G8"/>
      <c r="H8"/>
      <c r="I8"/>
      <c r="J8"/>
      <c r="K8"/>
      <c r="L8"/>
      <c r="M8"/>
      <c r="N8"/>
      <c r="O8"/>
      <c r="P8"/>
      <c r="Q8" s="47"/>
      <c r="R8" s="47"/>
    </row>
    <row r="9" spans="1:29" ht="25.5" customHeight="1">
      <c r="A9"/>
      <c r="B9"/>
      <c r="C9"/>
      <c r="D9"/>
      <c r="E9"/>
      <c r="F9"/>
      <c r="G9"/>
      <c r="H9"/>
      <c r="I9"/>
      <c r="J9"/>
      <c r="K9"/>
      <c r="L9"/>
      <c r="M9"/>
      <c r="N9"/>
      <c r="O9"/>
      <c r="P9"/>
      <c r="Q9" s="47"/>
      <c r="R9" s="47"/>
    </row>
    <row r="10" spans="1:29" ht="25.5" customHeight="1">
      <c r="A10"/>
      <c r="B10"/>
      <c r="C10"/>
      <c r="D10"/>
      <c r="E10"/>
      <c r="F10"/>
      <c r="G10"/>
      <c r="H10"/>
      <c r="I10"/>
      <c r="J10"/>
      <c r="K10"/>
      <c r="L10"/>
      <c r="M10"/>
      <c r="N10"/>
      <c r="O10"/>
      <c r="P10"/>
      <c r="Q10" s="47"/>
      <c r="R10" s="47"/>
    </row>
    <row r="11" spans="1:29" ht="25.5" customHeight="1">
      <c r="A11"/>
      <c r="B11"/>
      <c r="C11"/>
      <c r="D11"/>
      <c r="E11"/>
      <c r="F11"/>
      <c r="G11"/>
      <c r="H11"/>
      <c r="I11"/>
      <c r="J11"/>
      <c r="K11"/>
      <c r="L11"/>
      <c r="M11"/>
      <c r="N11"/>
      <c r="O11"/>
      <c r="P11"/>
      <c r="Q11" s="47"/>
      <c r="R11" s="47"/>
    </row>
    <row r="12" spans="1:29" ht="23.25" customHeight="1">
      <c r="A12"/>
      <c r="B12"/>
      <c r="C12"/>
      <c r="D12"/>
      <c r="E12"/>
      <c r="F12"/>
      <c r="G12"/>
      <c r="H12"/>
      <c r="I12"/>
      <c r="J12"/>
      <c r="K12"/>
      <c r="L12"/>
      <c r="M12"/>
      <c r="N12"/>
      <c r="O12"/>
      <c r="P12"/>
      <c r="Q12" s="47"/>
      <c r="R12" s="47"/>
    </row>
    <row r="13" spans="1:29" ht="25.5" customHeight="1">
      <c r="A13" s="22"/>
      <c r="B13" s="22"/>
      <c r="C13" s="22"/>
      <c r="D13" s="22"/>
      <c r="E13" s="22"/>
      <c r="F13" s="22"/>
      <c r="G13" s="22"/>
      <c r="H13" s="22"/>
      <c r="I13" s="22"/>
      <c r="J13" s="22"/>
      <c r="K13" s="22"/>
      <c r="L13" s="22"/>
      <c r="M13" s="22"/>
      <c r="N13" s="22"/>
      <c r="O13" s="22"/>
      <c r="P13" s="22"/>
      <c r="R13" s="47"/>
    </row>
    <row r="14" spans="1:29" ht="25.5" customHeight="1">
      <c r="A14" s="22"/>
      <c r="B14" s="22"/>
      <c r="C14" s="22"/>
      <c r="D14" s="22"/>
      <c r="E14" s="22"/>
      <c r="F14" s="22"/>
      <c r="G14" s="22"/>
      <c r="H14" s="22"/>
      <c r="I14" s="22"/>
      <c r="J14" s="22"/>
      <c r="K14" s="22"/>
      <c r="L14" s="22"/>
      <c r="M14" s="22"/>
      <c r="N14" s="22"/>
      <c r="O14" s="22"/>
      <c r="P14" s="22"/>
      <c r="Q14" s="22"/>
      <c r="R14" s="22"/>
    </row>
    <row r="15" spans="1:29" ht="25.5" customHeight="1">
      <c r="A15" s="22"/>
      <c r="B15" s="22"/>
      <c r="C15" s="22"/>
      <c r="D15" s="22"/>
      <c r="E15" s="22"/>
      <c r="F15" s="22"/>
      <c r="G15" s="22"/>
      <c r="H15" s="22"/>
      <c r="I15" s="22"/>
      <c r="J15" s="22"/>
      <c r="K15" s="22"/>
      <c r="L15" s="22"/>
      <c r="M15" s="22"/>
      <c r="N15" s="22"/>
      <c r="O15" s="22"/>
      <c r="P15" s="22"/>
      <c r="Q15" s="22"/>
      <c r="R15" s="22"/>
      <c r="AC15" s="60" t="s">
        <v>8</v>
      </c>
    </row>
    <row r="16" spans="1:29" ht="25.5" customHeight="1">
      <c r="A16" s="22"/>
      <c r="B16" s="22"/>
      <c r="C16" s="22"/>
      <c r="D16" s="22"/>
      <c r="E16" s="22"/>
      <c r="F16" s="22"/>
      <c r="G16" s="22"/>
      <c r="H16" s="22"/>
      <c r="I16" s="22"/>
      <c r="J16" s="22"/>
      <c r="K16" s="22"/>
      <c r="L16" s="22"/>
      <c r="M16" s="22"/>
      <c r="N16" s="22"/>
      <c r="O16" s="22"/>
      <c r="P16" s="22"/>
      <c r="Q16" s="22"/>
      <c r="R16" s="22"/>
    </row>
    <row r="17" spans="1:19" ht="25.5" customHeight="1">
      <c r="A17" s="22"/>
      <c r="B17" s="22"/>
      <c r="C17" s="22"/>
      <c r="D17" s="22"/>
      <c r="E17" s="22"/>
      <c r="F17" s="22"/>
      <c r="G17" s="22"/>
      <c r="H17" s="22"/>
      <c r="I17" s="22"/>
      <c r="J17" s="22"/>
      <c r="K17" s="22"/>
      <c r="L17" s="22"/>
      <c r="M17" s="22"/>
      <c r="N17" s="22"/>
      <c r="O17" s="22"/>
      <c r="P17" s="22"/>
      <c r="Q17" s="22"/>
      <c r="R17" s="22"/>
    </row>
    <row r="18" spans="1:19" ht="25.5" customHeight="1">
      <c r="A18" s="22"/>
      <c r="B18" s="22"/>
      <c r="C18" s="22"/>
      <c r="D18" s="22"/>
      <c r="E18" s="22"/>
      <c r="F18" s="22"/>
      <c r="G18" s="22"/>
      <c r="H18" s="22"/>
      <c r="I18" s="22"/>
      <c r="J18" s="22"/>
      <c r="K18" s="22"/>
      <c r="L18" s="22"/>
      <c r="M18" s="22"/>
      <c r="N18" s="22"/>
      <c r="O18" s="22"/>
      <c r="P18" s="22"/>
      <c r="Q18" s="22"/>
      <c r="R18" s="22"/>
    </row>
    <row r="19" spans="1:19" ht="25.5" customHeight="1">
      <c r="A19" s="22"/>
      <c r="B19" s="22"/>
      <c r="C19" s="22"/>
      <c r="D19" s="22"/>
      <c r="E19" s="22"/>
      <c r="F19" s="22"/>
      <c r="G19" s="22"/>
      <c r="H19" s="22"/>
      <c r="I19" s="22"/>
      <c r="J19" s="22"/>
      <c r="K19" s="22"/>
      <c r="L19" s="22"/>
      <c r="M19" s="22"/>
      <c r="N19" s="22"/>
      <c r="O19" s="22"/>
      <c r="P19" s="22"/>
      <c r="Q19" s="22"/>
      <c r="R19" s="22"/>
    </row>
    <row r="20" spans="1:19" ht="25.5" customHeight="1">
      <c r="A20" s="22"/>
      <c r="B20" s="22"/>
      <c r="C20" s="22"/>
      <c r="D20" s="22"/>
      <c r="E20" s="22"/>
      <c r="F20" s="22"/>
      <c r="G20" s="22"/>
      <c r="H20" s="22"/>
      <c r="I20" s="22"/>
      <c r="J20" s="22"/>
      <c r="K20" s="22"/>
      <c r="L20" s="22"/>
      <c r="M20" s="22"/>
      <c r="N20" s="22"/>
      <c r="O20" s="22"/>
      <c r="P20" s="22"/>
      <c r="Q20" s="22"/>
      <c r="R20" s="22"/>
    </row>
    <row r="21" spans="1:19" ht="25.5" customHeight="1">
      <c r="A21" s="22"/>
      <c r="B21" s="22"/>
      <c r="C21" s="22"/>
      <c r="D21" s="22"/>
      <c r="E21" s="22"/>
      <c r="F21" s="22"/>
      <c r="G21" s="22"/>
      <c r="H21" s="22"/>
      <c r="I21" s="22"/>
      <c r="J21" s="22"/>
      <c r="K21" s="22"/>
      <c r="L21" s="22"/>
      <c r="M21" s="22"/>
      <c r="N21" s="22"/>
      <c r="O21" s="22"/>
      <c r="P21" s="22"/>
      <c r="Q21" s="22"/>
      <c r="R21" s="22"/>
    </row>
    <row r="22" spans="1:19" ht="25.5" customHeight="1">
      <c r="A22" s="22"/>
      <c r="B22" s="22"/>
      <c r="C22" s="22"/>
      <c r="D22" s="22"/>
      <c r="E22" s="22"/>
      <c r="F22" s="22"/>
      <c r="G22" s="22"/>
      <c r="H22" s="22"/>
      <c r="I22" s="22"/>
      <c r="J22" s="22"/>
      <c r="K22" s="22"/>
      <c r="L22" s="22"/>
      <c r="M22" s="22"/>
      <c r="N22" s="22"/>
      <c r="O22" s="22"/>
      <c r="P22" s="22"/>
      <c r="Q22" s="22"/>
      <c r="R22" s="22"/>
    </row>
    <row r="23" spans="1:19" ht="25.5" customHeight="1">
      <c r="A23" s="22"/>
      <c r="B23" s="22"/>
      <c r="C23" s="22"/>
      <c r="D23" s="22"/>
      <c r="E23" s="22"/>
      <c r="F23" s="22"/>
      <c r="G23" s="22"/>
      <c r="H23" s="22"/>
      <c r="I23" s="22"/>
      <c r="J23" s="22"/>
      <c r="K23" s="22"/>
      <c r="L23" s="22"/>
      <c r="M23" s="22"/>
      <c r="N23" s="22"/>
      <c r="O23" s="22"/>
      <c r="P23" s="22"/>
      <c r="Q23" s="22"/>
      <c r="R23" s="22"/>
    </row>
    <row r="24" spans="1:19" ht="25.5" customHeight="1">
      <c r="A24" s="22"/>
      <c r="B24" s="22"/>
      <c r="C24" s="22"/>
      <c r="D24" s="22"/>
      <c r="E24" s="22"/>
      <c r="F24" s="22"/>
      <c r="G24" s="22"/>
      <c r="H24" s="22"/>
      <c r="I24" s="22"/>
      <c r="J24" s="22"/>
      <c r="K24" s="22"/>
      <c r="L24" s="22"/>
      <c r="M24" s="22"/>
      <c r="N24" s="22"/>
      <c r="O24" s="22"/>
      <c r="P24" s="22"/>
      <c r="Q24" s="22"/>
      <c r="R24" s="22"/>
    </row>
    <row r="25" spans="1:19" ht="25.5" customHeight="1">
      <c r="A25" s="22"/>
      <c r="B25" s="22"/>
      <c r="C25" s="22"/>
      <c r="D25" s="22"/>
      <c r="E25" s="22"/>
      <c r="F25" s="22"/>
      <c r="G25" s="22"/>
      <c r="H25" s="22"/>
      <c r="I25" s="22"/>
      <c r="J25" s="22"/>
      <c r="K25" s="22"/>
      <c r="L25" s="22"/>
      <c r="M25" s="22"/>
      <c r="N25" s="22"/>
      <c r="O25" s="22"/>
      <c r="P25" s="22"/>
      <c r="Q25" s="22"/>
      <c r="R25" s="22"/>
    </row>
    <row r="26" spans="1:19" ht="25.5" customHeight="1">
      <c r="A26" s="22"/>
      <c r="B26" s="22"/>
      <c r="C26" s="22"/>
      <c r="D26" s="22"/>
      <c r="E26" s="22"/>
      <c r="F26" s="22"/>
      <c r="G26" s="22"/>
      <c r="H26" s="22"/>
      <c r="I26" s="22"/>
      <c r="J26" s="22"/>
      <c r="K26" s="22"/>
      <c r="L26" s="22"/>
      <c r="M26" s="22"/>
      <c r="N26" s="22"/>
      <c r="O26" s="22"/>
      <c r="P26" s="22"/>
      <c r="Q26" s="22"/>
      <c r="R26" s="22"/>
    </row>
    <row r="27" spans="1:19" ht="25.5" customHeight="1">
      <c r="A27" s="22"/>
      <c r="B27" s="22"/>
      <c r="C27" s="22"/>
      <c r="D27" s="22"/>
      <c r="E27" s="22"/>
      <c r="F27" s="22"/>
      <c r="G27" s="22"/>
      <c r="H27" s="22"/>
      <c r="I27" s="22"/>
      <c r="J27" s="22"/>
      <c r="K27" s="22"/>
      <c r="L27" s="22"/>
      <c r="M27" s="22"/>
      <c r="N27" s="22"/>
      <c r="O27" s="22"/>
      <c r="P27" s="22"/>
      <c r="Q27" s="22"/>
      <c r="R27" s="22"/>
      <c r="S27" s="60" t="s">
        <v>8</v>
      </c>
    </row>
    <row r="28" spans="1:19" ht="25.5" customHeight="1">
      <c r="A28" s="22"/>
      <c r="B28" s="22"/>
      <c r="C28" s="22"/>
      <c r="D28" s="22"/>
      <c r="E28" s="22"/>
      <c r="F28" s="22"/>
      <c r="G28" s="22"/>
      <c r="H28" s="22"/>
      <c r="I28" s="22"/>
      <c r="J28" s="22"/>
      <c r="K28" s="22"/>
      <c r="L28" s="22"/>
      <c r="M28" s="22"/>
      <c r="N28" s="22"/>
      <c r="O28" s="22"/>
      <c r="P28" s="22"/>
      <c r="Q28" s="22"/>
      <c r="R28" s="22"/>
    </row>
    <row r="29" spans="1:19" ht="25.5" customHeight="1">
      <c r="A29" s="22"/>
      <c r="B29" s="22"/>
      <c r="C29" s="22"/>
      <c r="D29" s="22"/>
      <c r="E29" s="22"/>
      <c r="F29" s="22"/>
      <c r="G29" s="22"/>
      <c r="H29" s="22"/>
      <c r="I29" s="22"/>
      <c r="J29" s="22"/>
      <c r="K29" s="22"/>
      <c r="L29" s="22"/>
      <c r="M29" s="22"/>
      <c r="N29" s="22"/>
      <c r="O29" s="22"/>
      <c r="P29" s="22"/>
      <c r="Q29" s="22"/>
      <c r="R29" s="22"/>
    </row>
    <row r="30" spans="1:19" ht="25.5" customHeight="1">
      <c r="A30" s="22"/>
      <c r="B30" s="22"/>
      <c r="C30" s="22"/>
      <c r="D30" s="22"/>
      <c r="E30" s="22"/>
      <c r="F30" s="22"/>
      <c r="G30" s="22"/>
      <c r="H30" s="22"/>
      <c r="I30" s="22"/>
      <c r="J30" s="22"/>
      <c r="K30" s="22"/>
      <c r="L30" s="22"/>
      <c r="M30" s="22"/>
      <c r="N30" s="22"/>
      <c r="O30" s="22"/>
      <c r="P30" s="22"/>
      <c r="Q30" s="22"/>
      <c r="R30" s="22"/>
    </row>
    <row r="31" spans="1:19" ht="25.5" customHeight="1">
      <c r="A31" s="22"/>
      <c r="B31" s="22"/>
      <c r="C31" s="22"/>
      <c r="D31" s="22"/>
      <c r="E31" s="22"/>
      <c r="F31" s="22"/>
      <c r="G31" s="22"/>
      <c r="H31" s="22"/>
      <c r="I31" s="22"/>
      <c r="J31" s="22"/>
      <c r="K31" s="22"/>
      <c r="L31" s="22"/>
      <c r="M31" s="22"/>
      <c r="N31" s="22"/>
      <c r="O31" s="22"/>
      <c r="P31" s="22"/>
      <c r="Q31" s="22"/>
      <c r="R31" s="22"/>
    </row>
    <row r="32" spans="1:19" ht="25.5" customHeight="1">
      <c r="A32" s="22"/>
      <c r="B32" s="22"/>
      <c r="C32" s="22"/>
      <c r="D32" s="22"/>
      <c r="E32" s="22"/>
      <c r="F32" s="22"/>
      <c r="G32" s="22"/>
      <c r="H32" s="22"/>
      <c r="I32" s="22"/>
      <c r="J32" s="22"/>
      <c r="K32" s="22"/>
      <c r="L32" s="22"/>
      <c r="M32" s="22"/>
      <c r="N32" s="22"/>
      <c r="O32" s="22"/>
      <c r="P32" s="22"/>
      <c r="Q32" s="22"/>
      <c r="R32" s="22"/>
    </row>
    <row r="33" spans="1:26" ht="25.5" customHeight="1">
      <c r="A33" s="22"/>
      <c r="B33" s="22"/>
      <c r="C33" s="22"/>
      <c r="D33" s="22"/>
      <c r="E33" s="22"/>
      <c r="F33" s="22"/>
      <c r="G33" s="22"/>
      <c r="H33" s="22"/>
      <c r="I33" s="22"/>
      <c r="J33" s="22"/>
      <c r="K33" s="22"/>
      <c r="L33" s="22"/>
      <c r="M33" s="22"/>
      <c r="N33" s="22"/>
      <c r="O33" s="22"/>
      <c r="P33" s="22"/>
      <c r="Q33" s="22"/>
      <c r="R33" s="22"/>
    </row>
    <row r="34" spans="1:26" ht="25.5" customHeight="1">
      <c r="A34" s="22"/>
      <c r="B34" s="22"/>
      <c r="C34" s="22"/>
      <c r="D34" s="22"/>
      <c r="E34" s="22"/>
      <c r="F34" s="22"/>
      <c r="G34" s="22"/>
      <c r="H34" s="22"/>
      <c r="I34" s="22"/>
      <c r="J34" s="22"/>
      <c r="K34" s="22"/>
      <c r="L34" s="22"/>
      <c r="M34" s="22"/>
      <c r="N34" s="22"/>
      <c r="O34" s="22"/>
      <c r="P34" s="22"/>
      <c r="Q34" s="22"/>
      <c r="R34" s="22"/>
    </row>
    <row r="35" spans="1:26">
      <c r="S35" s="74"/>
      <c r="T35" s="74"/>
      <c r="U35" s="74"/>
      <c r="V35" s="74"/>
      <c r="W35" s="74"/>
      <c r="X35" s="74"/>
    </row>
    <row r="36" spans="1:26">
      <c r="S36" s="74"/>
      <c r="T36" s="74"/>
      <c r="U36" s="74"/>
      <c r="V36" s="74"/>
      <c r="W36" s="74"/>
      <c r="X36" s="74"/>
    </row>
    <row r="37" spans="1:26">
      <c r="S37" s="74"/>
      <c r="T37" s="74"/>
      <c r="U37" s="74"/>
      <c r="V37" s="74"/>
      <c r="W37" s="74"/>
      <c r="X37" s="74"/>
    </row>
    <row r="38" spans="1:26">
      <c r="S38" s="74"/>
      <c r="T38" s="74"/>
      <c r="U38" s="74"/>
      <c r="V38" s="74"/>
      <c r="W38" s="74"/>
      <c r="X38" s="74"/>
    </row>
    <row r="39" spans="1:26" ht="51" customHeight="1">
      <c r="S39" s="74"/>
      <c r="T39" s="74"/>
      <c r="U39" s="74"/>
      <c r="V39" s="74"/>
      <c r="W39" s="74"/>
      <c r="X39" s="74"/>
    </row>
    <row r="40" spans="1:26" ht="78" customHeight="1">
      <c r="A40" s="2471"/>
      <c r="B40" s="2471"/>
      <c r="C40" s="2471"/>
      <c r="D40" s="2471"/>
      <c r="E40" s="2471"/>
      <c r="F40" s="2471"/>
      <c r="G40" s="2471"/>
      <c r="H40" s="2471"/>
      <c r="I40" s="2471"/>
      <c r="J40" s="2471"/>
      <c r="K40" s="2471"/>
      <c r="L40" s="2471"/>
      <c r="M40" s="2471"/>
      <c r="N40" s="2471"/>
      <c r="O40" s="2471"/>
      <c r="P40" s="2471"/>
      <c r="Q40" s="2471"/>
      <c r="R40" s="2471"/>
      <c r="S40" s="2471"/>
      <c r="T40" s="2471"/>
      <c r="U40" s="2471"/>
      <c r="V40" s="74"/>
      <c r="W40" s="74"/>
      <c r="X40" s="74"/>
    </row>
    <row r="41" spans="1:26">
      <c r="S41" s="74"/>
    </row>
    <row r="42" spans="1:26">
      <c r="S42" s="74"/>
    </row>
    <row r="43" spans="1:26">
      <c r="S43" s="74"/>
    </row>
    <row r="44" spans="1:26">
      <c r="S44" s="74"/>
    </row>
    <row r="45" spans="1:26">
      <c r="S45" s="74"/>
    </row>
    <row r="46" spans="1:26">
      <c r="S46" s="74"/>
      <c r="T46" s="74"/>
      <c r="U46" s="74"/>
      <c r="V46" s="74"/>
      <c r="W46" s="74"/>
      <c r="X46" s="74"/>
      <c r="Y46" s="74"/>
      <c r="Z46" s="74"/>
    </row>
    <row r="47" spans="1:26">
      <c r="S47" s="74"/>
      <c r="T47" s="74"/>
      <c r="U47" s="74"/>
      <c r="V47" s="74"/>
      <c r="W47" s="74"/>
      <c r="X47" s="74"/>
      <c r="Y47" s="74"/>
      <c r="Z47" s="74"/>
    </row>
    <row r="48" spans="1:26">
      <c r="S48" s="74"/>
      <c r="T48" s="74"/>
      <c r="U48" s="74"/>
      <c r="V48" s="74"/>
      <c r="W48" s="74"/>
      <c r="X48" s="74"/>
      <c r="Y48" s="74"/>
      <c r="Z48" s="74"/>
    </row>
    <row r="49" spans="2:26">
      <c r="S49" s="74"/>
      <c r="T49" s="74"/>
      <c r="U49" s="74"/>
      <c r="V49" s="74"/>
      <c r="W49" s="74"/>
      <c r="X49" s="74"/>
      <c r="Y49" s="74"/>
      <c r="Z49" s="74"/>
    </row>
    <row r="50" spans="2:26">
      <c r="S50" s="74"/>
      <c r="T50" s="74"/>
      <c r="U50" s="74"/>
      <c r="V50" s="74"/>
      <c r="W50" s="74"/>
      <c r="X50" s="74"/>
      <c r="Y50" s="74"/>
      <c r="Z50" s="74"/>
    </row>
    <row r="51" spans="2:26">
      <c r="S51" s="74"/>
      <c r="T51" s="74"/>
      <c r="U51" s="74"/>
      <c r="V51" s="74"/>
      <c r="W51" s="74"/>
      <c r="X51" s="74"/>
      <c r="Y51" s="74"/>
      <c r="Z51" s="74"/>
    </row>
    <row r="52" spans="2:26">
      <c r="B52" s="74"/>
      <c r="C52" s="74"/>
      <c r="D52" s="74"/>
      <c r="E52" s="74"/>
      <c r="F52" s="74"/>
      <c r="G52" s="74"/>
      <c r="H52" s="74"/>
      <c r="I52" s="74"/>
      <c r="J52" s="74"/>
      <c r="K52" s="74"/>
      <c r="L52" s="74"/>
      <c r="M52" s="74"/>
      <c r="N52" s="74"/>
      <c r="O52" s="74"/>
      <c r="P52" s="74"/>
      <c r="Q52" s="74"/>
      <c r="R52" s="74"/>
      <c r="S52" s="74"/>
      <c r="T52" s="74"/>
      <c r="U52" s="74"/>
      <c r="V52" s="74"/>
      <c r="W52" s="74"/>
      <c r="X52" s="74"/>
      <c r="Y52" s="74"/>
      <c r="Z52" s="74"/>
    </row>
    <row r="71" spans="20:20">
      <c r="T71" s="74"/>
    </row>
    <row r="72" spans="20:20">
      <c r="T72" s="74"/>
    </row>
    <row r="73" spans="20:20">
      <c r="T73" s="74"/>
    </row>
    <row r="74" spans="20:20">
      <c r="T74" s="74"/>
    </row>
    <row r="75" spans="20:20">
      <c r="T75" s="74"/>
    </row>
    <row r="76" spans="20:20">
      <c r="T76" s="74"/>
    </row>
    <row r="77" spans="20:20">
      <c r="T77" s="74"/>
    </row>
    <row r="78" spans="20:20">
      <c r="T78" s="74"/>
    </row>
    <row r="88" spans="20:20">
      <c r="T88" s="74"/>
    </row>
    <row r="89" spans="20:20">
      <c r="T89" s="74"/>
    </row>
    <row r="90" spans="20:20">
      <c r="T90" s="74"/>
    </row>
    <row r="91" spans="20:20">
      <c r="T91" s="74"/>
    </row>
  </sheetData>
  <mergeCells count="4">
    <mergeCell ref="A1:P1"/>
    <mergeCell ref="A40:U40"/>
    <mergeCell ref="A2:P4"/>
    <mergeCell ref="A5:XFD5"/>
  </mergeCells>
  <printOptions horizontalCentered="1" verticalCentered="1"/>
  <pageMargins left="0.39370078740157483" right="0.39370078740157483" top="0.23622047244094491" bottom="0.23622047244094491" header="0.31496062992125984" footer="0.31496062992125984"/>
  <pageSetup scale="48" orientation="landscape"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3">
    <tabColor theme="9" tint="-0.249977111117893"/>
    <pageSetUpPr fitToPage="1"/>
  </sheetPr>
  <dimension ref="A1"/>
  <sheetViews>
    <sheetView showGridLines="0" view="pageBreakPreview" zoomScale="70" zoomScaleNormal="100" zoomScaleSheetLayoutView="70" workbookViewId="0">
      <selection activeCell="T44" sqref="T44"/>
    </sheetView>
  </sheetViews>
  <sheetFormatPr baseColWidth="10" defaultColWidth="11.42578125" defaultRowHeight="15"/>
  <cols>
    <col min="1" max="6" width="11.42578125" style="60"/>
    <col min="7" max="7" width="15" style="60" customWidth="1"/>
    <col min="8" max="11" width="11.42578125" style="60"/>
    <col min="12" max="12" width="22.85546875" style="60" customWidth="1"/>
    <col min="13" max="16384" width="11.42578125" style="60"/>
  </cols>
  <sheetData/>
  <pageMargins left="0.7" right="0.7" top="0.75" bottom="0.75" header="0.3" footer="0.3"/>
  <pageSetup scale="75" orientation="landscape"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4">
    <tabColor theme="9" tint="-0.249977111117893"/>
    <pageSetUpPr fitToPage="1"/>
  </sheetPr>
  <dimension ref="A19:P38"/>
  <sheetViews>
    <sheetView showGridLines="0" view="pageBreakPreview" zoomScaleNormal="100" zoomScaleSheetLayoutView="100" workbookViewId="0">
      <selection activeCell="M1" sqref="M1:R1048576"/>
    </sheetView>
  </sheetViews>
  <sheetFormatPr baseColWidth="10" defaultColWidth="11.42578125" defaultRowHeight="15"/>
  <cols>
    <col min="1" max="6" width="11.42578125" style="60"/>
    <col min="7" max="8" width="15" style="60" customWidth="1"/>
    <col min="9" max="9" width="16.28515625" style="60" customWidth="1"/>
    <col min="10" max="12" width="11.42578125" style="60"/>
    <col min="13" max="13" width="22.5703125" style="117" customWidth="1"/>
    <col min="14" max="14" width="30.7109375" style="60" customWidth="1"/>
    <col min="15" max="15" width="20.85546875" style="60" customWidth="1"/>
    <col min="16" max="17" width="11.42578125" style="60"/>
    <col min="18" max="18" width="17.5703125" style="60" customWidth="1"/>
    <col min="19" max="16384" width="11.42578125" style="60"/>
  </cols>
  <sheetData>
    <row r="19" spans="1:16">
      <c r="P19" s="132"/>
    </row>
    <row r="20" spans="1:16">
      <c r="P20" s="132"/>
    </row>
    <row r="21" spans="1:16">
      <c r="P21" s="132"/>
    </row>
    <row r="22" spans="1:16">
      <c r="P22" s="132"/>
    </row>
    <row r="26" spans="1:16">
      <c r="M26" s="60"/>
    </row>
    <row r="27" spans="1:16">
      <c r="M27" s="60"/>
    </row>
    <row r="28" spans="1:16">
      <c r="M28" s="2539"/>
      <c r="N28" s="2538"/>
    </row>
    <row r="29" spans="1:16">
      <c r="M29" s="2539"/>
      <c r="N29" s="2538"/>
    </row>
    <row r="30" spans="1:16">
      <c r="D30" s="132"/>
      <c r="F30" s="132"/>
      <c r="G30" s="132"/>
      <c r="M30" s="2539"/>
      <c r="N30" s="2538"/>
    </row>
    <row r="31" spans="1:16">
      <c r="D31" s="132"/>
      <c r="F31" s="132"/>
      <c r="G31" s="132"/>
      <c r="H31" s="132"/>
      <c r="M31" s="2539"/>
      <c r="N31" s="2538"/>
    </row>
    <row r="32" spans="1:16">
      <c r="A32" s="1542"/>
      <c r="B32" s="1542"/>
      <c r="C32" s="1542"/>
      <c r="D32" s="1542"/>
      <c r="E32" s="1542"/>
      <c r="F32" s="1542"/>
      <c r="G32" s="1542"/>
      <c r="H32" s="1542"/>
      <c r="I32" s="1542"/>
      <c r="J32" s="1542"/>
      <c r="K32" s="1542"/>
      <c r="L32" s="1542"/>
      <c r="M32" s="60"/>
      <c r="N32" s="2538"/>
    </row>
    <row r="33" spans="1:12">
      <c r="A33" s="1542"/>
      <c r="B33" s="1542"/>
      <c r="C33" s="1542"/>
      <c r="D33" s="1542"/>
      <c r="E33" s="1542"/>
      <c r="F33" s="1542"/>
      <c r="G33" s="1542"/>
      <c r="H33" s="1542"/>
      <c r="I33" s="1542"/>
      <c r="J33" s="1542"/>
      <c r="K33" s="1542"/>
      <c r="L33" s="1542"/>
    </row>
    <row r="34" spans="1:12">
      <c r="A34" s="1542"/>
      <c r="B34" s="1542"/>
      <c r="C34" s="1542"/>
      <c r="D34" s="1542"/>
      <c r="E34" s="1542"/>
      <c r="F34" s="1542"/>
      <c r="G34" s="1542"/>
      <c r="H34" s="1542"/>
      <c r="I34" s="1542"/>
      <c r="J34" s="1542"/>
      <c r="K34" s="1542"/>
      <c r="L34" s="1542"/>
    </row>
    <row r="35" spans="1:12">
      <c r="A35" s="1542"/>
      <c r="B35" s="1542"/>
      <c r="C35" s="1542"/>
      <c r="D35" s="1542"/>
      <c r="E35" s="1542"/>
      <c r="F35" s="1542"/>
      <c r="G35" s="1542"/>
      <c r="H35" s="1542"/>
      <c r="I35" s="1542"/>
      <c r="J35" s="1542"/>
      <c r="K35" s="1542"/>
      <c r="L35" s="1542"/>
    </row>
    <row r="36" spans="1:12">
      <c r="A36" s="1542"/>
      <c r="B36" s="1542"/>
      <c r="C36" s="1542"/>
      <c r="D36" s="1542"/>
      <c r="E36" s="1542"/>
      <c r="F36" s="1542"/>
      <c r="G36" s="1542"/>
      <c r="H36" s="1542"/>
      <c r="I36" s="1542"/>
      <c r="J36" s="1542"/>
      <c r="K36" s="1542"/>
      <c r="L36" s="1542"/>
    </row>
    <row r="37" spans="1:12">
      <c r="A37" s="1542"/>
      <c r="B37" s="1542"/>
      <c r="C37" s="1542"/>
      <c r="D37" s="1542"/>
      <c r="E37" s="1542"/>
      <c r="F37" s="1542"/>
      <c r="G37" s="1542"/>
      <c r="H37" s="1542"/>
      <c r="I37" s="1542"/>
      <c r="J37" s="1542"/>
      <c r="K37" s="1542"/>
      <c r="L37" s="1542"/>
    </row>
    <row r="38" spans="1:12">
      <c r="A38" s="1542"/>
      <c r="B38" s="1542"/>
      <c r="C38" s="1542"/>
      <c r="D38" s="1542"/>
      <c r="E38" s="1542"/>
      <c r="F38" s="1542"/>
      <c r="G38" s="1542"/>
      <c r="H38" s="1542"/>
      <c r="I38" s="1542"/>
      <c r="J38" s="1542"/>
      <c r="K38" s="1542"/>
      <c r="L38" s="1542"/>
    </row>
  </sheetData>
  <mergeCells count="2">
    <mergeCell ref="N28:N32"/>
    <mergeCell ref="M28:M31"/>
  </mergeCells>
  <pageMargins left="0.7" right="0.7" top="0.75" bottom="0.75" header="0.3" footer="0.3"/>
  <pageSetup scale="82" orientation="landscape"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5">
    <tabColor theme="9" tint="-0.249977111117893"/>
    <pageSetUpPr fitToPage="1"/>
  </sheetPr>
  <dimension ref="A1:Q50"/>
  <sheetViews>
    <sheetView showGridLines="0" view="pageBreakPreview" zoomScale="55" zoomScaleNormal="100" zoomScaleSheetLayoutView="55" workbookViewId="0">
      <selection activeCell="I9" sqref="I9"/>
    </sheetView>
  </sheetViews>
  <sheetFormatPr baseColWidth="10" defaultColWidth="11.42578125" defaultRowHeight="15"/>
  <cols>
    <col min="1" max="1" width="22" style="29" customWidth="1"/>
    <col min="2" max="2" width="35.42578125" style="29" customWidth="1"/>
    <col min="3" max="3" width="24.28515625" style="29" customWidth="1"/>
    <col min="4" max="4" width="21" style="29" customWidth="1"/>
    <col min="5" max="5" width="22.5703125" style="29" customWidth="1"/>
    <col min="6" max="6" width="26.7109375" style="29" customWidth="1"/>
    <col min="7" max="10" width="29.28515625" style="29" customWidth="1"/>
    <col min="11" max="11" width="4.42578125" style="29" customWidth="1"/>
    <col min="12" max="14" width="11.42578125" style="29"/>
    <col min="15" max="16" width="13.140625" style="29" bestFit="1" customWidth="1"/>
    <col min="17" max="17" width="14.85546875" style="29" bestFit="1" customWidth="1"/>
    <col min="18" max="18" width="15.7109375" style="29" customWidth="1"/>
    <col min="19" max="19" width="14.42578125" style="29" bestFit="1" customWidth="1"/>
    <col min="20" max="20" width="16.42578125" style="29" bestFit="1" customWidth="1"/>
    <col min="21" max="21" width="12.85546875" style="29" bestFit="1" customWidth="1"/>
    <col min="22" max="22" width="13.42578125" style="29" bestFit="1" customWidth="1"/>
    <col min="23" max="23" width="15.85546875" style="29" bestFit="1" customWidth="1"/>
    <col min="24" max="16384" width="11.42578125" style="29"/>
  </cols>
  <sheetData>
    <row r="1" spans="1:11" s="60" customFormat="1" ht="130.5" customHeight="1">
      <c r="A1" s="2519"/>
      <c r="B1" s="2519"/>
      <c r="C1" s="2519"/>
      <c r="D1" s="2519"/>
      <c r="E1" s="2519"/>
      <c r="F1" s="2519"/>
      <c r="G1" s="2519"/>
      <c r="H1" s="2519"/>
      <c r="I1" s="2519"/>
      <c r="J1" s="2519"/>
      <c r="K1" s="514"/>
    </row>
    <row r="2" spans="1:11" s="60" customFormat="1" ht="1.5" customHeight="1">
      <c r="A2" s="329"/>
      <c r="B2" s="329"/>
      <c r="C2" s="329"/>
      <c r="D2" s="329"/>
      <c r="E2" s="329"/>
      <c r="F2" s="329"/>
      <c r="G2" s="329"/>
      <c r="H2" s="329"/>
      <c r="I2" s="329"/>
      <c r="J2" s="329"/>
    </row>
    <row r="3" spans="1:11" s="102" customFormat="1" ht="40.5" customHeight="1">
      <c r="A3" s="2542" t="s">
        <v>942</v>
      </c>
      <c r="B3" s="2544" t="s">
        <v>943</v>
      </c>
      <c r="C3" s="2545"/>
      <c r="D3" s="2545"/>
      <c r="E3" s="2545"/>
      <c r="F3" s="2545"/>
      <c r="G3" s="2546"/>
      <c r="H3" s="52"/>
      <c r="I3" s="52"/>
      <c r="J3" s="52"/>
    </row>
    <row r="4" spans="1:11" s="412" customFormat="1" ht="56.25" customHeight="1">
      <c r="A4" s="2543"/>
      <c r="B4" s="2542" t="s">
        <v>944</v>
      </c>
      <c r="C4" s="2547" t="s">
        <v>953</v>
      </c>
      <c r="D4" s="2548"/>
      <c r="E4" s="2070" t="s">
        <v>945</v>
      </c>
      <c r="F4" s="2070" t="s">
        <v>946</v>
      </c>
      <c r="G4" s="2070" t="s">
        <v>947</v>
      </c>
      <c r="H4" s="52"/>
      <c r="I4" s="52"/>
      <c r="J4" s="780"/>
    </row>
    <row r="5" spans="1:11" s="412" customFormat="1" ht="53.25" customHeight="1">
      <c r="A5" s="2543"/>
      <c r="B5" s="2543"/>
      <c r="C5" s="2321" t="s">
        <v>948</v>
      </c>
      <c r="D5" s="2321" t="s">
        <v>949</v>
      </c>
      <c r="E5" s="2321" t="s">
        <v>950</v>
      </c>
      <c r="F5" s="2321" t="s">
        <v>951</v>
      </c>
      <c r="G5" s="2321" t="s">
        <v>952</v>
      </c>
      <c r="H5" s="52"/>
      <c r="I5" s="52"/>
      <c r="J5" s="781"/>
    </row>
    <row r="6" spans="1:11" s="412" customFormat="1" ht="21.75" customHeight="1">
      <c r="A6" s="2350">
        <v>2009</v>
      </c>
      <c r="B6" s="2353">
        <f t="shared" ref="B6:B18" si="0">+C6+D6+E6+F6+G6</f>
        <v>18748</v>
      </c>
      <c r="C6" s="2347">
        <v>18748</v>
      </c>
      <c r="D6" s="2347">
        <v>0</v>
      </c>
      <c r="E6" s="2347">
        <v>0</v>
      </c>
      <c r="F6" s="2347">
        <v>0</v>
      </c>
      <c r="G6" s="2348">
        <v>0</v>
      </c>
      <c r="H6" s="52"/>
      <c r="I6" s="780"/>
      <c r="J6" s="780"/>
    </row>
    <row r="7" spans="1:11" s="412" customFormat="1" ht="21.75" customHeight="1">
      <c r="A7" s="2351">
        <v>2010</v>
      </c>
      <c r="B7" s="2354">
        <f t="shared" si="0"/>
        <v>27105</v>
      </c>
      <c r="C7" s="2346">
        <v>27105</v>
      </c>
      <c r="D7" s="2346">
        <v>0</v>
      </c>
      <c r="E7" s="2346">
        <v>0</v>
      </c>
      <c r="F7" s="2346">
        <v>0</v>
      </c>
      <c r="G7" s="2349">
        <v>0</v>
      </c>
      <c r="H7" s="52"/>
      <c r="I7" s="780"/>
      <c r="J7" s="780"/>
    </row>
    <row r="8" spans="1:11" s="412" customFormat="1" ht="21.75" customHeight="1">
      <c r="A8" s="2351">
        <v>2011</v>
      </c>
      <c r="B8" s="2354">
        <f t="shared" si="0"/>
        <v>29726</v>
      </c>
      <c r="C8" s="2346">
        <v>29726</v>
      </c>
      <c r="D8" s="2346">
        <v>0</v>
      </c>
      <c r="E8" s="2346">
        <v>0</v>
      </c>
      <c r="F8" s="2346">
        <v>0</v>
      </c>
      <c r="G8" s="2349">
        <v>0</v>
      </c>
      <c r="I8" s="780"/>
      <c r="J8" s="780" t="s">
        <v>152</v>
      </c>
    </row>
    <row r="9" spans="1:11" s="412" customFormat="1" ht="21.75" customHeight="1">
      <c r="A9" s="2351">
        <v>2012</v>
      </c>
      <c r="B9" s="2354">
        <f t="shared" si="0"/>
        <v>30703</v>
      </c>
      <c r="C9" s="2346">
        <v>30703</v>
      </c>
      <c r="D9" s="2346">
        <v>0</v>
      </c>
      <c r="E9" s="2346">
        <v>0</v>
      </c>
      <c r="F9" s="2346">
        <v>0</v>
      </c>
      <c r="G9" s="2349">
        <v>0</v>
      </c>
      <c r="I9" s="780"/>
      <c r="J9" s="780"/>
    </row>
    <row r="10" spans="1:11" s="60" customFormat="1" ht="21.75" customHeight="1">
      <c r="A10" s="2351">
        <v>2013</v>
      </c>
      <c r="B10" s="2354">
        <f t="shared" si="0"/>
        <v>25205</v>
      </c>
      <c r="C10" s="2346">
        <v>25205</v>
      </c>
      <c r="D10" s="2346">
        <v>0</v>
      </c>
      <c r="E10" s="2346">
        <v>0</v>
      </c>
      <c r="F10" s="2346">
        <v>0</v>
      </c>
      <c r="G10" s="2349">
        <v>0</v>
      </c>
      <c r="H10" s="780"/>
      <c r="I10" s="780"/>
      <c r="J10" s="52"/>
    </row>
    <row r="11" spans="1:11" s="60" customFormat="1" ht="21.75" customHeight="1">
      <c r="A11" s="2351">
        <v>2014</v>
      </c>
      <c r="B11" s="2354">
        <f t="shared" si="0"/>
        <v>30370</v>
      </c>
      <c r="C11" s="2346">
        <v>30370</v>
      </c>
      <c r="D11" s="2346">
        <v>0</v>
      </c>
      <c r="E11" s="2346">
        <v>0</v>
      </c>
      <c r="F11" s="2346">
        <v>0</v>
      </c>
      <c r="G11" s="2349">
        <v>0</v>
      </c>
      <c r="H11" s="1240"/>
      <c r="I11" s="780"/>
      <c r="J11" s="52"/>
    </row>
    <row r="12" spans="1:11" s="584" customFormat="1" ht="21.75" customHeight="1">
      <c r="A12" s="2351">
        <v>2015</v>
      </c>
      <c r="B12" s="2354">
        <f t="shared" si="0"/>
        <v>30529</v>
      </c>
      <c r="C12" s="2346">
        <v>30529</v>
      </c>
      <c r="D12" s="2346">
        <v>0</v>
      </c>
      <c r="E12" s="2346">
        <v>0</v>
      </c>
      <c r="F12" s="2346">
        <v>0</v>
      </c>
      <c r="G12" s="2349">
        <v>0</v>
      </c>
      <c r="H12" s="780"/>
      <c r="I12" s="780"/>
      <c r="J12" s="52"/>
    </row>
    <row r="13" spans="1:11" s="1189" customFormat="1" ht="21.75" customHeight="1">
      <c r="A13" s="2351">
        <v>2016</v>
      </c>
      <c r="B13" s="2354">
        <f t="shared" si="0"/>
        <v>27409</v>
      </c>
      <c r="C13" s="2346">
        <v>27409</v>
      </c>
      <c r="D13" s="2346">
        <v>0</v>
      </c>
      <c r="E13" s="2346">
        <v>0</v>
      </c>
      <c r="F13" s="2346">
        <v>0</v>
      </c>
      <c r="G13" s="2349">
        <v>0</v>
      </c>
      <c r="H13" s="52"/>
      <c r="I13" s="52"/>
      <c r="J13" s="1188"/>
    </row>
    <row r="14" spans="1:11" s="60" customFormat="1" ht="21.75" customHeight="1">
      <c r="A14" s="2351">
        <v>2017</v>
      </c>
      <c r="B14" s="2354">
        <f t="shared" si="0"/>
        <v>72326</v>
      </c>
      <c r="C14" s="2346">
        <v>26338</v>
      </c>
      <c r="D14" s="2346">
        <v>0</v>
      </c>
      <c r="E14" s="2346">
        <v>4623</v>
      </c>
      <c r="F14" s="2346">
        <v>19613</v>
      </c>
      <c r="G14" s="2349">
        <v>21752</v>
      </c>
      <c r="H14" s="52"/>
      <c r="I14" s="52"/>
      <c r="J14" s="6"/>
    </row>
    <row r="15" spans="1:11" s="60" customFormat="1" ht="21.75" customHeight="1">
      <c r="A15" s="2351">
        <v>2018</v>
      </c>
      <c r="B15" s="2354">
        <f t="shared" si="0"/>
        <v>76197</v>
      </c>
      <c r="C15" s="2346">
        <v>25266</v>
      </c>
      <c r="D15" s="2346">
        <v>0</v>
      </c>
      <c r="E15" s="2346">
        <v>5232</v>
      </c>
      <c r="F15" s="2346">
        <v>22744</v>
      </c>
      <c r="G15" s="2349">
        <v>22955</v>
      </c>
      <c r="H15" s="52"/>
      <c r="I15" s="52"/>
      <c r="J15" s="6"/>
    </row>
    <row r="16" spans="1:11" s="60" customFormat="1" ht="21.75" customHeight="1">
      <c r="A16" s="2351">
        <v>2019</v>
      </c>
      <c r="B16" s="2354">
        <f t="shared" si="0"/>
        <v>90657</v>
      </c>
      <c r="C16" s="2346">
        <v>23781</v>
      </c>
      <c r="D16" s="2346">
        <v>11479</v>
      </c>
      <c r="E16" s="2346">
        <v>5670</v>
      </c>
      <c r="F16" s="2346">
        <v>25426</v>
      </c>
      <c r="G16" s="2349">
        <v>24301</v>
      </c>
      <c r="H16" s="1187"/>
      <c r="I16" s="1188"/>
      <c r="J16" s="6"/>
    </row>
    <row r="17" spans="1:17" s="584" customFormat="1" ht="21.75" customHeight="1">
      <c r="A17" s="2351">
        <v>2020</v>
      </c>
      <c r="B17" s="2354">
        <v>95925</v>
      </c>
      <c r="C17" s="2346">
        <v>22156</v>
      </c>
      <c r="D17" s="2346">
        <v>13873</v>
      </c>
      <c r="E17" s="2346">
        <v>6078</v>
      </c>
      <c r="F17" s="2346">
        <v>25900</v>
      </c>
      <c r="G17" s="2349">
        <v>27918</v>
      </c>
      <c r="H17" s="1187"/>
      <c r="I17" s="1188"/>
      <c r="J17" s="6"/>
    </row>
    <row r="18" spans="1:17" s="60" customFormat="1" ht="21.75" customHeight="1">
      <c r="A18" s="2352" t="str">
        <f>+'Resumen EEp'!G4</f>
        <v>Abr.2021</v>
      </c>
      <c r="B18" s="2355">
        <f t="shared" si="0"/>
        <v>96653</v>
      </c>
      <c r="C18" s="2420">
        <v>21432</v>
      </c>
      <c r="D18" s="2420">
        <v>15131</v>
      </c>
      <c r="E18" s="2420">
        <v>6058</v>
      </c>
      <c r="F18" s="2420">
        <v>25978</v>
      </c>
      <c r="G18" s="2421">
        <v>28054</v>
      </c>
      <c r="H18" s="6"/>
      <c r="I18" s="6"/>
      <c r="J18" s="6"/>
    </row>
    <row r="19" spans="1:17" s="60" customFormat="1" ht="43.5" customHeight="1">
      <c r="A19" s="2540" t="s">
        <v>957</v>
      </c>
      <c r="B19" s="2540"/>
      <c r="C19" s="2540"/>
      <c r="D19" s="2540"/>
      <c r="E19" s="2540"/>
      <c r="F19" s="2540"/>
      <c r="G19" s="2540"/>
      <c r="H19" s="2055"/>
      <c r="I19" s="6"/>
      <c r="J19" s="6"/>
    </row>
    <row r="20" spans="1:17" s="60" customFormat="1" ht="41.25" customHeight="1">
      <c r="A20" s="2541" t="s">
        <v>958</v>
      </c>
      <c r="B20" s="2541"/>
      <c r="C20" s="2541"/>
      <c r="D20" s="2541"/>
      <c r="E20" s="2541"/>
      <c r="F20" s="2541"/>
      <c r="G20" s="2541"/>
      <c r="H20" s="6"/>
      <c r="I20" s="6"/>
      <c r="J20" s="6"/>
    </row>
    <row r="21" spans="1:17" s="60" customFormat="1" ht="15.75">
      <c r="A21" s="34"/>
      <c r="B21" s="6"/>
      <c r="C21" s="6"/>
      <c r="D21" s="6"/>
      <c r="E21" s="6"/>
      <c r="F21" s="6"/>
      <c r="G21" s="6"/>
      <c r="H21" s="6"/>
      <c r="I21" s="6"/>
      <c r="J21" s="6"/>
      <c r="K21" s="6"/>
    </row>
    <row r="22" spans="1:17" s="60" customFormat="1" ht="15.75">
      <c r="B22" s="6"/>
      <c r="C22" s="6"/>
      <c r="D22" s="6"/>
      <c r="E22" s="6"/>
      <c r="F22" s="6"/>
      <c r="G22" s="6"/>
      <c r="H22" s="6"/>
      <c r="I22" s="6"/>
      <c r="J22" s="6"/>
    </row>
    <row r="23" spans="1:17" s="60" customFormat="1" ht="15.75">
      <c r="B23" s="6"/>
      <c r="C23" s="6"/>
      <c r="D23" s="6"/>
      <c r="E23" s="6"/>
      <c r="F23" s="6"/>
      <c r="G23" s="6"/>
      <c r="H23" s="6"/>
      <c r="I23" s="6"/>
      <c r="J23" s="6"/>
    </row>
    <row r="24" spans="1:17" s="60" customFormat="1" ht="18.75">
      <c r="A24" s="2069"/>
      <c r="B24" s="6"/>
      <c r="C24" s="6"/>
      <c r="D24" s="6"/>
      <c r="E24" s="6"/>
      <c r="F24" s="6"/>
      <c r="G24" s="6"/>
      <c r="H24" s="6"/>
      <c r="I24" s="6"/>
      <c r="J24" s="6"/>
    </row>
    <row r="25" spans="1:17" s="60" customFormat="1" ht="18.75">
      <c r="A25" s="2055"/>
      <c r="B25" s="584"/>
      <c r="C25" s="584"/>
      <c r="D25" s="584"/>
      <c r="E25" s="584"/>
      <c r="F25" s="584"/>
      <c r="G25" s="584"/>
      <c r="H25" s="584"/>
      <c r="I25" s="584"/>
      <c r="J25" s="584"/>
      <c r="Q25" s="584"/>
    </row>
    <row r="26" spans="1:17" s="60" customFormat="1">
      <c r="B26" s="584"/>
      <c r="C26" s="584"/>
      <c r="D26" s="584"/>
      <c r="E26" s="584"/>
      <c r="F26" s="584"/>
      <c r="G26" s="584"/>
      <c r="H26" s="584"/>
      <c r="I26" s="584"/>
      <c r="J26" s="584"/>
      <c r="Q26" s="584"/>
    </row>
    <row r="27" spans="1:17" s="60" customFormat="1">
      <c r="B27" s="584"/>
      <c r="C27" s="584"/>
      <c r="D27" s="584"/>
      <c r="E27" s="584"/>
      <c r="F27" s="584"/>
      <c r="G27" s="584"/>
      <c r="H27" s="584"/>
      <c r="I27" s="584"/>
      <c r="J27" s="584"/>
      <c r="Q27" s="584"/>
    </row>
    <row r="28" spans="1:17" s="60" customFormat="1">
      <c r="B28" s="584"/>
      <c r="C28" s="584"/>
      <c r="D28" s="584"/>
      <c r="E28" s="584"/>
      <c r="F28" s="584"/>
      <c r="G28" s="584"/>
      <c r="H28" s="584"/>
      <c r="I28" s="584"/>
      <c r="J28" s="584"/>
      <c r="Q28" s="584"/>
    </row>
    <row r="29" spans="1:17" s="60" customFormat="1">
      <c r="B29" s="584"/>
      <c r="C29" s="584"/>
      <c r="D29" s="584"/>
      <c r="E29" s="584"/>
      <c r="F29" s="584"/>
      <c r="G29" s="584"/>
      <c r="H29" s="584"/>
      <c r="I29" s="584"/>
      <c r="J29" s="584"/>
      <c r="Q29" s="584"/>
    </row>
    <row r="30" spans="1:17" s="60" customFormat="1">
      <c r="B30" s="584"/>
      <c r="C30" s="584"/>
      <c r="D30" s="584"/>
      <c r="E30" s="584"/>
      <c r="F30" s="584"/>
      <c r="G30" s="584"/>
      <c r="H30" s="584"/>
      <c r="I30" s="584"/>
      <c r="J30" s="584"/>
      <c r="Q30" s="584"/>
    </row>
    <row r="31" spans="1:17" s="60" customFormat="1">
      <c r="B31" s="584"/>
      <c r="C31" s="584"/>
      <c r="D31" s="584"/>
      <c r="E31" s="584"/>
      <c r="F31" s="584"/>
      <c r="G31" s="584"/>
      <c r="H31" s="584"/>
      <c r="I31" s="584"/>
      <c r="J31" s="584"/>
      <c r="Q31" s="584"/>
    </row>
    <row r="32" spans="1:17" s="60" customFormat="1">
      <c r="B32" s="584"/>
      <c r="C32" s="584"/>
      <c r="D32" s="584"/>
      <c r="E32" s="584"/>
      <c r="F32" s="584"/>
      <c r="G32" s="584"/>
      <c r="H32" s="584"/>
      <c r="I32" s="584"/>
      <c r="J32" s="584"/>
      <c r="Q32" s="584"/>
    </row>
    <row r="33" spans="1:17" s="60" customFormat="1">
      <c r="B33" s="584"/>
      <c r="C33" s="584"/>
      <c r="D33" s="584"/>
      <c r="E33" s="584"/>
      <c r="F33" s="584"/>
      <c r="G33" s="584"/>
      <c r="H33" s="584"/>
      <c r="I33" s="584"/>
      <c r="J33" s="584"/>
      <c r="Q33" s="584"/>
    </row>
    <row r="34" spans="1:17" s="60" customFormat="1">
      <c r="B34" s="584"/>
      <c r="C34" s="584"/>
      <c r="D34" s="584"/>
      <c r="E34" s="584"/>
      <c r="F34" s="584"/>
      <c r="G34" s="584"/>
      <c r="H34" s="584"/>
      <c r="I34" s="584"/>
      <c r="J34" s="584"/>
      <c r="Q34" s="584"/>
    </row>
    <row r="35" spans="1:17" s="60" customFormat="1">
      <c r="B35" s="584"/>
      <c r="C35" s="584"/>
      <c r="D35" s="584"/>
      <c r="E35" s="584"/>
      <c r="F35" s="584"/>
      <c r="G35" s="584"/>
      <c r="H35" s="584"/>
      <c r="I35" s="584"/>
      <c r="J35" s="584"/>
      <c r="Q35" s="584"/>
    </row>
    <row r="36" spans="1:17" s="60" customFormat="1">
      <c r="B36" s="584"/>
      <c r="C36" s="584"/>
      <c r="D36" s="584"/>
      <c r="E36" s="584"/>
      <c r="F36" s="584"/>
      <c r="G36" s="584"/>
      <c r="H36" s="584"/>
      <c r="I36" s="584"/>
      <c r="J36" s="584"/>
      <c r="Q36" s="584"/>
    </row>
    <row r="37" spans="1:17" s="60" customFormat="1">
      <c r="B37" s="584"/>
      <c r="C37" s="584"/>
      <c r="D37" s="584"/>
      <c r="E37" s="584"/>
      <c r="F37" s="584"/>
      <c r="G37" s="584"/>
      <c r="H37" s="584"/>
      <c r="I37" s="584"/>
      <c r="J37" s="584"/>
      <c r="Q37" s="584"/>
    </row>
    <row r="38" spans="1:17" s="60" customFormat="1">
      <c r="B38" s="584"/>
      <c r="C38" s="584"/>
      <c r="D38" s="584"/>
      <c r="E38" s="584"/>
      <c r="F38" s="584"/>
      <c r="G38" s="584"/>
      <c r="H38" s="584"/>
      <c r="I38" s="584"/>
      <c r="J38" s="584"/>
      <c r="Q38" s="584"/>
    </row>
    <row r="39" spans="1:17" s="60" customFormat="1">
      <c r="B39" s="584"/>
      <c r="C39" s="584"/>
      <c r="D39" s="584"/>
      <c r="E39" s="584"/>
      <c r="F39" s="584"/>
      <c r="G39" s="584"/>
      <c r="H39" s="584"/>
      <c r="I39" s="584"/>
      <c r="J39" s="584"/>
      <c r="Q39" s="584"/>
    </row>
    <row r="40" spans="1:17" s="60" customFormat="1">
      <c r="B40" s="584"/>
      <c r="C40" s="584"/>
      <c r="D40" s="584"/>
      <c r="E40" s="584"/>
      <c r="F40" s="584"/>
      <c r="G40" s="584"/>
      <c r="H40" s="584"/>
      <c r="I40" s="584"/>
      <c r="J40" s="584"/>
      <c r="Q40" s="584"/>
    </row>
    <row r="41" spans="1:17" s="60" customFormat="1">
      <c r="B41" s="584"/>
      <c r="C41" s="584"/>
      <c r="D41" s="584"/>
      <c r="E41" s="584"/>
      <c r="F41" s="584"/>
      <c r="G41" s="584"/>
      <c r="H41" s="584"/>
      <c r="I41" s="584"/>
      <c r="J41" s="584"/>
      <c r="Q41" s="584"/>
    </row>
    <row r="42" spans="1:17">
      <c r="A42" s="60"/>
      <c r="B42" s="584"/>
      <c r="C42" s="584"/>
      <c r="D42" s="584"/>
      <c r="E42" s="584"/>
      <c r="F42" s="584"/>
      <c r="G42" s="584"/>
      <c r="H42" s="584"/>
      <c r="I42" s="584"/>
      <c r="J42" s="584"/>
      <c r="Q42" s="584"/>
    </row>
    <row r="43" spans="1:17" ht="29.25" customHeight="1">
      <c r="A43" s="60"/>
      <c r="B43" s="584"/>
      <c r="C43" s="584"/>
      <c r="D43" s="584"/>
      <c r="E43" s="584"/>
      <c r="F43" s="584"/>
      <c r="G43" s="584"/>
      <c r="H43" s="584"/>
      <c r="I43" s="584"/>
      <c r="J43" s="584"/>
      <c r="K43" s="530"/>
      <c r="Q43" s="584"/>
    </row>
    <row r="44" spans="1:17">
      <c r="A44" s="60"/>
      <c r="B44" s="584"/>
      <c r="C44" s="584"/>
      <c r="D44" s="584"/>
      <c r="E44" s="584"/>
      <c r="F44" s="584"/>
      <c r="G44" s="584"/>
      <c r="H44" s="584"/>
      <c r="I44" s="584"/>
      <c r="J44" s="584"/>
      <c r="Q44" s="584"/>
    </row>
    <row r="45" spans="1:17">
      <c r="A45" s="60"/>
      <c r="Q45" s="584"/>
    </row>
    <row r="46" spans="1:17">
      <c r="A46" s="60"/>
      <c r="B46" s="530"/>
      <c r="C46" s="530"/>
      <c r="D46" s="530"/>
      <c r="E46" s="530"/>
      <c r="F46" s="530"/>
      <c r="G46" s="530"/>
      <c r="H46" s="530"/>
      <c r="I46" s="530"/>
      <c r="J46" s="530"/>
      <c r="Q46" s="584"/>
    </row>
    <row r="47" spans="1:17">
      <c r="A47" s="60"/>
      <c r="Q47" s="584"/>
    </row>
    <row r="48" spans="1:17">
      <c r="A48" s="60"/>
      <c r="Q48" s="584"/>
    </row>
    <row r="49" spans="1:17">
      <c r="Q49" s="584"/>
    </row>
    <row r="50" spans="1:17">
      <c r="A50" s="530"/>
      <c r="Q50" s="584"/>
    </row>
  </sheetData>
  <mergeCells count="7">
    <mergeCell ref="A1:J1"/>
    <mergeCell ref="A19:G19"/>
    <mergeCell ref="A20:G20"/>
    <mergeCell ref="A3:A5"/>
    <mergeCell ref="B3:G3"/>
    <mergeCell ref="B4:B5"/>
    <mergeCell ref="C4:D4"/>
  </mergeCells>
  <printOptions horizontalCentered="1" verticalCentered="1"/>
  <pageMargins left="0.4" right="0.4" top="0.25" bottom="0.25" header="0.31496062992126" footer="0.31496062992126"/>
  <pageSetup scale="46" orientation="landscape"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0">
    <tabColor theme="9" tint="-0.499984740745262"/>
  </sheetPr>
  <dimension ref="L1:M1"/>
  <sheetViews>
    <sheetView showGridLines="0" view="pageBreakPreview" topLeftCell="A4" zoomScale="70" zoomScaleNormal="100" zoomScaleSheetLayoutView="70" workbookViewId="0">
      <selection activeCell="R53" sqref="R53"/>
    </sheetView>
  </sheetViews>
  <sheetFormatPr baseColWidth="10" defaultColWidth="11.42578125" defaultRowHeight="15"/>
  <cols>
    <col min="1" max="6" width="11.42578125" style="60"/>
    <col min="7" max="7" width="35.7109375" style="60" customWidth="1"/>
    <col min="8" max="10" width="11.42578125" style="60"/>
    <col min="11" max="11" width="11.28515625" style="60" customWidth="1"/>
    <col min="12" max="13" width="11.42578125" style="60" hidden="1" customWidth="1"/>
    <col min="14" max="16384" width="11.42578125" style="60"/>
  </cols>
  <sheetData/>
  <pageMargins left="0.7" right="0.7" top="0.75" bottom="0.75" header="0.3" footer="0.3"/>
  <pageSetup scale="65" orientation="landscape"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1">
    <tabColor theme="9" tint="-0.249977111117893"/>
    <pageSetUpPr fitToPage="1"/>
  </sheetPr>
  <dimension ref="P26"/>
  <sheetViews>
    <sheetView showGridLines="0" view="pageBreakPreview" zoomScale="85" zoomScaleNormal="100" zoomScaleSheetLayoutView="85" workbookViewId="0">
      <selection activeCell="N43" sqref="N43"/>
    </sheetView>
  </sheetViews>
  <sheetFormatPr baseColWidth="10" defaultColWidth="11.42578125" defaultRowHeight="15"/>
  <cols>
    <col min="1" max="13" width="14.85546875" style="60" customWidth="1"/>
    <col min="14" max="16384" width="11.42578125" style="60"/>
  </cols>
  <sheetData>
    <row r="26" spans="16:16">
      <c r="P26" s="60" t="s">
        <v>134</v>
      </c>
    </row>
  </sheetData>
  <pageMargins left="0.70866141732283472" right="0.70866141732283472" top="0.74803149606299213" bottom="0.74803149606299213" header="0.31496062992125984" footer="0.31496062992125984"/>
  <pageSetup scale="63" orientation="landscape"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2">
    <tabColor theme="9" tint="-0.249977111117893"/>
    <pageSetUpPr fitToPage="1"/>
  </sheetPr>
  <dimension ref="F5:L55"/>
  <sheetViews>
    <sheetView showGridLines="0" view="pageBreakPreview" zoomScale="85" zoomScaleNormal="100" zoomScaleSheetLayoutView="85" workbookViewId="0">
      <selection activeCell="N1" sqref="N1:AC1048576"/>
    </sheetView>
  </sheetViews>
  <sheetFormatPr baseColWidth="10" defaultColWidth="11.42578125" defaultRowHeight="15"/>
  <cols>
    <col min="1" max="3" width="11.42578125" style="60"/>
    <col min="4" max="4" width="11.42578125" style="60" customWidth="1"/>
    <col min="5" max="5" width="13.7109375" style="60" customWidth="1"/>
    <col min="6" max="6" width="16.140625" style="60" customWidth="1"/>
    <col min="7" max="7" width="17.85546875" style="60" customWidth="1"/>
    <col min="8" max="9" width="17.42578125" style="60" customWidth="1"/>
    <col min="10" max="10" width="17.7109375" style="60" customWidth="1"/>
    <col min="11" max="11" width="15.5703125" style="60" customWidth="1"/>
    <col min="12" max="12" width="13.140625" style="60" customWidth="1"/>
    <col min="13" max="16384" width="11.42578125" style="60"/>
  </cols>
  <sheetData>
    <row r="5" ht="15" customHeight="1"/>
    <row r="24" ht="16.5" customHeight="1"/>
    <row r="25" ht="37.5" customHeight="1"/>
    <row r="26" ht="16.5" customHeight="1"/>
    <row r="41" spans="9:12">
      <c r="L41" s="193"/>
    </row>
    <row r="42" spans="9:12">
      <c r="J42" s="111"/>
    </row>
    <row r="43" spans="9:12">
      <c r="I43" s="193"/>
    </row>
    <row r="45" spans="9:12">
      <c r="I45" s="111"/>
    </row>
    <row r="51" spans="6:6">
      <c r="F51" s="584"/>
    </row>
    <row r="52" spans="6:6">
      <c r="F52" s="584"/>
    </row>
    <row r="53" spans="6:6">
      <c r="F53" s="584"/>
    </row>
    <row r="54" spans="6:6">
      <c r="F54" s="584"/>
    </row>
    <row r="55" spans="6:6">
      <c r="F55" s="584"/>
    </row>
  </sheetData>
  <pageMargins left="0.70866141732283472" right="0.70866141732283472" top="0.74803149606299213" bottom="0.74803149606299213" header="0.31496062992125984" footer="0.31496062992125984"/>
  <pageSetup scale="65" orientation="landscape"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3">
    <tabColor theme="9" tint="-0.249977111117893"/>
  </sheetPr>
  <dimension ref="A1:N40"/>
  <sheetViews>
    <sheetView showGridLines="0" view="pageBreakPreview" zoomScale="70" zoomScaleNormal="100" zoomScaleSheetLayoutView="70" workbookViewId="0">
      <pane ySplit="1" topLeftCell="A2" activePane="bottomLeft" state="frozen"/>
      <selection activeCell="Q26" sqref="Q26"/>
      <selection pane="bottomLeft" activeCell="O1" sqref="O1:W1048576"/>
    </sheetView>
  </sheetViews>
  <sheetFormatPr baseColWidth="10" defaultColWidth="11.42578125" defaultRowHeight="15"/>
  <cols>
    <col min="1" max="3" width="18.7109375" style="60" customWidth="1"/>
    <col min="4" max="4" width="18.85546875" style="60" customWidth="1"/>
    <col min="5" max="5" width="19.140625" style="60" customWidth="1"/>
    <col min="6" max="6" width="17" style="60" customWidth="1"/>
    <col min="7" max="7" width="16.7109375" style="60" customWidth="1"/>
    <col min="8" max="8" width="18.140625" style="60" customWidth="1"/>
    <col min="9" max="9" width="21.42578125" style="60" customWidth="1"/>
    <col min="10" max="10" width="23.42578125" style="60" customWidth="1"/>
    <col min="11" max="11" width="22.5703125" style="60" customWidth="1"/>
    <col min="12" max="13" width="21" style="60" customWidth="1"/>
    <col min="14" max="14" width="6.85546875" style="60" customWidth="1"/>
    <col min="15" max="16384" width="11.42578125" style="60"/>
  </cols>
  <sheetData>
    <row r="1" spans="1:14" ht="105" customHeight="1">
      <c r="A1" s="2549"/>
      <c r="B1" s="2549"/>
      <c r="C1" s="2549"/>
      <c r="D1" s="2549"/>
      <c r="E1" s="2549"/>
      <c r="F1" s="2549"/>
      <c r="G1" s="2549"/>
      <c r="H1" s="2549"/>
      <c r="I1" s="2549"/>
      <c r="J1" s="2549"/>
      <c r="K1" s="2549"/>
      <c r="L1" s="2549"/>
      <c r="M1" s="2549"/>
      <c r="N1" s="2549"/>
    </row>
    <row r="2" spans="1:14" ht="12.75" customHeight="1">
      <c r="A2" s="2550" t="s">
        <v>451</v>
      </c>
      <c r="B2" s="2550"/>
      <c r="C2" s="2550"/>
      <c r="D2" s="2550"/>
      <c r="E2" s="2550"/>
      <c r="F2" s="2550"/>
      <c r="G2" s="2550"/>
      <c r="H2" s="2550"/>
      <c r="I2" s="2550"/>
      <c r="J2" s="2550"/>
      <c r="K2" s="2550"/>
      <c r="L2" s="2550"/>
      <c r="M2" s="2550"/>
      <c r="N2" s="2550"/>
    </row>
    <row r="3" spans="1:14" ht="47.25" customHeight="1">
      <c r="A3" s="782" t="s">
        <v>2</v>
      </c>
      <c r="B3" s="783" t="s">
        <v>12</v>
      </c>
      <c r="C3" s="783" t="s">
        <v>391</v>
      </c>
      <c r="D3" s="784" t="s">
        <v>159</v>
      </c>
    </row>
    <row r="4" spans="1:14" ht="16.5" customHeight="1">
      <c r="A4" s="1720" t="s">
        <v>675</v>
      </c>
      <c r="B4" s="785">
        <v>576869</v>
      </c>
      <c r="C4" s="785">
        <v>986538</v>
      </c>
      <c r="D4" s="786">
        <f t="shared" ref="D4:D21" si="0">B4/C4</f>
        <v>0.58474078038555033</v>
      </c>
    </row>
    <row r="5" spans="1:14" ht="16.5" customHeight="1">
      <c r="A5" s="787" t="s">
        <v>676</v>
      </c>
      <c r="B5" s="788">
        <v>593286</v>
      </c>
      <c r="C5" s="788">
        <v>1190202</v>
      </c>
      <c r="D5" s="789">
        <f t="shared" si="0"/>
        <v>0.49847504877323345</v>
      </c>
      <c r="G5" s="584"/>
      <c r="H5" s="584"/>
    </row>
    <row r="6" spans="1:14" ht="16.5" customHeight="1">
      <c r="A6" s="787" t="s">
        <v>3</v>
      </c>
      <c r="B6" s="788">
        <v>626615</v>
      </c>
      <c r="C6" s="790">
        <v>1429521</v>
      </c>
      <c r="D6" s="789">
        <f t="shared" si="0"/>
        <v>0.43833913597631652</v>
      </c>
      <c r="G6" s="584"/>
      <c r="H6" s="584"/>
    </row>
    <row r="7" spans="1:14" ht="16.5" customHeight="1">
      <c r="A7" s="787" t="s">
        <v>4</v>
      </c>
      <c r="B7" s="788">
        <v>808496</v>
      </c>
      <c r="C7" s="788">
        <v>1588621</v>
      </c>
      <c r="D7" s="789">
        <f t="shared" si="0"/>
        <v>0.50892944257944472</v>
      </c>
      <c r="G7" s="584"/>
      <c r="H7" s="584"/>
    </row>
    <row r="8" spans="1:14" ht="16.5" customHeight="1">
      <c r="A8" s="787" t="s">
        <v>5</v>
      </c>
      <c r="B8" s="788">
        <v>913203</v>
      </c>
      <c r="C8" s="788">
        <v>1797027</v>
      </c>
      <c r="D8" s="789">
        <f t="shared" si="0"/>
        <v>0.5081743346093297</v>
      </c>
      <c r="G8" s="584"/>
      <c r="H8" s="584"/>
    </row>
    <row r="9" spans="1:14" ht="16.5" customHeight="1">
      <c r="A9" s="787" t="s">
        <v>6</v>
      </c>
      <c r="B9" s="788">
        <v>929743</v>
      </c>
      <c r="C9" s="788">
        <v>1983720</v>
      </c>
      <c r="D9" s="789">
        <f t="shared" si="0"/>
        <v>0.46868660899723752</v>
      </c>
      <c r="G9" s="584"/>
      <c r="H9" s="584"/>
    </row>
    <row r="10" spans="1:14" ht="16.5" customHeight="1">
      <c r="A10" s="787" t="s">
        <v>7</v>
      </c>
      <c r="B10" s="788">
        <v>1118293</v>
      </c>
      <c r="C10" s="788">
        <v>2193890</v>
      </c>
      <c r="D10" s="789">
        <f t="shared" si="0"/>
        <v>0.50973066106322562</v>
      </c>
      <c r="G10" s="584"/>
      <c r="H10" s="584"/>
    </row>
    <row r="11" spans="1:14" ht="16.5" customHeight="1">
      <c r="A11" s="787" t="s">
        <v>140</v>
      </c>
      <c r="B11" s="788">
        <v>1189601</v>
      </c>
      <c r="C11" s="788">
        <v>2374783</v>
      </c>
      <c r="D11" s="789">
        <f t="shared" si="0"/>
        <v>0.50093040079872564</v>
      </c>
      <c r="G11" s="584"/>
      <c r="H11" s="584"/>
    </row>
    <row r="12" spans="1:14" ht="16.5" customHeight="1">
      <c r="A12" s="787" t="s">
        <v>171</v>
      </c>
      <c r="B12" s="788">
        <v>1242780</v>
      </c>
      <c r="C12" s="788">
        <v>2552974</v>
      </c>
      <c r="D12" s="789">
        <f t="shared" si="0"/>
        <v>0.4867969669883046</v>
      </c>
      <c r="G12" s="584"/>
      <c r="H12" s="584"/>
    </row>
    <row r="13" spans="1:14" ht="16.5" customHeight="1">
      <c r="A13" s="787" t="s">
        <v>375</v>
      </c>
      <c r="B13" s="788">
        <v>1291137</v>
      </c>
      <c r="C13" s="788">
        <v>2714449</v>
      </c>
      <c r="D13" s="789">
        <f t="shared" si="0"/>
        <v>0.47565343832210516</v>
      </c>
      <c r="F13" s="584"/>
      <c r="G13" s="584"/>
    </row>
    <row r="14" spans="1:14" ht="16.5" customHeight="1">
      <c r="A14" s="787" t="s">
        <v>408</v>
      </c>
      <c r="B14" s="788">
        <v>1376966</v>
      </c>
      <c r="C14" s="788">
        <v>2881130</v>
      </c>
      <c r="D14" s="789">
        <f t="shared" si="0"/>
        <v>0.47792567499557465</v>
      </c>
      <c r="F14" s="584"/>
      <c r="G14" s="584"/>
    </row>
    <row r="15" spans="1:14" ht="16.5" customHeight="1">
      <c r="A15" s="787" t="s">
        <v>416</v>
      </c>
      <c r="B15" s="788">
        <v>1508392</v>
      </c>
      <c r="C15" s="788">
        <v>3069900</v>
      </c>
      <c r="D15" s="789">
        <f t="shared" si="0"/>
        <v>0.49134890387309033</v>
      </c>
      <c r="G15" s="193"/>
    </row>
    <row r="16" spans="1:14" ht="16.5" customHeight="1">
      <c r="A16" s="787" t="s">
        <v>669</v>
      </c>
      <c r="B16" s="788">
        <v>1617107</v>
      </c>
      <c r="C16" s="788">
        <v>3269757</v>
      </c>
      <c r="D16" s="789">
        <f t="shared" si="0"/>
        <v>0.49456488662613152</v>
      </c>
      <c r="E16" s="36"/>
      <c r="F16" s="498"/>
      <c r="G16" s="8" t="s">
        <v>365</v>
      </c>
      <c r="H16" s="8"/>
      <c r="I16" s="1"/>
      <c r="J16" s="9"/>
      <c r="K16" s="1"/>
      <c r="L16" s="1"/>
    </row>
    <row r="17" spans="1:13" s="584" customFormat="1" ht="16.5" customHeight="1">
      <c r="A17" s="787" t="s">
        <v>696</v>
      </c>
      <c r="B17" s="788">
        <v>1725802</v>
      </c>
      <c r="C17" s="788">
        <v>3473894</v>
      </c>
      <c r="D17" s="789">
        <f t="shared" si="0"/>
        <v>0.49679178466585339</v>
      </c>
      <c r="E17" s="36"/>
      <c r="F17" s="498"/>
      <c r="G17" s="8"/>
      <c r="H17" s="8"/>
      <c r="I17" s="1"/>
      <c r="J17" s="9"/>
      <c r="K17" s="1"/>
      <c r="L17" s="1"/>
    </row>
    <row r="18" spans="1:13" ht="16.5" customHeight="1">
      <c r="A18" s="787" t="s">
        <v>746</v>
      </c>
      <c r="B18" s="788">
        <v>1837104</v>
      </c>
      <c r="C18" s="788">
        <v>3703355</v>
      </c>
      <c r="D18" s="789">
        <f t="shared" si="0"/>
        <v>0.49606478449946062</v>
      </c>
      <c r="E18" s="36"/>
      <c r="F18" s="7"/>
      <c r="G18" s="7"/>
      <c r="H18" s="7"/>
      <c r="I18" s="1"/>
      <c r="J18" s="9"/>
      <c r="K18" s="1"/>
      <c r="L18" s="1"/>
    </row>
    <row r="19" spans="1:13" ht="16.5" customHeight="1">
      <c r="A19" s="787" t="s">
        <v>766</v>
      </c>
      <c r="B19" s="788">
        <v>1935968</v>
      </c>
      <c r="C19" s="788">
        <v>3919943</v>
      </c>
      <c r="D19" s="789">
        <f t="shared" si="0"/>
        <v>0.49387656912358163</v>
      </c>
      <c r="E19" s="3"/>
      <c r="F19" s="2"/>
      <c r="G19" s="2"/>
      <c r="H19" s="2"/>
      <c r="I19" s="1"/>
      <c r="J19" s="1"/>
      <c r="K19" s="1"/>
      <c r="L19" s="1"/>
    </row>
    <row r="20" spans="1:13" s="584" customFormat="1" ht="16.5" customHeight="1">
      <c r="A20" s="787" t="s">
        <v>891</v>
      </c>
      <c r="B20" s="788">
        <v>1924919</v>
      </c>
      <c r="C20" s="788">
        <v>4133143</v>
      </c>
      <c r="D20" s="789">
        <f t="shared" si="0"/>
        <v>0.46572765568479002</v>
      </c>
      <c r="E20" s="3"/>
      <c r="F20" s="2"/>
      <c r="G20" s="2"/>
      <c r="H20" s="2"/>
      <c r="I20" s="1"/>
      <c r="J20" s="1"/>
      <c r="K20" s="1"/>
      <c r="L20" s="1"/>
    </row>
    <row r="21" spans="1:13" s="584" customFormat="1" ht="16.5" customHeight="1">
      <c r="A21" s="787" t="s">
        <v>964</v>
      </c>
      <c r="B21" s="788">
        <v>1747440</v>
      </c>
      <c r="C21" s="788">
        <v>4295419</v>
      </c>
      <c r="D21" s="789">
        <f t="shared" si="0"/>
        <v>0.40681479501766882</v>
      </c>
      <c r="E21" s="3"/>
      <c r="F21" s="2"/>
      <c r="G21" s="2"/>
      <c r="H21" s="2"/>
      <c r="I21" s="1"/>
      <c r="J21" s="1"/>
      <c r="K21" s="1"/>
      <c r="L21" s="1"/>
    </row>
    <row r="22" spans="1:13" ht="16.5" customHeight="1">
      <c r="A22" s="1721" t="str">
        <f>+'Resumen EEp'!G4</f>
        <v>Abr.2021</v>
      </c>
      <c r="B22" s="1396">
        <f>+'Resumen EEp'!D44</f>
        <v>1740814</v>
      </c>
      <c r="C22" s="1396">
        <f>+'Resumen EEp'!B44</f>
        <v>4375812</v>
      </c>
      <c r="D22" s="791">
        <f>B22/C22</f>
        <v>0.39782650625758142</v>
      </c>
      <c r="E22" s="1"/>
      <c r="F22" s="36"/>
      <c r="G22" s="36"/>
      <c r="H22" s="1"/>
      <c r="I22" s="1"/>
      <c r="J22" s="1"/>
      <c r="K22" s="1"/>
      <c r="L22" s="1"/>
    </row>
    <row r="23" spans="1:13" ht="17.25" customHeight="1">
      <c r="A23" s="2551" t="s">
        <v>787</v>
      </c>
      <c r="B23" s="2551"/>
      <c r="C23" s="2551"/>
      <c r="D23" s="2551"/>
      <c r="E23" s="1"/>
      <c r="F23" s="1"/>
      <c r="G23" s="1"/>
      <c r="H23" s="1"/>
      <c r="I23" s="1"/>
      <c r="J23" s="1"/>
      <c r="K23" s="1"/>
      <c r="L23" s="1"/>
    </row>
    <row r="24" spans="1:13">
      <c r="B24" s="1"/>
      <c r="C24" s="1"/>
      <c r="D24" s="1"/>
      <c r="E24" s="1"/>
      <c r="F24" s="1"/>
      <c r="G24" s="1"/>
      <c r="H24" s="1"/>
      <c r="I24" s="1"/>
      <c r="J24" s="1"/>
      <c r="K24" s="1"/>
      <c r="L24" s="1"/>
    </row>
    <row r="25" spans="1:13">
      <c r="B25" s="1"/>
      <c r="C25" s="1"/>
      <c r="D25" s="1"/>
      <c r="E25" s="1"/>
      <c r="F25" s="1"/>
      <c r="G25" s="1"/>
      <c r="H25" s="1"/>
      <c r="I25" s="1"/>
      <c r="J25" s="1"/>
      <c r="K25" s="1"/>
      <c r="L25" s="1"/>
    </row>
    <row r="26" spans="1:13">
      <c r="B26" s="1"/>
      <c r="C26" s="1"/>
      <c r="D26" s="1"/>
      <c r="E26" s="1"/>
      <c r="F26" s="1"/>
      <c r="G26" s="1"/>
      <c r="H26" s="1"/>
      <c r="I26" s="1"/>
      <c r="J26" s="1"/>
      <c r="K26" s="1"/>
      <c r="L26" s="1"/>
    </row>
    <row r="27" spans="1:13">
      <c r="B27" s="1"/>
      <c r="C27" s="1"/>
      <c r="D27" s="1"/>
      <c r="E27" s="1"/>
      <c r="F27" s="1"/>
      <c r="G27" s="1"/>
      <c r="H27" s="1"/>
      <c r="I27" s="1"/>
      <c r="J27" s="1"/>
      <c r="K27" s="1"/>
      <c r="L27" s="1"/>
      <c r="M27" s="60" t="s">
        <v>8</v>
      </c>
    </row>
    <row r="28" spans="1:13">
      <c r="B28" s="1"/>
      <c r="C28" s="1"/>
      <c r="D28" s="1"/>
      <c r="E28" s="1"/>
      <c r="F28" s="1"/>
      <c r="G28" s="1"/>
      <c r="H28" s="1"/>
      <c r="I28" s="1"/>
      <c r="J28" s="1"/>
      <c r="K28" s="1"/>
      <c r="L28" s="1"/>
    </row>
    <row r="29" spans="1:13">
      <c r="B29" s="1"/>
      <c r="C29" s="1"/>
      <c r="D29" s="1"/>
      <c r="E29" s="1"/>
      <c r="F29" s="1"/>
      <c r="G29" s="1"/>
      <c r="H29" s="1"/>
      <c r="I29" s="1"/>
      <c r="J29" s="1"/>
      <c r="K29" s="1"/>
      <c r="L29" s="1"/>
    </row>
    <row r="30" spans="1:13">
      <c r="B30" s="1"/>
      <c r="C30" s="1"/>
      <c r="D30" s="1"/>
      <c r="E30" s="1"/>
      <c r="F30" s="1"/>
      <c r="G30" s="1"/>
      <c r="H30" s="1"/>
      <c r="I30" s="1"/>
      <c r="J30" s="1"/>
      <c r="K30" s="1"/>
      <c r="L30" s="1"/>
    </row>
    <row r="31" spans="1:13">
      <c r="B31" s="1"/>
      <c r="C31" s="1"/>
      <c r="D31" s="1"/>
      <c r="E31" s="1"/>
      <c r="F31" s="1"/>
      <c r="G31" s="1"/>
      <c r="H31" s="1"/>
      <c r="I31" s="1"/>
      <c r="J31" s="1"/>
      <c r="K31" s="1"/>
      <c r="L31" s="1"/>
    </row>
    <row r="32" spans="1:13">
      <c r="B32" s="1"/>
      <c r="C32" s="1"/>
      <c r="D32" s="1"/>
      <c r="E32" s="1"/>
      <c r="F32" s="1"/>
      <c r="G32" s="1"/>
      <c r="H32" s="1"/>
      <c r="I32" s="1"/>
      <c r="J32" s="1"/>
      <c r="K32" s="1"/>
      <c r="L32" s="1"/>
    </row>
    <row r="33" spans="2:12">
      <c r="B33" s="1"/>
      <c r="C33" s="1"/>
      <c r="D33" s="1"/>
      <c r="E33" s="1"/>
      <c r="F33" s="1"/>
      <c r="G33" s="1"/>
      <c r="H33" s="1"/>
      <c r="I33" s="1"/>
      <c r="J33" s="1"/>
      <c r="K33" s="1"/>
      <c r="L33" s="1"/>
    </row>
    <row r="34" spans="2:12">
      <c r="B34" s="1"/>
      <c r="C34" s="1"/>
      <c r="D34" s="1"/>
      <c r="E34" s="1"/>
      <c r="F34" s="1"/>
      <c r="G34" s="1"/>
      <c r="H34" s="1"/>
      <c r="I34" s="1"/>
      <c r="J34" s="1"/>
      <c r="K34" s="1"/>
      <c r="L34" s="1"/>
    </row>
    <row r="35" spans="2:12">
      <c r="B35" s="1"/>
      <c r="C35" s="1"/>
      <c r="D35" s="1"/>
      <c r="E35" s="1"/>
      <c r="F35" s="1"/>
      <c r="G35" s="1"/>
      <c r="H35" s="1"/>
      <c r="I35" s="1"/>
      <c r="J35" s="1"/>
      <c r="K35" s="1"/>
      <c r="L35" s="1"/>
    </row>
    <row r="36" spans="2:12">
      <c r="B36" s="1"/>
      <c r="C36" s="1"/>
      <c r="D36" s="1"/>
      <c r="E36" s="1"/>
      <c r="F36" s="1"/>
      <c r="G36" s="1"/>
      <c r="H36" s="1"/>
      <c r="I36" s="1"/>
      <c r="J36" s="1"/>
      <c r="K36" s="1"/>
      <c r="L36" s="1"/>
    </row>
    <row r="37" spans="2:12">
      <c r="B37" s="1"/>
      <c r="C37" s="1"/>
      <c r="D37" s="1"/>
      <c r="E37" s="1"/>
      <c r="F37" s="1"/>
      <c r="G37" s="1"/>
      <c r="H37" s="1"/>
      <c r="I37" s="1"/>
      <c r="J37" s="1"/>
      <c r="K37" s="1"/>
      <c r="L37" s="1"/>
    </row>
    <row r="38" spans="2:12">
      <c r="B38" s="1"/>
      <c r="C38" s="1"/>
      <c r="D38" s="1"/>
      <c r="E38" s="1"/>
    </row>
    <row r="39" spans="2:12">
      <c r="B39" s="1"/>
      <c r="C39" s="1"/>
      <c r="D39" s="1"/>
    </row>
    <row r="40" spans="2:12">
      <c r="B40" s="1"/>
      <c r="C40" s="1"/>
      <c r="D40" s="1"/>
    </row>
  </sheetData>
  <mergeCells count="3">
    <mergeCell ref="A1:N1"/>
    <mergeCell ref="A2:N2"/>
    <mergeCell ref="A23:D23"/>
  </mergeCells>
  <printOptions horizontalCentered="1" verticalCentered="1"/>
  <pageMargins left="0.4" right="0.4" top="0.25" bottom="0.25" header="0.31496062992126" footer="0.31496062992126"/>
  <pageSetup scale="50" orientation="landscape"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4">
    <tabColor theme="9" tint="-0.249977111117893"/>
    <pageSetUpPr fitToPage="1"/>
  </sheetPr>
  <dimension ref="A1:N17"/>
  <sheetViews>
    <sheetView showGridLines="0" view="pageBreakPreview" zoomScale="60" zoomScaleNormal="70" workbookViewId="0">
      <selection activeCell="H7" sqref="H7"/>
    </sheetView>
  </sheetViews>
  <sheetFormatPr baseColWidth="10" defaultColWidth="11.42578125" defaultRowHeight="15"/>
  <cols>
    <col min="1" max="1" width="15.85546875" style="60" customWidth="1"/>
    <col min="2" max="2" width="21.28515625" style="60" customWidth="1"/>
    <col min="3" max="3" width="18.140625" style="60" customWidth="1"/>
    <col min="4" max="4" width="20.5703125" style="60" customWidth="1"/>
    <col min="5" max="5" width="11.42578125" style="60"/>
    <col min="6" max="6" width="19.140625" style="60" customWidth="1"/>
    <col min="7" max="7" width="15.7109375" style="60" customWidth="1"/>
    <col min="8" max="9" width="11.42578125" style="60"/>
    <col min="10" max="10" width="17.140625" style="60" customWidth="1"/>
    <col min="11" max="11" width="24" style="60" customWidth="1"/>
    <col min="12" max="12" width="22.28515625" style="60" customWidth="1"/>
    <col min="13" max="13" width="21.28515625" style="60" customWidth="1"/>
    <col min="14" max="14" width="21.5703125" style="60" customWidth="1"/>
    <col min="15" max="16384" width="11.42578125" style="60"/>
  </cols>
  <sheetData>
    <row r="1" spans="1:14" ht="90.75" customHeight="1">
      <c r="A1" s="2552"/>
      <c r="B1" s="2552"/>
      <c r="C1" s="2552"/>
      <c r="D1" s="2552"/>
      <c r="E1" s="2552"/>
      <c r="F1" s="2552"/>
      <c r="G1" s="2552"/>
      <c r="H1" s="2552"/>
      <c r="I1" s="2552"/>
      <c r="J1" s="2552"/>
      <c r="K1" s="2552"/>
      <c r="L1" s="2552"/>
      <c r="M1" s="2552"/>
      <c r="N1" s="2552"/>
    </row>
    <row r="2" spans="1:14" ht="28.5" customHeight="1">
      <c r="A2" s="74"/>
      <c r="B2" s="74"/>
      <c r="C2" s="74"/>
      <c r="D2" s="74"/>
      <c r="E2" s="74"/>
      <c r="F2" s="74"/>
      <c r="G2" s="74"/>
      <c r="H2" s="74"/>
      <c r="I2" s="74"/>
      <c r="J2" s="74"/>
      <c r="K2" s="74"/>
      <c r="L2" s="74"/>
    </row>
    <row r="3" spans="1:14" ht="51.75" customHeight="1">
      <c r="A3" s="1710" t="s">
        <v>14</v>
      </c>
      <c r="B3" s="1711" t="s">
        <v>392</v>
      </c>
      <c r="C3" s="1712" t="s">
        <v>391</v>
      </c>
      <c r="D3" s="1713" t="s">
        <v>159</v>
      </c>
      <c r="F3" s="73"/>
      <c r="G3" s="74"/>
      <c r="H3" s="74"/>
      <c r="I3" s="74"/>
      <c r="J3" s="74"/>
      <c r="K3" s="74"/>
      <c r="L3" s="74"/>
      <c r="M3" s="74"/>
    </row>
    <row r="4" spans="1:14" s="584" customFormat="1" ht="21">
      <c r="A4" s="452" t="s">
        <v>912</v>
      </c>
      <c r="B4" s="1668">
        <v>1962593</v>
      </c>
      <c r="C4" s="866">
        <v>4196136</v>
      </c>
      <c r="D4" s="1669">
        <f t="shared" ref="D4:D11" si="0">+B4/C4</f>
        <v>0.4677143448162786</v>
      </c>
      <c r="K4" s="584" t="s">
        <v>8</v>
      </c>
    </row>
    <row r="5" spans="1:14" ht="21">
      <c r="A5" s="452" t="s">
        <v>915</v>
      </c>
      <c r="B5" s="1668">
        <v>1569809</v>
      </c>
      <c r="C5" s="866">
        <v>4207086</v>
      </c>
      <c r="D5" s="1669">
        <f t="shared" si="0"/>
        <v>0.37313451638497525</v>
      </c>
      <c r="E5" s="584"/>
    </row>
    <row r="6" spans="1:14" ht="21">
      <c r="A6" s="452" t="s">
        <v>919</v>
      </c>
      <c r="B6" s="1668">
        <v>1460091</v>
      </c>
      <c r="C6" s="866">
        <v>4213223</v>
      </c>
      <c r="D6" s="1669">
        <f t="shared" si="0"/>
        <v>0.34654966043810165</v>
      </c>
    </row>
    <row r="7" spans="1:14" s="584" customFormat="1" ht="21">
      <c r="A7" s="452" t="s">
        <v>922</v>
      </c>
      <c r="B7" s="1668">
        <v>1444917</v>
      </c>
      <c r="C7" s="866">
        <v>4218344</v>
      </c>
      <c r="D7" s="1669">
        <f t="shared" si="0"/>
        <v>0.3425318086908038</v>
      </c>
    </row>
    <row r="8" spans="1:14" s="584" customFormat="1" ht="21">
      <c r="A8" s="452" t="s">
        <v>925</v>
      </c>
      <c r="B8" s="1668">
        <v>1619832</v>
      </c>
      <c r="C8" s="866">
        <v>4227358</v>
      </c>
      <c r="D8" s="1669">
        <f t="shared" si="0"/>
        <v>0.38317833502627408</v>
      </c>
    </row>
    <row r="9" spans="1:14" s="584" customFormat="1" ht="21">
      <c r="A9" s="452" t="s">
        <v>937</v>
      </c>
      <c r="B9" s="1668">
        <v>1674668</v>
      </c>
      <c r="C9" s="866">
        <v>4265071</v>
      </c>
      <c r="D9" s="1669">
        <f t="shared" si="0"/>
        <v>0.39264715640138231</v>
      </c>
    </row>
    <row r="10" spans="1:14" s="584" customFormat="1" ht="21">
      <c r="A10" s="452" t="s">
        <v>941</v>
      </c>
      <c r="B10" s="1668">
        <v>1674668</v>
      </c>
      <c r="C10" s="866">
        <v>4265071</v>
      </c>
      <c r="D10" s="1669">
        <f t="shared" si="0"/>
        <v>0.39264715640138231</v>
      </c>
    </row>
    <row r="11" spans="1:14" s="584" customFormat="1" ht="21">
      <c r="A11" s="452" t="s">
        <v>956</v>
      </c>
      <c r="B11" s="1668">
        <v>1658616</v>
      </c>
      <c r="C11" s="866">
        <v>4278900</v>
      </c>
      <c r="D11" s="1669">
        <f t="shared" si="0"/>
        <v>0.38762672649512725</v>
      </c>
    </row>
    <row r="12" spans="1:14" s="584" customFormat="1" ht="21">
      <c r="A12" s="452" t="s">
        <v>962</v>
      </c>
      <c r="B12" s="1668">
        <v>1658616</v>
      </c>
      <c r="C12" s="866">
        <v>4278900</v>
      </c>
      <c r="D12" s="1669">
        <f>+B12/C12</f>
        <v>0.38762672649512725</v>
      </c>
      <c r="F12" s="111"/>
    </row>
    <row r="13" spans="1:14" ht="21">
      <c r="A13" s="452" t="s">
        <v>968</v>
      </c>
      <c r="B13" s="1668">
        <v>1652224</v>
      </c>
      <c r="C13" s="866">
        <v>4316706</v>
      </c>
      <c r="D13" s="1669">
        <f>+B13/C13</f>
        <v>0.38275110697833026</v>
      </c>
    </row>
    <row r="14" spans="1:14" s="584" customFormat="1" ht="21">
      <c r="A14" s="452" t="s">
        <v>977</v>
      </c>
      <c r="B14" s="1668">
        <v>1756519</v>
      </c>
      <c r="C14" s="866">
        <v>4338512</v>
      </c>
      <c r="D14" s="1669">
        <f>+B14/C14</f>
        <v>0.40486669162145916</v>
      </c>
    </row>
    <row r="15" spans="1:14" s="584" customFormat="1" ht="21">
      <c r="A15" s="452" t="s">
        <v>1020</v>
      </c>
      <c r="B15" s="1668">
        <v>1803984</v>
      </c>
      <c r="C15" s="866">
        <v>4356918</v>
      </c>
      <c r="D15" s="1669">
        <v>0.46572765568479002</v>
      </c>
    </row>
    <row r="16" spans="1:14" s="584" customFormat="1" ht="21">
      <c r="A16" s="768" t="s">
        <v>1031</v>
      </c>
      <c r="B16" s="1681">
        <v>1740814</v>
      </c>
      <c r="C16" s="1682">
        <v>4375812</v>
      </c>
      <c r="D16" s="1670">
        <f>+B16/C16</f>
        <v>0.39782650625758142</v>
      </c>
    </row>
    <row r="17" spans="1:4" s="584" customFormat="1">
      <c r="A17" s="60"/>
      <c r="B17" s="60"/>
      <c r="C17" s="60"/>
      <c r="D17" s="60"/>
    </row>
  </sheetData>
  <mergeCells count="1">
    <mergeCell ref="A1:N1"/>
  </mergeCells>
  <printOptions horizontalCentered="1" verticalCentered="1"/>
  <pageMargins left="0.4" right="0.4" top="0.25" bottom="0.25" header="0.31496062992126" footer="0.31496062992126"/>
  <pageSetup scale="52" orientation="landscape"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5">
    <tabColor theme="9" tint="-0.249977111117893"/>
    <pageSetUpPr fitToPage="1"/>
  </sheetPr>
  <dimension ref="A1:X42"/>
  <sheetViews>
    <sheetView showGridLines="0" view="pageBreakPreview" zoomScale="70" zoomScaleNormal="85" zoomScaleSheetLayoutView="70" workbookViewId="0">
      <selection activeCell="I14" sqref="I14"/>
    </sheetView>
  </sheetViews>
  <sheetFormatPr baseColWidth="10" defaultColWidth="11.42578125" defaultRowHeight="15"/>
  <cols>
    <col min="1" max="1" width="17.7109375" style="60" customWidth="1"/>
    <col min="2" max="2" width="14.28515625" style="60" hidden="1" customWidth="1"/>
    <col min="3" max="4" width="29.42578125" style="60" customWidth="1"/>
    <col min="5" max="5" width="32.140625" style="60" customWidth="1"/>
    <col min="6" max="6" width="12.42578125" style="60" bestFit="1" customWidth="1"/>
    <col min="7" max="8" width="11.42578125" style="60"/>
    <col min="9" max="9" width="18.140625" style="60" customWidth="1"/>
    <col min="10" max="11" width="15.85546875" style="60" customWidth="1"/>
    <col min="12" max="16384" width="11.42578125" style="60"/>
  </cols>
  <sheetData>
    <row r="1" spans="1:15" ht="105.75" customHeight="1">
      <c r="A1" s="2519"/>
      <c r="B1" s="2519"/>
      <c r="C1" s="2519"/>
      <c r="D1" s="2519"/>
      <c r="E1" s="2519"/>
      <c r="F1" s="2519"/>
      <c r="G1" s="2519"/>
      <c r="H1" s="2519"/>
      <c r="I1" s="2519"/>
      <c r="J1" s="2519"/>
      <c r="K1" s="2519"/>
      <c r="L1" s="2519"/>
      <c r="M1" s="2519"/>
      <c r="N1" s="2519"/>
      <c r="O1" s="2519"/>
    </row>
    <row r="2" spans="1:15" ht="54.75" customHeight="1">
      <c r="A2" s="2137" t="s">
        <v>0</v>
      </c>
      <c r="B2" s="2109" t="s">
        <v>386</v>
      </c>
      <c r="C2" s="2109" t="s">
        <v>525</v>
      </c>
      <c r="D2" s="2109" t="s">
        <v>409</v>
      </c>
      <c r="E2" s="2138" t="s">
        <v>147</v>
      </c>
      <c r="F2" s="72"/>
      <c r="G2" s="72"/>
      <c r="H2" s="220"/>
      <c r="I2" s="184"/>
      <c r="J2" s="184"/>
      <c r="K2" s="184"/>
      <c r="L2" s="184"/>
    </row>
    <row r="3" spans="1:15" ht="18.75">
      <c r="A3" s="389" t="s">
        <v>3</v>
      </c>
      <c r="B3" s="2129">
        <v>1429521</v>
      </c>
      <c r="C3" s="2130">
        <v>626615</v>
      </c>
      <c r="D3" s="2131">
        <v>1437260</v>
      </c>
      <c r="E3" s="2132">
        <f t="shared" ref="E3:E18" si="0">C3/D3</f>
        <v>0.43597887647328948</v>
      </c>
      <c r="F3" s="72"/>
      <c r="G3" s="72"/>
      <c r="H3" s="187"/>
      <c r="I3" s="186"/>
      <c r="J3" s="185"/>
      <c r="K3" s="188"/>
      <c r="L3" s="189"/>
    </row>
    <row r="4" spans="1:15" ht="18.75">
      <c r="A4" s="389" t="s">
        <v>4</v>
      </c>
      <c r="B4" s="2133">
        <v>1588621</v>
      </c>
      <c r="C4" s="2130">
        <v>808496</v>
      </c>
      <c r="D4" s="2131">
        <v>1505582.5</v>
      </c>
      <c r="E4" s="2132">
        <f t="shared" si="0"/>
        <v>0.53699880278895373</v>
      </c>
      <c r="F4" s="72"/>
      <c r="G4" s="72"/>
      <c r="H4" s="187"/>
      <c r="I4" s="186"/>
      <c r="J4" s="185"/>
      <c r="K4" s="188"/>
      <c r="L4" s="189"/>
    </row>
    <row r="5" spans="1:15" ht="18.75">
      <c r="A5" s="389" t="s">
        <v>5</v>
      </c>
      <c r="B5" s="2133">
        <v>1797027</v>
      </c>
      <c r="C5" s="2130">
        <v>913203</v>
      </c>
      <c r="D5" s="2131">
        <v>1571911.5</v>
      </c>
      <c r="E5" s="2132">
        <f t="shared" si="0"/>
        <v>0.58095064512219674</v>
      </c>
      <c r="F5" s="72"/>
      <c r="G5" s="72"/>
      <c r="H5" s="187"/>
      <c r="I5" s="186"/>
      <c r="J5" s="185"/>
      <c r="K5" s="188"/>
      <c r="L5" s="189"/>
    </row>
    <row r="6" spans="1:15" ht="18.75">
      <c r="A6" s="389" t="s">
        <v>6</v>
      </c>
      <c r="B6" s="2133">
        <v>1983720</v>
      </c>
      <c r="C6" s="2130">
        <v>929743</v>
      </c>
      <c r="D6" s="2131">
        <v>1566047</v>
      </c>
      <c r="E6" s="2132">
        <f t="shared" si="0"/>
        <v>0.59368780119626041</v>
      </c>
      <c r="H6" s="187"/>
      <c r="I6" s="186"/>
      <c r="J6" s="185"/>
      <c r="K6" s="188"/>
      <c r="L6" s="189"/>
    </row>
    <row r="7" spans="1:15" ht="18.75">
      <c r="A7" s="389" t="s">
        <v>7</v>
      </c>
      <c r="B7" s="2133">
        <v>2193890</v>
      </c>
      <c r="C7" s="2130">
        <v>1118293</v>
      </c>
      <c r="D7" s="2131">
        <v>1560994</v>
      </c>
      <c r="E7" s="2132">
        <f t="shared" si="0"/>
        <v>0.71639801306090867</v>
      </c>
      <c r="H7" s="187"/>
      <c r="I7" s="186"/>
      <c r="J7" s="185"/>
      <c r="K7" s="188"/>
      <c r="L7" s="189"/>
    </row>
    <row r="8" spans="1:15" ht="18.75">
      <c r="A8" s="389" t="s">
        <v>140</v>
      </c>
      <c r="B8" s="2133">
        <v>2374783</v>
      </c>
      <c r="C8" s="2130">
        <v>1189601</v>
      </c>
      <c r="D8" s="2131">
        <v>1631129</v>
      </c>
      <c r="E8" s="2132">
        <f t="shared" si="0"/>
        <v>0.72931141559006063</v>
      </c>
      <c r="H8" s="187"/>
      <c r="I8" s="186"/>
      <c r="J8" s="185"/>
      <c r="K8" s="188"/>
      <c r="L8" s="189"/>
    </row>
    <row r="9" spans="1:15" ht="18.75">
      <c r="A9" s="389" t="s">
        <v>171</v>
      </c>
      <c r="B9" s="2133">
        <v>2552974</v>
      </c>
      <c r="C9" s="2130">
        <v>1242780</v>
      </c>
      <c r="D9" s="2131">
        <v>1686216</v>
      </c>
      <c r="E9" s="2132">
        <f t="shared" si="0"/>
        <v>0.73702301484507327</v>
      </c>
      <c r="G9" s="584"/>
      <c r="H9" s="187"/>
      <c r="I9" s="186"/>
      <c r="J9" s="185"/>
      <c r="K9" s="188"/>
      <c r="L9" s="189"/>
    </row>
    <row r="10" spans="1:15" ht="18.75">
      <c r="A10" s="389" t="s">
        <v>375</v>
      </c>
      <c r="B10" s="2133">
        <v>2714449</v>
      </c>
      <c r="C10" s="2130">
        <v>1291137</v>
      </c>
      <c r="D10" s="2131">
        <v>1716228</v>
      </c>
      <c r="E10" s="2132">
        <f t="shared" si="0"/>
        <v>0.75231088177095351</v>
      </c>
      <c r="F10" s="7"/>
      <c r="G10" s="584"/>
      <c r="H10" s="187"/>
      <c r="I10" s="186"/>
      <c r="J10" s="185"/>
      <c r="K10" s="188"/>
      <c r="L10" s="189"/>
    </row>
    <row r="11" spans="1:15" ht="18.75">
      <c r="A11" s="389" t="s">
        <v>408</v>
      </c>
      <c r="B11" s="2133">
        <v>2881130</v>
      </c>
      <c r="C11" s="2130">
        <v>1376966</v>
      </c>
      <c r="D11" s="2131">
        <v>1769801</v>
      </c>
      <c r="E11" s="2132">
        <f t="shared" si="0"/>
        <v>0.77803436657567715</v>
      </c>
      <c r="F11" s="8"/>
      <c r="G11" s="584"/>
      <c r="H11" s="187"/>
      <c r="I11" s="186"/>
      <c r="J11" s="185"/>
      <c r="K11" s="188"/>
      <c r="L11" s="189"/>
    </row>
    <row r="12" spans="1:15" ht="18.75">
      <c r="A12" s="389" t="s">
        <v>416</v>
      </c>
      <c r="B12" s="2133">
        <v>3032720</v>
      </c>
      <c r="C12" s="2130">
        <v>1508392</v>
      </c>
      <c r="D12" s="2131">
        <v>1865496</v>
      </c>
      <c r="E12" s="2132">
        <f t="shared" si="0"/>
        <v>0.80857423441272458</v>
      </c>
      <c r="F12" s="8"/>
      <c r="G12" s="584"/>
      <c r="H12" s="187"/>
      <c r="I12" s="74"/>
      <c r="J12" s="9"/>
    </row>
    <row r="13" spans="1:15" s="584" customFormat="1" ht="18.75">
      <c r="A13" s="389" t="s">
        <v>669</v>
      </c>
      <c r="B13" s="2133">
        <v>3032720</v>
      </c>
      <c r="C13" s="2130">
        <v>1617107</v>
      </c>
      <c r="D13" s="2131">
        <v>1965498</v>
      </c>
      <c r="E13" s="2132">
        <f t="shared" si="0"/>
        <v>0.82274670338000855</v>
      </c>
      <c r="F13" s="8"/>
      <c r="G13" s="8"/>
      <c r="H13" s="8"/>
      <c r="I13" s="74"/>
      <c r="J13" s="9"/>
    </row>
    <row r="14" spans="1:15" s="584" customFormat="1" ht="18.75">
      <c r="A14" s="389" t="s">
        <v>696</v>
      </c>
      <c r="B14" s="2133">
        <v>3032720</v>
      </c>
      <c r="C14" s="2130">
        <v>1725802</v>
      </c>
      <c r="D14" s="2131">
        <v>2012995</v>
      </c>
      <c r="E14" s="2132">
        <f t="shared" si="0"/>
        <v>0.8573304951080355</v>
      </c>
      <c r="F14" s="8"/>
      <c r="G14" s="8"/>
      <c r="H14" s="8"/>
      <c r="I14" s="74"/>
      <c r="J14" s="9"/>
    </row>
    <row r="15" spans="1:15" ht="18.75">
      <c r="A15" s="389" t="s">
        <v>746</v>
      </c>
      <c r="B15" s="2133">
        <v>3032720</v>
      </c>
      <c r="C15" s="2130">
        <v>1837104</v>
      </c>
      <c r="D15" s="2131">
        <v>2050907</v>
      </c>
      <c r="E15" s="2132">
        <f t="shared" si="0"/>
        <v>0.8957519770521043</v>
      </c>
      <c r="F15" s="733"/>
      <c r="G15" s="8"/>
      <c r="H15" s="8"/>
      <c r="I15" s="74"/>
      <c r="J15" s="9"/>
    </row>
    <row r="16" spans="1:15" ht="18.75">
      <c r="A16" s="389" t="s">
        <v>766</v>
      </c>
      <c r="B16" s="2133"/>
      <c r="C16" s="2130">
        <f>+'III.5.3.Afil. SVDS'!B19</f>
        <v>1935968</v>
      </c>
      <c r="D16" s="2131">
        <v>2202518.1965998798</v>
      </c>
      <c r="E16" s="2132">
        <f t="shared" si="0"/>
        <v>0.87897934418368728</v>
      </c>
      <c r="F16" s="8"/>
      <c r="G16" s="8"/>
      <c r="H16" s="8"/>
      <c r="I16" s="74"/>
      <c r="J16" s="9"/>
    </row>
    <row r="17" spans="1:24" s="584" customFormat="1" ht="18.75">
      <c r="A17" s="389" t="s">
        <v>891</v>
      </c>
      <c r="B17" s="2133">
        <v>3032720</v>
      </c>
      <c r="C17" s="2130">
        <v>1924919</v>
      </c>
      <c r="D17" s="2131">
        <v>2240987</v>
      </c>
      <c r="E17" s="2132">
        <f t="shared" si="0"/>
        <v>0.85896035987714336</v>
      </c>
      <c r="F17" s="8"/>
      <c r="G17" s="8"/>
      <c r="H17" s="8"/>
      <c r="I17" s="74"/>
      <c r="J17" s="9"/>
    </row>
    <row r="18" spans="1:24" s="584" customFormat="1" ht="18.75">
      <c r="A18" s="389" t="s">
        <v>964</v>
      </c>
      <c r="B18" s="2133">
        <v>3032720</v>
      </c>
      <c r="C18" s="2130">
        <v>1747440</v>
      </c>
      <c r="D18" s="2131">
        <v>2123180</v>
      </c>
      <c r="E18" s="2132">
        <f t="shared" si="0"/>
        <v>0.8230296065335958</v>
      </c>
      <c r="F18" s="8"/>
      <c r="G18" s="8"/>
      <c r="H18" s="8"/>
      <c r="I18" s="74"/>
      <c r="J18" s="9"/>
    </row>
    <row r="19" spans="1:24" ht="18.75">
      <c r="A19" s="587" t="str">
        <f>+'Resumen EEp'!G4</f>
        <v>Abr.2021</v>
      </c>
      <c r="B19" s="2134">
        <v>3032720</v>
      </c>
      <c r="C19" s="2135">
        <f>+'III.5.3.Afil. SVDS'!B22</f>
        <v>1740814</v>
      </c>
      <c r="D19" s="2131">
        <f>+'Resumen EEp'!B64</f>
        <v>2030713</v>
      </c>
      <c r="E19" s="2136">
        <f>C19/D19</f>
        <v>0.85724275168376818</v>
      </c>
      <c r="F19" s="7"/>
      <c r="G19" s="7"/>
      <c r="H19" s="7"/>
      <c r="I19" s="74"/>
      <c r="J19" s="9"/>
    </row>
    <row r="20" spans="1:24" ht="23.25" customHeight="1">
      <c r="A20" s="2553" t="s">
        <v>893</v>
      </c>
      <c r="B20" s="2553"/>
      <c r="C20" s="2553"/>
      <c r="D20" s="2553"/>
      <c r="E20" s="2553"/>
      <c r="F20" s="85"/>
      <c r="G20" s="85"/>
      <c r="H20" s="85"/>
      <c r="I20" s="74"/>
      <c r="J20" s="74"/>
    </row>
    <row r="21" spans="1:24">
      <c r="B21" s="74"/>
      <c r="C21" s="74"/>
      <c r="D21" s="74"/>
      <c r="E21" s="74"/>
      <c r="F21" s="74"/>
      <c r="G21" s="74"/>
      <c r="H21" s="74"/>
      <c r="I21" s="74"/>
      <c r="J21" s="74"/>
    </row>
    <row r="22" spans="1:24">
      <c r="B22" s="74"/>
      <c r="C22" s="74"/>
      <c r="D22" s="74"/>
      <c r="E22" s="74"/>
      <c r="F22" s="74"/>
      <c r="G22" s="74"/>
      <c r="H22" s="74"/>
      <c r="I22" s="74"/>
      <c r="J22" s="74"/>
      <c r="X22" s="60" t="s">
        <v>8</v>
      </c>
    </row>
    <row r="23" spans="1:24">
      <c r="B23" s="74"/>
      <c r="C23" s="74"/>
      <c r="D23" s="74"/>
      <c r="E23" s="74"/>
    </row>
    <row r="24" spans="1:24">
      <c r="B24" s="74"/>
      <c r="C24" s="74"/>
      <c r="D24" s="74"/>
      <c r="E24" s="74"/>
    </row>
    <row r="36" ht="50.25" customHeight="1"/>
    <row r="42" ht="68.25" customHeight="1"/>
  </sheetData>
  <mergeCells count="2">
    <mergeCell ref="A1:O1"/>
    <mergeCell ref="A20:E20"/>
  </mergeCells>
  <printOptions horizontalCentered="1" verticalCentered="1"/>
  <pageMargins left="0.4" right="0.4" top="0.25" bottom="0.25" header="0.314" footer="0.31496062992126"/>
  <pageSetup scale="51" orientation="landscape"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6">
    <tabColor theme="9" tint="-0.249977111117893"/>
    <pageSetUpPr fitToPage="1"/>
  </sheetPr>
  <dimension ref="A1:M45"/>
  <sheetViews>
    <sheetView showGridLines="0" view="pageBreakPreview" topLeftCell="F1" zoomScale="85" zoomScaleNormal="100" zoomScaleSheetLayoutView="85" workbookViewId="0">
      <selection activeCell="M1" sqref="M1:X1048576"/>
    </sheetView>
  </sheetViews>
  <sheetFormatPr baseColWidth="10" defaultColWidth="11.42578125" defaultRowHeight="23.25" customHeight="1"/>
  <cols>
    <col min="1" max="1" width="17.28515625" style="60" customWidth="1"/>
    <col min="2" max="2" width="18.7109375" style="60" customWidth="1"/>
    <col min="3" max="3" width="16.85546875" style="60" customWidth="1"/>
    <col min="4" max="4" width="14.28515625" style="60" customWidth="1"/>
    <col min="5" max="5" width="16.28515625" style="74" bestFit="1" customWidth="1"/>
    <col min="6" max="6" width="14.28515625" style="60" bestFit="1" customWidth="1"/>
    <col min="7" max="7" width="19.85546875" style="60" customWidth="1"/>
    <col min="8" max="8" width="20.5703125" style="60" customWidth="1"/>
    <col min="9" max="9" width="23.140625" style="60" customWidth="1"/>
    <col min="10" max="10" width="11.140625" style="60" bestFit="1" customWidth="1"/>
    <col min="11" max="11" width="28.7109375" style="60" customWidth="1"/>
    <col min="12" max="12" width="37.28515625" style="60" customWidth="1"/>
    <col min="13" max="13" width="11.5703125" style="60" bestFit="1" customWidth="1"/>
    <col min="14" max="16384" width="11.42578125" style="60"/>
  </cols>
  <sheetData>
    <row r="1" spans="1:13" ht="99" customHeight="1">
      <c r="A1" s="2554"/>
      <c r="B1" s="2554"/>
      <c r="C1" s="2554"/>
      <c r="D1" s="2554"/>
      <c r="E1" s="2554"/>
      <c r="F1" s="2554"/>
      <c r="G1" s="2554"/>
      <c r="H1" s="2554"/>
      <c r="I1" s="2554"/>
      <c r="J1" s="2554"/>
      <c r="K1" s="2554"/>
      <c r="L1" s="2554"/>
    </row>
    <row r="2" spans="1:13" s="29" customFormat="1" ht="9.75" customHeight="1">
      <c r="A2" s="2555"/>
      <c r="B2" s="2555"/>
      <c r="C2" s="2555"/>
      <c r="D2" s="2555"/>
      <c r="E2" s="2555"/>
      <c r="F2" s="2555"/>
      <c r="G2" s="2555"/>
      <c r="H2" s="2555"/>
      <c r="I2" s="2555"/>
      <c r="J2" s="2555"/>
      <c r="K2" s="2555"/>
      <c r="L2" s="2555"/>
    </row>
    <row r="3" spans="1:13" s="227" customFormat="1" ht="27.75" customHeight="1">
      <c r="A3" s="1472" t="s">
        <v>133</v>
      </c>
      <c r="B3" s="686" t="s">
        <v>12</v>
      </c>
      <c r="C3" s="686" t="s">
        <v>10</v>
      </c>
      <c r="D3" s="226"/>
    </row>
    <row r="4" spans="1:13" ht="18.75">
      <c r="A4" s="1473" t="s">
        <v>154</v>
      </c>
      <c r="B4" s="980">
        <f>+'Resumen EEp'!L17</f>
        <v>24264</v>
      </c>
      <c r="C4" s="1474">
        <f>+B4/$B$14</f>
        <v>1.3938307021887461E-2</v>
      </c>
      <c r="D4" s="130"/>
      <c r="E4" s="130"/>
      <c r="F4" s="93"/>
      <c r="G4" s="93"/>
      <c r="H4" s="93"/>
      <c r="I4" s="93"/>
      <c r="J4" s="130"/>
      <c r="K4" s="130"/>
      <c r="L4" s="130"/>
      <c r="M4" s="120"/>
    </row>
    <row r="5" spans="1:13" ht="18.75">
      <c r="A5" s="240" t="s">
        <v>28</v>
      </c>
      <c r="B5" s="980">
        <f>+'Resumen EEp'!L18</f>
        <v>195440</v>
      </c>
      <c r="C5" s="1471">
        <f t="shared" ref="C5:C13" si="0">+B5/$B$14</f>
        <v>0.11226931768701309</v>
      </c>
      <c r="D5" s="130"/>
      <c r="F5" s="93"/>
      <c r="G5" s="93"/>
      <c r="H5" s="93"/>
      <c r="I5" s="93"/>
      <c r="J5" s="74"/>
      <c r="K5" s="74"/>
      <c r="L5" s="74"/>
      <c r="M5" s="120"/>
    </row>
    <row r="6" spans="1:13" ht="18.75">
      <c r="A6" s="240" t="s">
        <v>29</v>
      </c>
      <c r="B6" s="980">
        <f>+'Resumen EEp'!L19</f>
        <v>270771</v>
      </c>
      <c r="C6" s="1471">
        <f t="shared" si="0"/>
        <v>0.15554275183908217</v>
      </c>
      <c r="D6" s="130"/>
      <c r="F6" s="93"/>
      <c r="G6" s="93"/>
      <c r="H6" s="93"/>
      <c r="I6" s="93"/>
      <c r="J6" s="584"/>
      <c r="K6" s="584"/>
      <c r="L6" s="584"/>
      <c r="M6" s="120"/>
    </row>
    <row r="7" spans="1:13" ht="18.75">
      <c r="A7" s="240" t="s">
        <v>129</v>
      </c>
      <c r="B7" s="980">
        <f>+'Resumen EEp'!L20</f>
        <v>260067</v>
      </c>
      <c r="C7" s="1471">
        <f t="shared" si="0"/>
        <v>0.14939390423100918</v>
      </c>
      <c r="D7" s="130"/>
      <c r="F7" s="93"/>
      <c r="G7" s="93"/>
      <c r="H7" s="93"/>
      <c r="I7" s="93"/>
      <c r="J7" s="584"/>
      <c r="K7" s="584"/>
      <c r="L7" s="584"/>
      <c r="M7" s="120"/>
    </row>
    <row r="8" spans="1:13" ht="18.75">
      <c r="A8" s="240" t="s">
        <v>130</v>
      </c>
      <c r="B8" s="980">
        <f>+'Resumen EEp'!L21</f>
        <v>225494</v>
      </c>
      <c r="C8" s="1471">
        <f t="shared" si="0"/>
        <v>0.12953365494533017</v>
      </c>
      <c r="D8" s="130"/>
      <c r="E8" s="584"/>
      <c r="F8" s="93"/>
      <c r="G8" s="93"/>
      <c r="H8" s="93"/>
      <c r="I8" s="93"/>
      <c r="J8" s="584"/>
      <c r="K8" s="584"/>
      <c r="L8" s="584"/>
      <c r="M8" s="120"/>
    </row>
    <row r="9" spans="1:13" ht="18.75">
      <c r="A9" s="240" t="s">
        <v>30</v>
      </c>
      <c r="B9" s="980">
        <f>+'Resumen EEp'!L22</f>
        <v>204785</v>
      </c>
      <c r="C9" s="1471">
        <f t="shared" si="0"/>
        <v>0.11763749602197593</v>
      </c>
      <c r="D9" s="130"/>
      <c r="E9" s="93"/>
      <c r="F9" s="93"/>
      <c r="G9" s="93"/>
      <c r="H9" s="93"/>
      <c r="I9" s="93"/>
      <c r="J9" s="584"/>
      <c r="K9" s="584"/>
      <c r="L9" s="584"/>
      <c r="M9" s="584"/>
    </row>
    <row r="10" spans="1:13" ht="18.75">
      <c r="A10" s="240" t="s">
        <v>31</v>
      </c>
      <c r="B10" s="980">
        <f>+'Resumen EEp'!L23</f>
        <v>165287</v>
      </c>
      <c r="C10" s="1471">
        <f t="shared" si="0"/>
        <v>9.4948110481648237E-2</v>
      </c>
      <c r="D10" s="130"/>
      <c r="E10" s="93"/>
      <c r="F10" s="93"/>
      <c r="G10" s="93"/>
      <c r="H10" s="93"/>
      <c r="I10" s="93"/>
      <c r="J10" s="584"/>
      <c r="K10" s="584"/>
      <c r="L10" s="584"/>
      <c r="M10" s="584"/>
    </row>
    <row r="11" spans="1:13" ht="18.75">
      <c r="A11" s="240" t="s">
        <v>32</v>
      </c>
      <c r="B11" s="980">
        <f>+'Resumen EEp'!L24</f>
        <v>138866</v>
      </c>
      <c r="C11" s="1471">
        <f t="shared" si="0"/>
        <v>7.9770727946811087E-2</v>
      </c>
      <c r="D11" s="133"/>
      <c r="E11" s="584"/>
      <c r="F11" s="93"/>
      <c r="G11" s="93"/>
      <c r="H11" s="93"/>
      <c r="I11" s="93"/>
      <c r="J11" s="584"/>
      <c r="K11" s="584"/>
      <c r="L11" s="584"/>
      <c r="M11" s="584"/>
    </row>
    <row r="12" spans="1:13" ht="18.75">
      <c r="A12" s="240" t="s">
        <v>33</v>
      </c>
      <c r="B12" s="980">
        <f>+'Resumen EEp'!L25</f>
        <v>106800</v>
      </c>
      <c r="C12" s="1471">
        <f t="shared" si="0"/>
        <v>6.1350609542432447E-2</v>
      </c>
      <c r="D12" s="130"/>
      <c r="E12" s="584"/>
      <c r="F12" s="93"/>
      <c r="G12" s="93"/>
      <c r="H12" s="93"/>
      <c r="I12" s="93"/>
      <c r="J12" s="584"/>
      <c r="K12" s="584"/>
      <c r="L12" s="584"/>
      <c r="M12" s="584"/>
    </row>
    <row r="13" spans="1:13" ht="18.75">
      <c r="A13" s="1478" t="s">
        <v>131</v>
      </c>
      <c r="B13" s="980">
        <f>+'Resumen EEp'!L26</f>
        <v>149040</v>
      </c>
      <c r="C13" s="1475">
        <f t="shared" si="0"/>
        <v>8.5615120282810223E-2</v>
      </c>
      <c r="D13" s="130"/>
      <c r="E13" s="584"/>
      <c r="F13" s="93"/>
      <c r="G13" s="93"/>
      <c r="H13" s="93"/>
      <c r="I13" s="93"/>
      <c r="J13" s="584"/>
      <c r="K13" s="584"/>
      <c r="L13" s="584"/>
      <c r="M13" s="584"/>
    </row>
    <row r="14" spans="1:13" ht="21" customHeight="1">
      <c r="A14" s="1476" t="s">
        <v>1</v>
      </c>
      <c r="B14" s="978">
        <f>SUM(B4:B13)</f>
        <v>1740814</v>
      </c>
      <c r="C14" s="1477">
        <f>SUM(C4:C13)</f>
        <v>1</v>
      </c>
      <c r="D14" s="130"/>
      <c r="E14" s="584"/>
      <c r="F14" s="93"/>
      <c r="G14" s="93"/>
      <c r="H14" s="93"/>
      <c r="I14" s="93"/>
      <c r="J14" s="584"/>
      <c r="K14" s="584"/>
      <c r="L14" s="584"/>
      <c r="M14" s="584"/>
    </row>
    <row r="15" spans="1:13" ht="23.25" customHeight="1">
      <c r="C15" s="94"/>
      <c r="D15" s="35"/>
      <c r="E15" s="584"/>
      <c r="F15" s="93"/>
      <c r="G15" s="93"/>
      <c r="H15" s="93"/>
      <c r="I15" s="93"/>
      <c r="J15" s="584"/>
      <c r="K15" s="584"/>
      <c r="L15" s="584"/>
      <c r="M15" s="584"/>
    </row>
    <row r="16" spans="1:13" ht="23.25" customHeight="1">
      <c r="B16" s="74"/>
      <c r="C16" s="74"/>
      <c r="D16" s="74"/>
      <c r="E16" s="93"/>
      <c r="F16" s="75"/>
      <c r="G16" s="75"/>
      <c r="H16" s="75"/>
      <c r="I16" s="75"/>
      <c r="J16" s="75"/>
      <c r="K16" s="75"/>
      <c r="L16" s="35"/>
      <c r="M16" s="584"/>
    </row>
    <row r="17" spans="1:11" ht="23.25" customHeight="1">
      <c r="B17" s="74"/>
      <c r="C17" s="74"/>
      <c r="D17" s="74"/>
      <c r="F17" s="74"/>
      <c r="G17" s="74"/>
      <c r="H17" s="74"/>
      <c r="I17" s="74"/>
      <c r="J17" s="74"/>
      <c r="K17" s="74"/>
    </row>
    <row r="18" spans="1:11" ht="23.25" customHeight="1">
      <c r="B18" s="74"/>
      <c r="C18" s="74"/>
      <c r="D18" s="74"/>
      <c r="F18" s="74"/>
      <c r="G18" s="74"/>
      <c r="H18" s="74"/>
      <c r="I18" s="74"/>
      <c r="J18" s="74"/>
      <c r="K18" s="74"/>
    </row>
    <row r="19" spans="1:11" ht="23.25" customHeight="1">
      <c r="B19" s="74"/>
      <c r="C19" s="74"/>
      <c r="D19" s="74"/>
      <c r="F19" s="74"/>
      <c r="G19" s="74"/>
      <c r="H19" s="74"/>
      <c r="I19" s="74"/>
      <c r="J19" s="74"/>
      <c r="K19" s="74"/>
    </row>
    <row r="20" spans="1:11" ht="23.25" customHeight="1">
      <c r="B20" s="74"/>
      <c r="C20" s="74"/>
      <c r="D20" s="74"/>
      <c r="F20" s="74"/>
      <c r="G20" s="74"/>
      <c r="H20" s="74"/>
      <c r="I20" s="74"/>
      <c r="J20" s="74"/>
      <c r="K20" s="74"/>
    </row>
    <row r="21" spans="1:11" ht="23.25" customHeight="1">
      <c r="B21" s="74"/>
      <c r="C21" s="74"/>
      <c r="D21" s="74"/>
      <c r="F21" s="74"/>
      <c r="G21" s="74"/>
      <c r="H21" s="74"/>
      <c r="I21" s="74"/>
      <c r="J21" s="74"/>
      <c r="K21" s="74"/>
    </row>
    <row r="22" spans="1:11" ht="23.25" customHeight="1">
      <c r="B22" s="74"/>
      <c r="C22" s="74"/>
      <c r="D22" s="74"/>
      <c r="F22" s="74"/>
      <c r="G22" s="74"/>
      <c r="H22" s="74"/>
      <c r="I22" s="74"/>
      <c r="J22" s="74"/>
      <c r="K22" s="74"/>
    </row>
    <row r="23" spans="1:11" ht="23.25" customHeight="1">
      <c r="B23" s="74"/>
      <c r="C23" s="74"/>
      <c r="D23" s="74"/>
      <c r="F23" s="74"/>
      <c r="G23" s="74"/>
      <c r="H23" s="74"/>
      <c r="I23" s="74"/>
      <c r="J23" s="74"/>
      <c r="K23" s="74"/>
    </row>
    <row r="24" spans="1:11" ht="23.25" customHeight="1">
      <c r="B24" s="74"/>
      <c r="C24" s="74"/>
      <c r="D24" s="74"/>
      <c r="F24" s="74"/>
      <c r="G24" s="74"/>
      <c r="H24" s="74"/>
      <c r="I24" s="74"/>
      <c r="J24" s="74"/>
      <c r="K24" s="74"/>
    </row>
    <row r="25" spans="1:11" ht="23.25" customHeight="1">
      <c r="A25" s="54"/>
      <c r="B25" s="76"/>
      <c r="C25" s="76"/>
      <c r="D25" s="76"/>
      <c r="E25" s="76"/>
      <c r="F25" s="76"/>
      <c r="G25" s="76"/>
      <c r="H25" s="76"/>
      <c r="I25" s="76"/>
      <c r="J25" s="76"/>
      <c r="K25" s="76"/>
    </row>
    <row r="26" spans="1:11" ht="23.25" customHeight="1">
      <c r="A26" s="54"/>
      <c r="B26" s="76"/>
      <c r="C26" s="76"/>
      <c r="D26" s="76"/>
      <c r="E26" s="76"/>
      <c r="F26" s="76"/>
      <c r="G26" s="76"/>
      <c r="H26" s="76"/>
      <c r="I26" s="76"/>
      <c r="J26" s="76"/>
      <c r="K26" s="76"/>
    </row>
    <row r="27" spans="1:11" ht="23.25" customHeight="1">
      <c r="A27" s="54"/>
      <c r="B27" s="76"/>
      <c r="C27" s="76"/>
      <c r="D27" s="76"/>
      <c r="E27" s="76"/>
      <c r="F27" s="76"/>
      <c r="G27" s="76"/>
      <c r="H27" s="76"/>
      <c r="I27" s="76"/>
      <c r="J27" s="76"/>
      <c r="K27" s="76"/>
    </row>
    <row r="28" spans="1:11" ht="23.25" customHeight="1">
      <c r="A28" s="54"/>
      <c r="B28" s="76"/>
      <c r="C28" s="76"/>
      <c r="D28" s="76"/>
      <c r="E28" s="76"/>
      <c r="F28" s="76"/>
      <c r="G28" s="76"/>
      <c r="H28" s="76"/>
      <c r="I28" s="76"/>
      <c r="J28" s="76"/>
      <c r="K28" s="76"/>
    </row>
    <row r="29" spans="1:11" ht="23.25" customHeight="1">
      <c r="A29" s="54"/>
      <c r="B29" s="76"/>
      <c r="C29" s="76"/>
      <c r="D29" s="76"/>
      <c r="E29" s="76"/>
      <c r="F29" s="76"/>
      <c r="G29" s="76"/>
      <c r="H29" s="76"/>
      <c r="I29" s="76"/>
      <c r="J29" s="76"/>
      <c r="K29" s="76"/>
    </row>
    <row r="30" spans="1:11" ht="23.25" customHeight="1">
      <c r="A30" s="54"/>
      <c r="B30" s="76"/>
      <c r="C30" s="76"/>
      <c r="D30" s="76"/>
      <c r="E30" s="76"/>
      <c r="F30" s="76"/>
      <c r="G30" s="76"/>
      <c r="H30" s="76"/>
      <c r="I30" s="76"/>
      <c r="J30" s="76"/>
      <c r="K30" s="76"/>
    </row>
    <row r="31" spans="1:11" ht="23.25" customHeight="1">
      <c r="A31" s="54"/>
      <c r="B31" s="76"/>
      <c r="C31" s="76"/>
      <c r="D31" s="76"/>
      <c r="E31" s="76"/>
      <c r="F31" s="76"/>
      <c r="G31" s="76"/>
      <c r="H31" s="76"/>
      <c r="I31" s="76"/>
      <c r="J31" s="76"/>
      <c r="K31" s="76"/>
    </row>
    <row r="32" spans="1:11" ht="23.25" customHeight="1">
      <c r="A32" s="54"/>
      <c r="B32" s="76"/>
      <c r="C32" s="76"/>
      <c r="D32" s="76"/>
      <c r="E32" s="76"/>
      <c r="F32" s="76"/>
      <c r="G32" s="76"/>
      <c r="H32" s="76"/>
      <c r="I32" s="76"/>
      <c r="J32" s="76"/>
      <c r="K32" s="76"/>
    </row>
    <row r="33" spans="1:11" ht="23.25" customHeight="1">
      <c r="A33" s="54"/>
      <c r="B33" s="76"/>
      <c r="C33" s="76"/>
      <c r="D33" s="76"/>
      <c r="E33" s="76"/>
      <c r="F33" s="76"/>
      <c r="G33" s="76"/>
      <c r="H33" s="76"/>
      <c r="I33" s="76"/>
      <c r="J33" s="76"/>
      <c r="K33" s="76"/>
    </row>
    <row r="34" spans="1:11" ht="23.25" customHeight="1">
      <c r="A34" s="54"/>
      <c r="B34" s="76"/>
      <c r="C34" s="76"/>
      <c r="D34" s="76"/>
      <c r="E34" s="76"/>
      <c r="F34" s="76"/>
      <c r="G34" s="76"/>
      <c r="H34" s="76"/>
      <c r="I34" s="76"/>
      <c r="J34" s="76"/>
      <c r="K34" s="76"/>
    </row>
    <row r="35" spans="1:11" ht="23.25" customHeight="1">
      <c r="A35" s="54"/>
      <c r="B35" s="76"/>
      <c r="C35" s="76"/>
      <c r="D35" s="76"/>
      <c r="E35" s="76"/>
      <c r="F35" s="76"/>
      <c r="G35" s="76"/>
      <c r="H35" s="76"/>
      <c r="I35" s="76"/>
      <c r="J35" s="76"/>
      <c r="K35" s="76"/>
    </row>
    <row r="36" spans="1:11" ht="23.25" customHeight="1">
      <c r="A36" s="54"/>
      <c r="B36" s="76"/>
      <c r="C36" s="76"/>
      <c r="D36" s="76"/>
      <c r="E36" s="76"/>
      <c r="F36" s="76"/>
      <c r="G36" s="76"/>
      <c r="H36" s="76"/>
      <c r="I36" s="76"/>
      <c r="J36" s="76"/>
      <c r="K36" s="76"/>
    </row>
    <row r="37" spans="1:11" ht="23.25" customHeight="1">
      <c r="A37" s="54"/>
      <c r="B37" s="76"/>
      <c r="C37" s="76"/>
      <c r="D37" s="76"/>
      <c r="E37" s="76"/>
      <c r="F37" s="76"/>
      <c r="G37" s="76"/>
      <c r="H37" s="76"/>
      <c r="I37" s="76"/>
      <c r="J37" s="76"/>
      <c r="K37" s="76"/>
    </row>
    <row r="38" spans="1:11" ht="23.25" customHeight="1">
      <c r="A38" s="54"/>
      <c r="B38" s="76"/>
      <c r="C38" s="76"/>
      <c r="D38" s="76"/>
      <c r="E38" s="76"/>
      <c r="F38" s="76"/>
      <c r="G38" s="76"/>
      <c r="H38" s="76"/>
      <c r="I38" s="76"/>
      <c r="J38" s="76"/>
      <c r="K38" s="76"/>
    </row>
    <row r="39" spans="1:11" ht="23.25" customHeight="1">
      <c r="A39" s="54"/>
      <c r="B39" s="76"/>
      <c r="C39" s="76"/>
      <c r="D39" s="76"/>
      <c r="E39" s="76"/>
      <c r="F39" s="76"/>
      <c r="G39" s="76"/>
      <c r="H39" s="76"/>
      <c r="I39" s="76"/>
      <c r="J39" s="76"/>
      <c r="K39" s="76"/>
    </row>
    <row r="40" spans="1:11" ht="23.25" customHeight="1">
      <c r="A40" s="76"/>
      <c r="C40" s="76"/>
      <c r="D40" s="76"/>
      <c r="E40" s="76"/>
      <c r="F40" s="76"/>
      <c r="G40" s="76"/>
      <c r="H40" s="76"/>
      <c r="I40" s="76"/>
      <c r="J40" s="76"/>
      <c r="K40" s="76"/>
    </row>
    <row r="41" spans="1:11" ht="23.25" customHeight="1">
      <c r="A41" s="54"/>
      <c r="B41" s="76"/>
      <c r="C41" s="76"/>
      <c r="D41" s="76"/>
      <c r="E41" s="76"/>
      <c r="F41" s="76"/>
      <c r="G41" s="76"/>
      <c r="H41" s="76"/>
      <c r="I41" s="76"/>
      <c r="J41" s="76"/>
      <c r="K41" s="76"/>
    </row>
    <row r="42" spans="1:11" ht="23.25" customHeight="1">
      <c r="A42" s="54"/>
      <c r="B42" s="76"/>
      <c r="C42" s="76"/>
      <c r="D42" s="76"/>
      <c r="E42" s="76"/>
      <c r="F42" s="76"/>
      <c r="G42" s="76"/>
      <c r="H42" s="76"/>
      <c r="I42" s="76"/>
      <c r="J42" s="76"/>
      <c r="K42" s="76"/>
    </row>
    <row r="43" spans="1:11" ht="23.25" customHeight="1">
      <c r="A43" s="54"/>
      <c r="B43" s="76"/>
      <c r="C43" s="76"/>
      <c r="D43" s="76"/>
      <c r="E43" s="76"/>
      <c r="F43" s="76"/>
      <c r="G43" s="76"/>
      <c r="H43" s="76"/>
      <c r="I43" s="76"/>
      <c r="J43" s="76"/>
      <c r="K43" s="76"/>
    </row>
    <row r="44" spans="1:11" ht="23.25" customHeight="1">
      <c r="A44" s="56"/>
      <c r="B44" s="76"/>
      <c r="C44" s="76"/>
      <c r="D44" s="76"/>
      <c r="E44" s="76"/>
      <c r="F44" s="76"/>
      <c r="G44" s="76"/>
      <c r="H44" s="76"/>
      <c r="I44" s="76"/>
      <c r="J44" s="76"/>
      <c r="K44" s="76"/>
    </row>
    <row r="45" spans="1:11" ht="23.25" customHeight="1">
      <c r="A45" s="54"/>
      <c r="B45" s="76"/>
      <c r="C45" s="76"/>
      <c r="D45" s="76"/>
      <c r="E45" s="76"/>
      <c r="F45" s="76"/>
      <c r="G45" s="76"/>
      <c r="H45" s="76"/>
      <c r="I45" s="76"/>
      <c r="J45" s="76"/>
      <c r="K45" s="76"/>
    </row>
  </sheetData>
  <mergeCells count="2">
    <mergeCell ref="A1:L1"/>
    <mergeCell ref="A2:L2"/>
  </mergeCells>
  <conditionalFormatting sqref="B4:B13">
    <cfRule type="cellIs" dxfId="27" priority="1" operator="equal">
      <formula>0</formula>
    </cfRule>
  </conditionalFormatting>
  <printOptions horizontalCentered="1" verticalCentered="1"/>
  <pageMargins left="0.4" right="0.4" top="0.25" bottom="0.25" header="0.31496062992126" footer="0.31496062992126"/>
  <pageSetup scale="55"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7">
    <tabColor rgb="FFFFFF00"/>
    <pageSetUpPr fitToPage="1"/>
  </sheetPr>
  <dimension ref="A1:AG91"/>
  <sheetViews>
    <sheetView showGridLines="0" view="pageBreakPreview" zoomScale="55" zoomScaleNormal="100" zoomScaleSheetLayoutView="55" zoomScalePageLayoutView="62" workbookViewId="0">
      <selection activeCell="Q3" sqref="Q3"/>
    </sheetView>
  </sheetViews>
  <sheetFormatPr baseColWidth="10" defaultColWidth="11.42578125" defaultRowHeight="15"/>
  <cols>
    <col min="1" max="1" width="18.42578125" style="60" customWidth="1"/>
    <col min="2" max="2" width="20" style="60" customWidth="1"/>
    <col min="3" max="3" width="19.140625" style="60" customWidth="1"/>
    <col min="4" max="4" width="16.140625" style="60" customWidth="1"/>
    <col min="5" max="5" width="19.42578125" style="60" customWidth="1"/>
    <col min="6" max="6" width="16.85546875" style="60" customWidth="1"/>
    <col min="7" max="7" width="16.42578125" style="60" customWidth="1"/>
    <col min="8" max="8" width="14.85546875" style="60" customWidth="1"/>
    <col min="9" max="9" width="22.42578125" style="60" customWidth="1"/>
    <col min="10" max="10" width="18.7109375" style="60" customWidth="1"/>
    <col min="11" max="11" width="17.140625" style="60" customWidth="1"/>
    <col min="12" max="12" width="24.28515625" style="60" customWidth="1"/>
    <col min="13" max="13" width="16.85546875" style="60" customWidth="1"/>
    <col min="14" max="14" width="16.28515625" style="60" customWidth="1"/>
    <col min="15" max="15" width="15" style="60" customWidth="1"/>
    <col min="16" max="16" width="29" style="60" customWidth="1"/>
    <col min="17" max="17" width="18" style="60" bestFit="1" customWidth="1"/>
    <col min="18" max="18" width="17.42578125" style="60" customWidth="1"/>
    <col min="19" max="19" width="24.7109375" style="60" customWidth="1"/>
    <col min="20" max="20" width="20.42578125" style="60" customWidth="1"/>
    <col min="21" max="21" width="14.7109375" style="60" customWidth="1"/>
    <col min="22" max="22" width="13" style="60" customWidth="1"/>
    <col min="23" max="26" width="11.42578125" style="60"/>
    <col min="27" max="27" width="18.7109375" style="60" bestFit="1" customWidth="1"/>
    <col min="28" max="16384" width="11.42578125" style="60"/>
  </cols>
  <sheetData>
    <row r="1" spans="1:33" ht="105.75" customHeight="1">
      <c r="A1" s="2475"/>
      <c r="B1" s="2475"/>
      <c r="C1" s="2475"/>
      <c r="D1" s="2475"/>
      <c r="E1" s="2475"/>
      <c r="F1" s="2475"/>
      <c r="G1" s="2475"/>
      <c r="H1" s="2475"/>
      <c r="I1" s="2475"/>
      <c r="J1" s="2475"/>
      <c r="K1" s="2475"/>
      <c r="L1" s="2475"/>
      <c r="M1" s="2475"/>
      <c r="N1" s="2475"/>
      <c r="O1" s="2475"/>
      <c r="P1" s="2475"/>
    </row>
    <row r="2" spans="1:33" ht="408.75" customHeight="1">
      <c r="A2" s="2476" t="s">
        <v>1019</v>
      </c>
      <c r="B2" s="2477"/>
      <c r="C2" s="2477"/>
      <c r="D2" s="2477"/>
      <c r="E2" s="2477"/>
      <c r="F2" s="2477"/>
      <c r="G2" s="2477"/>
      <c r="H2" s="2477"/>
      <c r="I2" s="2477"/>
      <c r="J2" s="2477"/>
      <c r="K2" s="2477"/>
      <c r="L2" s="2477"/>
      <c r="M2" s="2477"/>
      <c r="N2" s="2477"/>
      <c r="O2" s="2477"/>
      <c r="P2" s="2477"/>
      <c r="Q2" s="47"/>
      <c r="R2" s="47"/>
      <c r="S2" s="16"/>
      <c r="T2" s="16"/>
      <c r="U2" s="16"/>
      <c r="V2" s="16"/>
    </row>
    <row r="3" spans="1:33" ht="306.75" customHeight="1">
      <c r="A3" s="2477"/>
      <c r="B3" s="2477"/>
      <c r="C3" s="2477"/>
      <c r="D3" s="2477"/>
      <c r="E3" s="2477"/>
      <c r="F3" s="2477"/>
      <c r="G3" s="2477"/>
      <c r="H3" s="2477"/>
      <c r="I3" s="2477"/>
      <c r="J3" s="2477"/>
      <c r="K3" s="2477"/>
      <c r="L3" s="2477"/>
      <c r="M3" s="2477"/>
      <c r="N3" s="2477"/>
      <c r="O3" s="2477"/>
      <c r="P3" s="2477"/>
      <c r="Q3" s="47"/>
      <c r="R3" s="47"/>
      <c r="S3" s="16"/>
      <c r="T3" s="16"/>
      <c r="U3" s="16"/>
      <c r="V3" s="16"/>
    </row>
    <row r="4" spans="1:33" ht="409.5" customHeight="1">
      <c r="A4" s="2477"/>
      <c r="B4" s="2477"/>
      <c r="C4" s="2477"/>
      <c r="D4" s="2477"/>
      <c r="E4" s="2477"/>
      <c r="F4" s="2477"/>
      <c r="G4" s="2477"/>
      <c r="H4" s="2477"/>
      <c r="I4" s="2477"/>
      <c r="J4" s="2477"/>
      <c r="K4" s="2477"/>
      <c r="L4" s="2477"/>
      <c r="M4" s="2477"/>
      <c r="N4" s="2477"/>
      <c r="O4" s="2477"/>
      <c r="P4" s="2477"/>
      <c r="Q4" s="47"/>
      <c r="R4" s="47"/>
      <c r="S4" s="16"/>
      <c r="T4" s="16"/>
      <c r="U4" s="16"/>
      <c r="V4" s="16"/>
    </row>
    <row r="5" spans="1:33" ht="114.75" customHeight="1">
      <c r="A5" s="2477"/>
      <c r="B5" s="2477"/>
      <c r="C5" s="2477"/>
      <c r="D5" s="2477"/>
      <c r="E5" s="2477"/>
      <c r="F5" s="2477"/>
      <c r="G5" s="2477"/>
      <c r="H5" s="2477"/>
      <c r="I5" s="2477"/>
      <c r="J5" s="2477"/>
      <c r="K5" s="2477"/>
      <c r="L5" s="2477"/>
      <c r="M5" s="2477"/>
      <c r="N5" s="2477"/>
      <c r="O5" s="2477"/>
      <c r="P5" s="2477"/>
      <c r="Q5" s="47"/>
      <c r="R5" s="47"/>
      <c r="S5" s="16"/>
      <c r="T5" s="16"/>
      <c r="U5" s="16"/>
      <c r="V5" s="16"/>
    </row>
    <row r="6" spans="1:33" ht="25.5" customHeight="1">
      <c r="Q6" s="47"/>
      <c r="R6" s="47"/>
      <c r="S6" s="16"/>
      <c r="T6" s="16"/>
      <c r="U6" s="16"/>
      <c r="V6" s="16"/>
    </row>
    <row r="7" spans="1:33" ht="25.5" customHeight="1">
      <c r="Q7" s="47"/>
      <c r="R7" s="47"/>
      <c r="S7" s="16"/>
      <c r="T7" s="16"/>
      <c r="U7" s="16"/>
      <c r="V7" s="16"/>
    </row>
    <row r="8" spans="1:33" ht="25.5" customHeight="1">
      <c r="Q8" s="47"/>
      <c r="R8" s="47"/>
      <c r="S8" s="16"/>
      <c r="T8" s="16"/>
      <c r="U8" s="16"/>
      <c r="V8" s="16"/>
    </row>
    <row r="9" spans="1:33" ht="25.5" customHeight="1">
      <c r="Q9" s="47"/>
      <c r="R9" s="47"/>
      <c r="S9" s="16"/>
      <c r="T9" s="16"/>
      <c r="U9" s="16"/>
      <c r="V9" s="16"/>
    </row>
    <row r="10" spans="1:33" ht="25.5" customHeight="1">
      <c r="Q10" s="47"/>
      <c r="R10" s="47"/>
      <c r="S10" s="16"/>
      <c r="T10" s="16"/>
      <c r="U10" s="16"/>
      <c r="V10" s="16"/>
    </row>
    <row r="11" spans="1:33" ht="25.5" customHeight="1">
      <c r="Q11" s="47"/>
      <c r="R11" s="47"/>
      <c r="S11" s="16"/>
      <c r="T11" s="16"/>
      <c r="U11" s="16"/>
      <c r="V11" s="16"/>
    </row>
    <row r="12" spans="1:33" ht="23.25" customHeight="1">
      <c r="Q12" s="47"/>
      <c r="R12" s="47"/>
      <c r="S12" s="16"/>
      <c r="T12" s="16"/>
      <c r="U12" s="16"/>
      <c r="V12" s="16"/>
    </row>
    <row r="13" spans="1:33" ht="25.5" customHeight="1">
      <c r="A13" s="22"/>
      <c r="B13" s="22"/>
      <c r="C13" s="22"/>
      <c r="D13" s="22"/>
      <c r="E13" s="22"/>
      <c r="F13" s="22"/>
      <c r="G13" s="22"/>
      <c r="H13" s="22"/>
      <c r="I13" s="22"/>
      <c r="J13" s="22"/>
      <c r="K13" s="22"/>
      <c r="L13" s="22"/>
      <c r="M13" s="22"/>
      <c r="N13" s="22"/>
      <c r="O13" s="22"/>
      <c r="P13" s="22"/>
      <c r="R13" s="47"/>
      <c r="S13" s="16"/>
      <c r="T13" s="16"/>
      <c r="U13" s="16"/>
      <c r="V13" s="16"/>
    </row>
    <row r="14" spans="1:33" ht="25.5" customHeight="1">
      <c r="A14" s="22"/>
      <c r="B14" s="22"/>
      <c r="C14" s="22"/>
      <c r="D14" s="22"/>
      <c r="E14" s="22"/>
      <c r="F14" s="22"/>
      <c r="G14" s="22"/>
      <c r="H14" s="22"/>
      <c r="I14" s="22"/>
      <c r="J14" s="22"/>
      <c r="K14" s="22"/>
      <c r="L14" s="22"/>
      <c r="M14" s="22"/>
      <c r="N14" s="22"/>
      <c r="O14" s="22"/>
      <c r="P14" s="22"/>
      <c r="Q14" s="22"/>
      <c r="R14" s="22"/>
      <c r="S14" s="22"/>
      <c r="T14" s="22"/>
      <c r="U14" s="22"/>
      <c r="V14" s="22"/>
    </row>
    <row r="15" spans="1:33" ht="25.5" customHeight="1">
      <c r="A15" s="22"/>
      <c r="B15" s="22"/>
      <c r="C15" s="22"/>
      <c r="D15" s="22"/>
      <c r="E15" s="22"/>
      <c r="F15" s="22"/>
      <c r="G15" s="22"/>
      <c r="H15" s="22"/>
      <c r="I15" s="22"/>
      <c r="J15" s="22"/>
      <c r="K15" s="22"/>
      <c r="L15" s="22"/>
      <c r="M15" s="22"/>
      <c r="N15" s="22"/>
      <c r="O15" s="22"/>
      <c r="P15" s="22"/>
      <c r="Q15" s="22"/>
      <c r="R15" s="22"/>
      <c r="S15" s="22"/>
      <c r="T15" s="22"/>
      <c r="U15" s="22"/>
      <c r="V15" s="22"/>
      <c r="AG15" s="60" t="s">
        <v>8</v>
      </c>
    </row>
    <row r="16" spans="1:33" ht="25.5" customHeight="1">
      <c r="A16" s="22"/>
      <c r="B16" s="22"/>
      <c r="C16" s="22"/>
      <c r="D16" s="22"/>
      <c r="E16" s="22"/>
      <c r="F16" s="22"/>
      <c r="G16" s="22"/>
      <c r="H16" s="22"/>
      <c r="I16" s="22"/>
      <c r="J16" s="22"/>
      <c r="K16" s="22"/>
      <c r="L16" s="22"/>
      <c r="M16" s="22"/>
      <c r="N16" s="22"/>
      <c r="O16" s="22"/>
      <c r="P16" s="22"/>
      <c r="Q16" s="22"/>
      <c r="R16" s="22"/>
      <c r="S16" s="22"/>
      <c r="T16" s="22"/>
      <c r="U16" s="22"/>
      <c r="V16" s="22"/>
    </row>
    <row r="17" spans="1:23" ht="25.5" customHeight="1">
      <c r="A17" s="22"/>
      <c r="B17" s="22"/>
      <c r="C17" s="22"/>
      <c r="D17" s="22"/>
      <c r="E17" s="22"/>
      <c r="F17" s="22"/>
      <c r="G17" s="22"/>
      <c r="H17" s="22"/>
      <c r="I17" s="22"/>
      <c r="J17" s="22"/>
      <c r="K17" s="22"/>
      <c r="L17" s="22"/>
      <c r="M17" s="22"/>
      <c r="N17" s="22"/>
      <c r="O17" s="22"/>
      <c r="P17" s="22"/>
      <c r="Q17" s="22"/>
      <c r="R17" s="22"/>
      <c r="S17" s="22"/>
      <c r="T17" s="22"/>
      <c r="U17" s="22"/>
      <c r="V17" s="22"/>
    </row>
    <row r="18" spans="1:23" ht="25.5" customHeight="1">
      <c r="A18" s="22"/>
      <c r="B18" s="22"/>
      <c r="C18" s="22"/>
      <c r="D18" s="22"/>
      <c r="E18" s="22"/>
      <c r="F18" s="22"/>
      <c r="G18" s="22"/>
      <c r="H18" s="22"/>
      <c r="I18" s="22"/>
      <c r="J18" s="22"/>
      <c r="K18" s="22"/>
      <c r="L18" s="22"/>
      <c r="M18" s="22"/>
      <c r="N18" s="22"/>
      <c r="O18" s="22"/>
      <c r="P18" s="22"/>
      <c r="Q18" s="22"/>
      <c r="R18" s="22"/>
      <c r="S18" s="22"/>
      <c r="T18" s="22"/>
      <c r="U18" s="22"/>
      <c r="V18" s="22"/>
    </row>
    <row r="19" spans="1:23" ht="25.5" customHeight="1">
      <c r="A19" s="22"/>
      <c r="B19" s="22"/>
      <c r="C19" s="22"/>
      <c r="D19" s="22"/>
      <c r="E19" s="22"/>
      <c r="F19" s="22"/>
      <c r="G19" s="22"/>
      <c r="H19" s="22"/>
      <c r="I19" s="22"/>
      <c r="J19" s="22"/>
      <c r="K19" s="22"/>
      <c r="L19" s="22"/>
      <c r="M19" s="22"/>
      <c r="N19" s="22"/>
      <c r="O19" s="22"/>
      <c r="P19" s="22"/>
      <c r="Q19" s="22"/>
      <c r="R19" s="22"/>
      <c r="S19" s="22"/>
      <c r="T19" s="22"/>
      <c r="U19" s="22"/>
      <c r="V19" s="22"/>
    </row>
    <row r="20" spans="1:23" ht="25.5" customHeight="1">
      <c r="A20" s="22"/>
      <c r="B20" s="22"/>
      <c r="C20" s="22"/>
      <c r="D20" s="22"/>
      <c r="E20" s="22"/>
      <c r="F20" s="22"/>
      <c r="G20" s="22"/>
      <c r="H20" s="22"/>
      <c r="I20" s="22"/>
      <c r="J20" s="22"/>
      <c r="K20" s="22"/>
      <c r="L20" s="22"/>
      <c r="M20" s="22"/>
      <c r="N20" s="22"/>
      <c r="O20" s="22"/>
      <c r="P20" s="22"/>
      <c r="Q20" s="22"/>
      <c r="R20" s="22"/>
      <c r="S20" s="22"/>
      <c r="T20" s="22"/>
      <c r="U20" s="22"/>
      <c r="V20" s="22"/>
    </row>
    <row r="21" spans="1:23" ht="25.5" customHeight="1">
      <c r="A21" s="22"/>
      <c r="B21" s="22"/>
      <c r="C21" s="22"/>
      <c r="D21" s="22"/>
      <c r="E21" s="22"/>
      <c r="F21" s="22"/>
      <c r="G21" s="22"/>
      <c r="H21" s="22"/>
      <c r="I21" s="22"/>
      <c r="J21" s="22"/>
      <c r="K21" s="22"/>
      <c r="L21" s="22"/>
      <c r="M21" s="22"/>
      <c r="N21" s="22"/>
      <c r="O21" s="22"/>
      <c r="P21" s="22"/>
      <c r="Q21" s="22"/>
      <c r="R21" s="22"/>
      <c r="S21" s="22"/>
      <c r="T21" s="22"/>
      <c r="U21" s="22"/>
      <c r="V21" s="22"/>
    </row>
    <row r="22" spans="1:23" ht="25.5" customHeight="1">
      <c r="A22" s="22"/>
      <c r="B22" s="22"/>
      <c r="C22" s="22"/>
      <c r="D22" s="22"/>
      <c r="E22" s="22"/>
      <c r="F22" s="22"/>
      <c r="G22" s="22"/>
      <c r="H22" s="22"/>
      <c r="I22" s="22"/>
      <c r="J22" s="22"/>
      <c r="K22" s="22"/>
      <c r="L22" s="22"/>
      <c r="M22" s="22"/>
      <c r="N22" s="22"/>
      <c r="O22" s="22"/>
      <c r="P22" s="22"/>
      <c r="Q22" s="22"/>
      <c r="R22" s="22"/>
      <c r="S22" s="22"/>
      <c r="T22" s="22"/>
      <c r="U22" s="22"/>
      <c r="V22" s="22"/>
    </row>
    <row r="23" spans="1:23" ht="25.5" customHeight="1">
      <c r="A23" s="22"/>
      <c r="B23" s="22"/>
      <c r="C23" s="22"/>
      <c r="D23" s="22"/>
      <c r="E23" s="22"/>
      <c r="F23" s="22"/>
      <c r="G23" s="22"/>
      <c r="H23" s="22"/>
      <c r="I23" s="22"/>
      <c r="J23" s="22"/>
      <c r="K23" s="22"/>
      <c r="L23" s="22"/>
      <c r="M23" s="22"/>
      <c r="N23" s="22"/>
      <c r="O23" s="22"/>
      <c r="P23" s="22"/>
      <c r="Q23" s="22"/>
      <c r="R23" s="22"/>
      <c r="S23" s="22"/>
      <c r="T23" s="22"/>
      <c r="U23" s="22"/>
      <c r="V23" s="22"/>
    </row>
    <row r="24" spans="1:23" ht="25.5" customHeight="1">
      <c r="A24" s="22"/>
      <c r="B24" s="22"/>
      <c r="C24" s="22"/>
      <c r="D24" s="22"/>
      <c r="E24" s="22"/>
      <c r="F24" s="22"/>
      <c r="G24" s="22"/>
      <c r="H24" s="22"/>
      <c r="I24" s="22"/>
      <c r="J24" s="22"/>
      <c r="K24" s="22"/>
      <c r="L24" s="22"/>
      <c r="M24" s="22"/>
      <c r="N24" s="22"/>
      <c r="O24" s="22"/>
      <c r="P24" s="22"/>
      <c r="Q24" s="22"/>
      <c r="R24" s="22"/>
      <c r="S24" s="22"/>
      <c r="T24" s="22"/>
      <c r="U24" s="22"/>
      <c r="V24" s="22"/>
    </row>
    <row r="25" spans="1:23" ht="25.5" customHeight="1">
      <c r="A25" s="22"/>
      <c r="B25" s="22"/>
      <c r="C25" s="22"/>
      <c r="D25" s="22"/>
      <c r="E25" s="22"/>
      <c r="F25" s="22"/>
      <c r="G25" s="22"/>
      <c r="H25" s="22"/>
      <c r="I25" s="22"/>
      <c r="J25" s="22"/>
      <c r="K25" s="22"/>
      <c r="L25" s="22"/>
      <c r="M25" s="22"/>
      <c r="N25" s="22"/>
      <c r="O25" s="22"/>
      <c r="P25" s="22"/>
      <c r="Q25" s="22"/>
      <c r="R25" s="22"/>
      <c r="S25" s="22"/>
      <c r="T25" s="22"/>
      <c r="U25" s="22"/>
      <c r="V25" s="22"/>
    </row>
    <row r="26" spans="1:23" ht="25.5" customHeight="1">
      <c r="A26" s="22"/>
      <c r="B26" s="22"/>
      <c r="C26" s="22"/>
      <c r="D26" s="22"/>
      <c r="E26" s="22"/>
      <c r="F26" s="22"/>
      <c r="G26" s="22"/>
      <c r="H26" s="22"/>
      <c r="I26" s="22"/>
      <c r="J26" s="22"/>
      <c r="K26" s="22"/>
      <c r="L26" s="22"/>
      <c r="M26" s="22"/>
      <c r="N26" s="22"/>
      <c r="O26" s="22"/>
      <c r="P26" s="22"/>
      <c r="Q26" s="22"/>
      <c r="R26" s="22"/>
      <c r="S26" s="22"/>
      <c r="T26" s="22"/>
      <c r="U26" s="22"/>
      <c r="V26" s="22"/>
    </row>
    <row r="27" spans="1:23" ht="25.5" customHeight="1">
      <c r="A27" s="22"/>
      <c r="B27" s="22"/>
      <c r="C27" s="22"/>
      <c r="D27" s="22"/>
      <c r="E27" s="22"/>
      <c r="F27" s="22"/>
      <c r="G27" s="22"/>
      <c r="H27" s="22"/>
      <c r="I27" s="22"/>
      <c r="J27" s="22"/>
      <c r="K27" s="22"/>
      <c r="L27" s="22"/>
      <c r="M27" s="22"/>
      <c r="N27" s="22"/>
      <c r="O27" s="22"/>
      <c r="P27" s="22"/>
      <c r="Q27" s="22"/>
      <c r="R27" s="22"/>
      <c r="S27" s="22"/>
      <c r="T27" s="22"/>
      <c r="U27" s="22"/>
      <c r="V27" s="22"/>
      <c r="W27" s="60" t="s">
        <v>8</v>
      </c>
    </row>
    <row r="28" spans="1:23" ht="25.5" customHeight="1">
      <c r="A28" s="22"/>
      <c r="B28" s="22"/>
      <c r="C28" s="22"/>
      <c r="D28" s="22"/>
      <c r="E28" s="22"/>
      <c r="F28" s="22"/>
      <c r="G28" s="22"/>
      <c r="H28" s="22"/>
      <c r="I28" s="22"/>
      <c r="J28" s="22"/>
      <c r="K28" s="22"/>
      <c r="L28" s="22"/>
      <c r="M28" s="22"/>
      <c r="N28" s="22"/>
      <c r="O28" s="22"/>
      <c r="P28" s="22"/>
      <c r="Q28" s="22"/>
      <c r="R28" s="22"/>
      <c r="S28" s="22"/>
      <c r="T28" s="22"/>
      <c r="U28" s="22"/>
      <c r="V28" s="22"/>
    </row>
    <row r="29" spans="1:23" ht="25.5" customHeight="1">
      <c r="A29" s="22"/>
      <c r="B29" s="22"/>
      <c r="C29" s="22"/>
      <c r="D29" s="22"/>
      <c r="E29" s="22"/>
      <c r="F29" s="22"/>
      <c r="G29" s="22"/>
      <c r="H29" s="22"/>
      <c r="I29" s="22"/>
      <c r="J29" s="22"/>
      <c r="K29" s="22"/>
      <c r="L29" s="22"/>
      <c r="M29" s="22"/>
      <c r="N29" s="22"/>
      <c r="O29" s="22"/>
      <c r="P29" s="22"/>
      <c r="Q29" s="22"/>
      <c r="R29" s="22"/>
      <c r="S29" s="22"/>
      <c r="T29" s="22"/>
      <c r="U29" s="22"/>
      <c r="V29" s="22"/>
    </row>
    <row r="30" spans="1:23" ht="25.5" customHeight="1">
      <c r="A30" s="22"/>
      <c r="B30" s="22"/>
      <c r="C30" s="22"/>
      <c r="D30" s="22"/>
      <c r="E30" s="22"/>
      <c r="F30" s="22"/>
      <c r="G30" s="22"/>
      <c r="H30" s="22"/>
      <c r="I30" s="22"/>
      <c r="J30" s="22"/>
      <c r="K30" s="22"/>
      <c r="L30" s="22"/>
      <c r="M30" s="22"/>
      <c r="N30" s="22"/>
      <c r="O30" s="22"/>
      <c r="P30" s="22"/>
      <c r="Q30" s="22"/>
      <c r="R30" s="22"/>
      <c r="S30" s="22"/>
      <c r="T30" s="22"/>
      <c r="U30" s="22"/>
      <c r="V30" s="22"/>
    </row>
    <row r="31" spans="1:23" ht="25.5" customHeight="1">
      <c r="A31" s="22"/>
      <c r="B31" s="22"/>
      <c r="C31" s="22"/>
      <c r="D31" s="22"/>
      <c r="E31" s="22"/>
      <c r="F31" s="22"/>
      <c r="G31" s="22"/>
      <c r="H31" s="22"/>
      <c r="I31" s="22"/>
      <c r="J31" s="22"/>
      <c r="K31" s="22"/>
      <c r="L31" s="22"/>
      <c r="M31" s="22"/>
      <c r="N31" s="22"/>
      <c r="O31" s="22"/>
      <c r="P31" s="22"/>
      <c r="Q31" s="22"/>
      <c r="R31" s="22"/>
      <c r="S31" s="22"/>
      <c r="T31" s="22"/>
      <c r="U31" s="22"/>
      <c r="V31" s="22"/>
    </row>
    <row r="32" spans="1:23" ht="25.5" customHeight="1">
      <c r="A32" s="22"/>
      <c r="B32" s="22"/>
      <c r="C32" s="22"/>
      <c r="D32" s="22"/>
      <c r="E32" s="22"/>
      <c r="F32" s="22"/>
      <c r="G32" s="22"/>
      <c r="H32" s="22"/>
      <c r="I32" s="22"/>
      <c r="J32" s="22"/>
      <c r="K32" s="22"/>
      <c r="L32" s="22"/>
      <c r="M32" s="22"/>
      <c r="N32" s="22"/>
      <c r="O32" s="22"/>
      <c r="P32" s="22"/>
      <c r="Q32" s="22"/>
      <c r="R32" s="22"/>
      <c r="S32" s="22"/>
      <c r="T32" s="22"/>
      <c r="U32" s="22"/>
      <c r="V32" s="22"/>
    </row>
    <row r="33" spans="1:30" ht="25.5" customHeight="1">
      <c r="A33" s="22"/>
      <c r="B33" s="22"/>
      <c r="C33" s="22"/>
      <c r="D33" s="22"/>
      <c r="E33" s="22"/>
      <c r="F33" s="22"/>
      <c r="G33" s="22"/>
      <c r="H33" s="22"/>
      <c r="I33" s="22"/>
      <c r="J33" s="22"/>
      <c r="K33" s="22"/>
      <c r="L33" s="22"/>
      <c r="M33" s="22"/>
      <c r="N33" s="22"/>
      <c r="O33" s="22"/>
      <c r="P33" s="22"/>
      <c r="Q33" s="22"/>
      <c r="R33" s="22"/>
      <c r="S33" s="22"/>
      <c r="T33" s="22"/>
      <c r="U33" s="22"/>
      <c r="V33" s="22"/>
    </row>
    <row r="34" spans="1:30" ht="25.5" customHeight="1">
      <c r="A34" s="22"/>
      <c r="B34" s="22"/>
      <c r="C34" s="22"/>
      <c r="D34" s="22"/>
      <c r="E34" s="22"/>
      <c r="F34" s="22"/>
      <c r="G34" s="22"/>
      <c r="H34" s="22"/>
      <c r="I34" s="22"/>
      <c r="J34" s="22"/>
      <c r="K34" s="22"/>
      <c r="L34" s="22"/>
      <c r="M34" s="22"/>
      <c r="N34" s="22"/>
      <c r="O34" s="22"/>
      <c r="P34" s="22"/>
      <c r="Q34" s="22"/>
      <c r="R34" s="22"/>
      <c r="S34" s="22"/>
      <c r="T34" s="22"/>
      <c r="U34" s="22"/>
      <c r="V34" s="22"/>
    </row>
    <row r="35" spans="1:30">
      <c r="S35" s="73"/>
      <c r="T35" s="73"/>
      <c r="U35" s="73"/>
      <c r="V35" s="73"/>
      <c r="W35" s="74"/>
      <c r="X35" s="74"/>
      <c r="Y35" s="74"/>
      <c r="Z35" s="74"/>
      <c r="AA35" s="74"/>
      <c r="AB35" s="74"/>
    </row>
    <row r="36" spans="1:30">
      <c r="S36" s="73"/>
      <c r="T36" s="73"/>
      <c r="U36" s="73"/>
      <c r="V36" s="73"/>
      <c r="W36" s="74"/>
      <c r="X36" s="74"/>
      <c r="Y36" s="74"/>
      <c r="Z36" s="74"/>
      <c r="AA36" s="74"/>
      <c r="AB36" s="74"/>
    </row>
    <row r="37" spans="1:30">
      <c r="S37" s="73"/>
      <c r="T37" s="73"/>
      <c r="U37" s="73"/>
      <c r="V37" s="73"/>
      <c r="W37" s="74"/>
      <c r="X37" s="74"/>
      <c r="Y37" s="74"/>
      <c r="Z37" s="74"/>
      <c r="AA37" s="74"/>
      <c r="AB37" s="74"/>
    </row>
    <row r="38" spans="1:30">
      <c r="S38" s="73"/>
      <c r="T38" s="73"/>
      <c r="U38" s="73"/>
      <c r="V38" s="73"/>
      <c r="W38" s="74"/>
      <c r="X38" s="74"/>
      <c r="Y38" s="74"/>
      <c r="Z38" s="74"/>
      <c r="AA38" s="74"/>
      <c r="AB38" s="74"/>
    </row>
    <row r="39" spans="1:30" ht="51" customHeight="1">
      <c r="S39" s="73"/>
      <c r="T39" s="73"/>
      <c r="U39" s="73"/>
      <c r="V39" s="73"/>
      <c r="W39" s="74"/>
      <c r="X39" s="74"/>
      <c r="Y39" s="74"/>
      <c r="Z39" s="74"/>
      <c r="AA39" s="74"/>
      <c r="AB39" s="74"/>
    </row>
    <row r="40" spans="1:30" ht="78" customHeight="1">
      <c r="A40" s="2471"/>
      <c r="B40" s="2471"/>
      <c r="C40" s="2471"/>
      <c r="D40" s="2471"/>
      <c r="E40" s="2471"/>
      <c r="F40" s="2471"/>
      <c r="G40" s="2471"/>
      <c r="H40" s="2471"/>
      <c r="I40" s="2471"/>
      <c r="J40" s="2471"/>
      <c r="K40" s="2471"/>
      <c r="L40" s="2471"/>
      <c r="M40" s="2471"/>
      <c r="N40" s="2471"/>
      <c r="O40" s="2471"/>
      <c r="P40" s="2471"/>
      <c r="Q40" s="2471"/>
      <c r="R40" s="2471"/>
      <c r="S40" s="2471"/>
      <c r="T40" s="2471"/>
      <c r="U40" s="2471"/>
      <c r="V40" s="2471"/>
      <c r="W40" s="2471"/>
      <c r="X40" s="2471"/>
      <c r="Y40" s="2471"/>
      <c r="Z40" s="74"/>
      <c r="AA40" s="74"/>
      <c r="AB40" s="74"/>
    </row>
    <row r="41" spans="1:30">
      <c r="S41" s="74"/>
      <c r="T41" s="74"/>
      <c r="U41" s="74"/>
      <c r="V41" s="74"/>
      <c r="W41" s="74"/>
    </row>
    <row r="42" spans="1:30">
      <c r="S42" s="74"/>
      <c r="T42" s="74"/>
      <c r="U42" s="74"/>
      <c r="V42" s="74"/>
      <c r="W42" s="74"/>
    </row>
    <row r="43" spans="1:30">
      <c r="S43" s="74"/>
      <c r="T43" s="74"/>
      <c r="U43" s="74"/>
      <c r="V43" s="74"/>
      <c r="W43" s="74"/>
    </row>
    <row r="44" spans="1:30">
      <c r="S44" s="74"/>
      <c r="T44" s="74"/>
      <c r="U44" s="74"/>
      <c r="V44" s="74"/>
      <c r="W44" s="74"/>
    </row>
    <row r="45" spans="1:30">
      <c r="S45" s="74"/>
      <c r="T45" s="74"/>
      <c r="U45" s="74"/>
      <c r="V45" s="74"/>
      <c r="W45" s="74"/>
    </row>
    <row r="46" spans="1:30">
      <c r="S46" s="74"/>
      <c r="T46" s="74"/>
      <c r="U46" s="74"/>
      <c r="V46" s="74"/>
      <c r="W46" s="74"/>
      <c r="X46" s="74"/>
      <c r="Y46" s="74"/>
      <c r="Z46" s="74"/>
      <c r="AA46" s="74"/>
      <c r="AB46" s="74"/>
      <c r="AC46" s="74"/>
      <c r="AD46" s="74"/>
    </row>
    <row r="47" spans="1:30">
      <c r="S47" s="74"/>
      <c r="T47" s="74"/>
      <c r="U47" s="74"/>
      <c r="V47" s="74"/>
      <c r="W47" s="74"/>
      <c r="X47" s="74"/>
      <c r="Y47" s="74"/>
      <c r="Z47" s="74"/>
      <c r="AA47" s="74"/>
      <c r="AB47" s="74"/>
      <c r="AC47" s="74"/>
      <c r="AD47" s="74"/>
    </row>
    <row r="48" spans="1:30">
      <c r="S48" s="74"/>
      <c r="T48" s="74"/>
      <c r="U48" s="74"/>
      <c r="V48" s="74"/>
      <c r="W48" s="74"/>
      <c r="X48" s="74"/>
      <c r="Y48" s="74"/>
      <c r="Z48" s="74"/>
      <c r="AA48" s="74"/>
      <c r="AB48" s="74"/>
      <c r="AC48" s="74"/>
      <c r="AD48" s="74"/>
    </row>
    <row r="49" spans="2:30">
      <c r="S49" s="74"/>
      <c r="T49" s="74"/>
      <c r="U49" s="74"/>
      <c r="V49" s="74"/>
      <c r="W49" s="74"/>
      <c r="X49" s="74"/>
      <c r="Y49" s="74"/>
      <c r="Z49" s="74"/>
      <c r="AA49" s="74"/>
      <c r="AB49" s="74"/>
      <c r="AC49" s="74"/>
      <c r="AD49" s="74"/>
    </row>
    <row r="50" spans="2:30">
      <c r="S50" s="74"/>
      <c r="T50" s="74"/>
      <c r="U50" s="74"/>
      <c r="V50" s="74"/>
      <c r="W50" s="74"/>
      <c r="X50" s="74"/>
      <c r="Y50" s="74"/>
      <c r="Z50" s="74"/>
      <c r="AA50" s="74"/>
      <c r="AB50" s="74"/>
      <c r="AC50" s="74"/>
      <c r="AD50" s="74"/>
    </row>
    <row r="51" spans="2:30">
      <c r="S51" s="74"/>
      <c r="T51" s="74"/>
      <c r="U51" s="74"/>
      <c r="V51" s="74"/>
      <c r="W51" s="74"/>
      <c r="X51" s="74"/>
      <c r="Y51" s="74"/>
      <c r="Z51" s="74"/>
      <c r="AA51" s="74"/>
      <c r="AB51" s="74"/>
      <c r="AC51" s="74"/>
      <c r="AD51" s="74"/>
    </row>
    <row r="52" spans="2:30">
      <c r="B52" s="74"/>
      <c r="C52" s="74"/>
      <c r="D52" s="74"/>
      <c r="E52" s="74"/>
      <c r="F52" s="74"/>
      <c r="G52" s="74"/>
      <c r="H52" s="74"/>
      <c r="I52" s="74"/>
      <c r="J52" s="74"/>
      <c r="K52" s="74"/>
      <c r="L52" s="74"/>
      <c r="M52" s="74"/>
      <c r="N52" s="74"/>
      <c r="O52" s="74"/>
      <c r="P52" s="74"/>
      <c r="Q52" s="74"/>
      <c r="R52" s="74"/>
      <c r="S52" s="74"/>
      <c r="T52" s="74"/>
      <c r="U52" s="74"/>
      <c r="V52" s="74"/>
      <c r="W52" s="74"/>
      <c r="X52" s="74"/>
      <c r="Y52" s="74"/>
      <c r="Z52" s="74"/>
      <c r="AA52" s="74"/>
      <c r="AB52" s="74"/>
      <c r="AC52" s="74"/>
      <c r="AD52" s="74"/>
    </row>
    <row r="71" spans="24:24">
      <c r="X71" s="74"/>
    </row>
    <row r="72" spans="24:24">
      <c r="X72" s="74"/>
    </row>
    <row r="73" spans="24:24">
      <c r="X73" s="74"/>
    </row>
    <row r="74" spans="24:24">
      <c r="X74" s="74"/>
    </row>
    <row r="75" spans="24:24">
      <c r="X75" s="74"/>
    </row>
    <row r="76" spans="24:24">
      <c r="X76" s="74"/>
    </row>
    <row r="77" spans="24:24">
      <c r="X77" s="74"/>
    </row>
    <row r="78" spans="24:24">
      <c r="X78" s="74"/>
    </row>
    <row r="88" spans="24:24">
      <c r="X88" s="74"/>
    </row>
    <row r="89" spans="24:24">
      <c r="X89" s="74"/>
    </row>
    <row r="90" spans="24:24">
      <c r="X90" s="74"/>
    </row>
    <row r="91" spans="24:24">
      <c r="X91" s="74"/>
    </row>
  </sheetData>
  <mergeCells count="3">
    <mergeCell ref="A1:P1"/>
    <mergeCell ref="A40:Y40"/>
    <mergeCell ref="A2:P5"/>
  </mergeCells>
  <printOptions horizontalCentered="1" verticalCentered="1"/>
  <pageMargins left="0.39370078740157483" right="0.39370078740157483" top="0.23622047244094491" bottom="0.23622047244094491" header="0.31496062992125984" footer="0.31496062992125984"/>
  <pageSetup scale="43" orientation="landscape"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7">
    <tabColor theme="9" tint="-0.249977111117893"/>
    <pageSetUpPr fitToPage="1"/>
  </sheetPr>
  <dimension ref="A1:S45"/>
  <sheetViews>
    <sheetView showGridLines="0" view="pageBreakPreview" zoomScale="70" zoomScaleNormal="100" zoomScaleSheetLayoutView="70" workbookViewId="0">
      <selection activeCell="U10" sqref="U10"/>
    </sheetView>
  </sheetViews>
  <sheetFormatPr baseColWidth="10" defaultColWidth="11.42578125" defaultRowHeight="23.25" customHeight="1"/>
  <cols>
    <col min="1" max="1" width="25.28515625" style="60" customWidth="1"/>
    <col min="2" max="2" width="17.140625" style="60" customWidth="1"/>
    <col min="3" max="3" width="15.42578125" style="60" customWidth="1"/>
    <col min="4" max="4" width="14.28515625" style="60" customWidth="1"/>
    <col min="5" max="6" width="11.7109375" style="60" bestFit="1" customWidth="1"/>
    <col min="7" max="7" width="19.28515625" style="60" customWidth="1"/>
    <col min="8" max="8" width="18.5703125" style="60" customWidth="1"/>
    <col min="9" max="9" width="19.85546875" style="60" customWidth="1"/>
    <col min="10" max="10" width="21.140625" style="60" customWidth="1"/>
    <col min="11" max="11" width="20.7109375" style="60" customWidth="1"/>
    <col min="12" max="12" width="20.140625" style="60" customWidth="1"/>
    <col min="13" max="13" width="11.7109375" style="60" customWidth="1"/>
    <col min="14" max="19" width="11.140625" style="60" customWidth="1"/>
    <col min="20" max="16384" width="11.42578125" style="60"/>
  </cols>
  <sheetData>
    <row r="1" spans="1:19" ht="87" customHeight="1">
      <c r="A1" s="2556"/>
      <c r="B1" s="2556"/>
      <c r="C1" s="2556"/>
      <c r="D1" s="2556"/>
      <c r="E1" s="2556"/>
      <c r="F1" s="2556"/>
      <c r="G1" s="2556"/>
      <c r="H1" s="2556"/>
      <c r="I1" s="2556"/>
      <c r="J1" s="2556"/>
      <c r="K1" s="2556"/>
      <c r="L1" s="2556"/>
      <c r="M1" s="91"/>
      <c r="N1" s="91"/>
      <c r="O1" s="91"/>
      <c r="P1" s="91"/>
      <c r="Q1" s="91"/>
      <c r="R1" s="91"/>
      <c r="S1" s="91"/>
    </row>
    <row r="2" spans="1:19" s="72" customFormat="1" ht="12" customHeight="1">
      <c r="A2" s="134"/>
      <c r="B2" s="134"/>
      <c r="C2" s="134"/>
      <c r="D2" s="60"/>
      <c r="E2" s="60"/>
      <c r="F2" s="60"/>
      <c r="G2" s="57"/>
      <c r="H2" s="134"/>
      <c r="I2" s="134"/>
      <c r="J2" s="134"/>
      <c r="K2" s="134"/>
      <c r="L2" s="134"/>
      <c r="M2" s="91"/>
      <c r="N2" s="91"/>
      <c r="O2" s="91"/>
      <c r="P2" s="91"/>
      <c r="Q2" s="91"/>
      <c r="R2" s="91"/>
      <c r="S2" s="91"/>
    </row>
    <row r="3" spans="1:19" ht="42" customHeight="1">
      <c r="A3" s="2557" t="s">
        <v>128</v>
      </c>
      <c r="B3" s="2558"/>
      <c r="C3" s="2559"/>
      <c r="E3" s="584"/>
      <c r="F3" s="584"/>
      <c r="G3" s="584"/>
      <c r="H3" s="584"/>
      <c r="I3" s="584"/>
      <c r="J3" s="584"/>
      <c r="K3" s="584"/>
      <c r="L3" s="584"/>
      <c r="M3" s="584"/>
      <c r="N3" s="584"/>
      <c r="O3" s="584"/>
      <c r="P3" s="584"/>
      <c r="Q3" s="584"/>
      <c r="R3" s="584"/>
      <c r="S3" s="584"/>
    </row>
    <row r="4" spans="1:19" ht="40.5" customHeight="1">
      <c r="A4" s="686" t="s">
        <v>27</v>
      </c>
      <c r="B4" s="237" t="s">
        <v>12</v>
      </c>
      <c r="C4" s="686" t="s">
        <v>10</v>
      </c>
      <c r="E4" s="584"/>
      <c r="F4" s="584"/>
      <c r="G4" s="584"/>
      <c r="H4" s="584"/>
      <c r="I4" s="584"/>
      <c r="J4" s="584"/>
      <c r="K4" s="584"/>
      <c r="L4" s="584"/>
      <c r="M4" s="132"/>
      <c r="N4" s="584"/>
      <c r="O4" s="584"/>
      <c r="P4" s="584"/>
      <c r="Q4" s="584"/>
      <c r="R4" s="584"/>
      <c r="S4" s="584"/>
    </row>
    <row r="5" spans="1:19" ht="18.75">
      <c r="A5" s="239" t="s">
        <v>34</v>
      </c>
      <c r="B5" s="980">
        <f>+'Resumen EEp'!L31</f>
        <v>689727</v>
      </c>
      <c r="C5" s="977">
        <f>+B5/$B$14</f>
        <v>0.39620947441828935</v>
      </c>
      <c r="E5" s="584"/>
      <c r="F5" s="584"/>
      <c r="G5" s="584"/>
      <c r="H5" s="584"/>
      <c r="I5" s="584"/>
      <c r="J5" s="584"/>
      <c r="K5" s="584"/>
      <c r="L5" s="584"/>
      <c r="M5" s="132"/>
      <c r="N5" s="584"/>
      <c r="O5" s="584"/>
      <c r="P5" s="584"/>
      <c r="Q5" s="584"/>
      <c r="R5" s="584"/>
      <c r="S5" s="584"/>
    </row>
    <row r="6" spans="1:19" ht="18.75">
      <c r="A6" s="240" t="s">
        <v>35</v>
      </c>
      <c r="B6" s="980">
        <f>+'Resumen EEp'!L32</f>
        <v>586279</v>
      </c>
      <c r="C6" s="977">
        <f t="shared" ref="C6:C13" si="0">+B6/$B$14</f>
        <v>0.33678440086074674</v>
      </c>
      <c r="E6" s="584"/>
      <c r="F6" s="584"/>
      <c r="G6" s="584"/>
      <c r="H6" s="584"/>
      <c r="I6" s="584"/>
      <c r="J6" s="584"/>
      <c r="K6" s="584"/>
      <c r="L6" s="584"/>
      <c r="M6" s="132"/>
      <c r="N6" s="584"/>
      <c r="O6" s="584"/>
      <c r="P6" s="584"/>
      <c r="Q6" s="584"/>
      <c r="R6" s="584"/>
      <c r="S6" s="584"/>
    </row>
    <row r="7" spans="1:19" ht="18.75">
      <c r="A7" s="240" t="s">
        <v>36</v>
      </c>
      <c r="B7" s="980">
        <f>+'Resumen EEp'!L33</f>
        <v>168744</v>
      </c>
      <c r="C7" s="977">
        <f t="shared" si="0"/>
        <v>9.6933963077043273E-2</v>
      </c>
      <c r="E7" s="584"/>
      <c r="F7" s="584"/>
      <c r="G7" s="584"/>
      <c r="H7" s="584"/>
      <c r="I7" s="584"/>
      <c r="J7" s="584"/>
      <c r="K7" s="584"/>
      <c r="L7" s="584"/>
      <c r="M7" s="584"/>
      <c r="N7" s="584"/>
      <c r="O7" s="584"/>
      <c r="P7" s="584"/>
      <c r="Q7" s="584"/>
      <c r="R7" s="584"/>
      <c r="S7" s="584"/>
    </row>
    <row r="8" spans="1:19" ht="18.75">
      <c r="A8" s="240" t="s">
        <v>37</v>
      </c>
      <c r="B8" s="980">
        <f>+'Resumen EEp'!L34</f>
        <v>123761</v>
      </c>
      <c r="C8" s="977">
        <f t="shared" si="0"/>
        <v>7.1093752692705819E-2</v>
      </c>
      <c r="E8" s="584"/>
      <c r="F8" s="584"/>
      <c r="G8" s="584"/>
      <c r="H8" s="584"/>
      <c r="I8" s="584"/>
      <c r="J8" s="584"/>
      <c r="K8" s="584"/>
      <c r="L8" s="584"/>
      <c r="M8" s="584"/>
      <c r="N8" s="584"/>
      <c r="O8" s="584"/>
      <c r="P8" s="584"/>
      <c r="Q8" s="584"/>
      <c r="R8" s="584"/>
      <c r="S8" s="584"/>
    </row>
    <row r="9" spans="1:19" ht="18.75">
      <c r="A9" s="240" t="s">
        <v>38</v>
      </c>
      <c r="B9" s="980">
        <f>+'Resumen EEp'!L35</f>
        <v>106903</v>
      </c>
      <c r="C9" s="977">
        <f t="shared" si="0"/>
        <v>6.1409777265118502E-2</v>
      </c>
      <c r="E9" s="584"/>
      <c r="F9" s="584"/>
      <c r="G9" s="584"/>
      <c r="H9" s="584"/>
      <c r="I9" s="584"/>
      <c r="J9" s="584"/>
      <c r="K9" s="584"/>
      <c r="L9" s="584"/>
      <c r="M9" s="584"/>
      <c r="N9" s="584"/>
      <c r="O9" s="584"/>
      <c r="P9" s="584"/>
      <c r="Q9" s="584"/>
      <c r="R9" s="584"/>
      <c r="S9" s="584"/>
    </row>
    <row r="10" spans="1:19" ht="18.75">
      <c r="A10" s="240" t="s">
        <v>39</v>
      </c>
      <c r="B10" s="980">
        <f>+'Resumen EEp'!L36</f>
        <v>26734</v>
      </c>
      <c r="C10" s="977">
        <f t="shared" si="0"/>
        <v>1.5357183478533605E-2</v>
      </c>
      <c r="E10" s="584"/>
      <c r="F10" s="584"/>
      <c r="G10" s="584"/>
      <c r="H10" s="584"/>
      <c r="O10" s="584"/>
      <c r="P10" s="584"/>
      <c r="Q10" s="584"/>
      <c r="R10" s="584"/>
      <c r="S10" s="584"/>
    </row>
    <row r="11" spans="1:19" ht="18.75">
      <c r="A11" s="240" t="s">
        <v>40</v>
      </c>
      <c r="B11" s="980">
        <f>+'Resumen EEp'!L37</f>
        <v>13120</v>
      </c>
      <c r="C11" s="977">
        <f t="shared" si="0"/>
        <v>7.5367040936021885E-3</v>
      </c>
      <c r="E11" s="584"/>
      <c r="F11" s="584"/>
      <c r="G11" s="584"/>
      <c r="H11" s="584"/>
      <c r="I11" s="584"/>
      <c r="J11" s="584"/>
      <c r="K11" s="584"/>
      <c r="L11" s="584"/>
      <c r="M11" s="584"/>
      <c r="N11" s="584"/>
      <c r="O11" s="584"/>
      <c r="P11" s="584"/>
      <c r="Q11" s="584"/>
      <c r="R11" s="584"/>
      <c r="S11" s="584"/>
    </row>
    <row r="12" spans="1:19" ht="18.75">
      <c r="A12" s="240" t="s">
        <v>41</v>
      </c>
      <c r="B12" s="980">
        <f>+'Resumen EEp'!L38</f>
        <v>14836</v>
      </c>
      <c r="C12" s="977">
        <f t="shared" si="0"/>
        <v>8.5224498424300351E-3</v>
      </c>
      <c r="D12" s="584"/>
      <c r="E12" s="584"/>
      <c r="F12" s="584"/>
      <c r="G12" s="584"/>
      <c r="H12" s="584"/>
      <c r="I12" s="584"/>
      <c r="J12" s="584"/>
      <c r="K12" s="584"/>
      <c r="L12" s="584"/>
      <c r="M12" s="584"/>
      <c r="N12" s="584"/>
      <c r="O12" s="584"/>
      <c r="P12" s="584"/>
      <c r="Q12" s="584"/>
      <c r="R12" s="584"/>
      <c r="S12" s="584"/>
    </row>
    <row r="13" spans="1:19" ht="18.75">
      <c r="A13" s="240" t="s">
        <v>42</v>
      </c>
      <c r="B13" s="980">
        <f>+'Resumen EEp'!L39</f>
        <v>10710</v>
      </c>
      <c r="C13" s="977">
        <f t="shared" si="0"/>
        <v>6.1522942715304448E-3</v>
      </c>
      <c r="D13" s="584"/>
      <c r="E13" s="584"/>
      <c r="F13" s="584"/>
      <c r="G13" s="584"/>
      <c r="H13" s="584"/>
      <c r="I13" s="584"/>
      <c r="J13" s="584"/>
      <c r="K13" s="584"/>
      <c r="L13" s="584"/>
      <c r="M13" s="584"/>
      <c r="N13" s="584"/>
      <c r="O13" s="584"/>
      <c r="P13" s="584"/>
      <c r="Q13" s="584"/>
      <c r="R13" s="584"/>
      <c r="S13" s="584"/>
    </row>
    <row r="14" spans="1:19" ht="18" customHeight="1">
      <c r="A14" s="238" t="s">
        <v>1</v>
      </c>
      <c r="B14" s="978">
        <f>SUM(B5:B13)</f>
        <v>1740814</v>
      </c>
      <c r="C14" s="979">
        <f>SUM(C5:C13)</f>
        <v>1</v>
      </c>
      <c r="E14" s="584"/>
      <c r="F14" s="584"/>
      <c r="G14" s="584"/>
      <c r="H14" s="584"/>
      <c r="I14" s="584"/>
      <c r="J14" s="584"/>
      <c r="K14" s="584"/>
      <c r="L14" s="584"/>
      <c r="M14" s="584"/>
      <c r="N14" s="584"/>
      <c r="O14" s="584"/>
      <c r="P14" s="584"/>
      <c r="Q14" s="584"/>
      <c r="R14" s="584"/>
      <c r="S14" s="584"/>
    </row>
    <row r="15" spans="1:19" ht="23.25" customHeight="1">
      <c r="C15" s="71"/>
      <c r="D15" s="71"/>
      <c r="F15" s="57"/>
      <c r="G15" s="74"/>
      <c r="H15" s="74"/>
      <c r="I15" s="74"/>
      <c r="J15" s="74"/>
      <c r="K15" s="74"/>
      <c r="L15" s="74"/>
      <c r="M15" s="74"/>
      <c r="N15" s="74"/>
      <c r="O15" s="74"/>
      <c r="P15" s="74"/>
      <c r="Q15" s="74"/>
      <c r="R15" s="74"/>
      <c r="S15" s="74"/>
    </row>
    <row r="16" spans="1:19" ht="23.25" customHeight="1">
      <c r="B16" s="74"/>
      <c r="C16" s="74"/>
      <c r="D16" s="74"/>
      <c r="E16" s="74"/>
      <c r="F16" s="74"/>
      <c r="G16" s="74"/>
      <c r="H16" s="74"/>
      <c r="I16" s="74"/>
      <c r="J16" s="74"/>
      <c r="K16" s="74"/>
      <c r="L16" s="74"/>
      <c r="M16" s="74"/>
      <c r="N16" s="74"/>
      <c r="O16" s="74"/>
      <c r="P16" s="74"/>
      <c r="Q16" s="74"/>
      <c r="R16" s="74"/>
      <c r="S16" s="74"/>
    </row>
    <row r="17" spans="1:19" ht="23.25" customHeight="1">
      <c r="B17" s="74"/>
      <c r="C17" s="74"/>
      <c r="D17" s="74"/>
      <c r="E17" s="74"/>
      <c r="F17" s="74"/>
      <c r="G17" s="74"/>
      <c r="H17" s="74"/>
      <c r="I17" s="74"/>
      <c r="J17" s="74"/>
      <c r="K17" s="74"/>
      <c r="L17" s="74"/>
      <c r="M17" s="74"/>
      <c r="N17" s="74"/>
      <c r="O17" s="74"/>
      <c r="P17" s="74"/>
      <c r="Q17" s="74"/>
      <c r="R17" s="74"/>
      <c r="S17" s="74"/>
    </row>
    <row r="18" spans="1:19" ht="23.25" customHeight="1">
      <c r="B18" s="74"/>
      <c r="C18" s="74"/>
      <c r="D18" s="74"/>
      <c r="E18" s="74"/>
      <c r="F18" s="74"/>
      <c r="G18" s="74"/>
      <c r="H18" s="74"/>
      <c r="I18" s="74"/>
      <c r="J18" s="74"/>
      <c r="K18" s="74"/>
      <c r="L18" s="74"/>
      <c r="M18" s="74"/>
      <c r="N18" s="74"/>
      <c r="O18" s="74"/>
      <c r="P18" s="74"/>
      <c r="Q18" s="74"/>
      <c r="R18" s="74"/>
      <c r="S18" s="74"/>
    </row>
    <row r="19" spans="1:19" ht="23.25" customHeight="1">
      <c r="B19" s="74"/>
      <c r="C19" s="74"/>
      <c r="D19" s="74"/>
      <c r="E19" s="74"/>
      <c r="F19" s="74"/>
      <c r="G19" s="74"/>
      <c r="H19" s="74"/>
      <c r="I19" s="74"/>
      <c r="J19" s="74"/>
      <c r="K19" s="74"/>
      <c r="L19" s="74"/>
      <c r="M19" s="74"/>
      <c r="N19" s="74"/>
      <c r="O19" s="74"/>
      <c r="P19" s="74"/>
      <c r="Q19" s="74"/>
      <c r="R19" s="74"/>
      <c r="S19" s="74"/>
    </row>
    <row r="20" spans="1:19" ht="23.25" customHeight="1">
      <c r="B20" s="74"/>
      <c r="C20" s="74"/>
      <c r="D20" s="74"/>
      <c r="E20" s="74"/>
      <c r="F20" s="74"/>
      <c r="G20" s="74"/>
      <c r="H20" s="74"/>
      <c r="I20" s="74"/>
      <c r="J20" s="74"/>
      <c r="K20" s="74"/>
      <c r="L20" s="74"/>
      <c r="M20" s="74"/>
      <c r="N20" s="74"/>
      <c r="O20" s="74"/>
      <c r="P20" s="74"/>
      <c r="Q20" s="74"/>
      <c r="R20" s="74"/>
      <c r="S20" s="74"/>
    </row>
    <row r="21" spans="1:19" ht="23.25" customHeight="1">
      <c r="B21" s="74"/>
      <c r="C21" s="74"/>
      <c r="D21" s="74"/>
      <c r="E21" s="76"/>
      <c r="F21" s="76"/>
      <c r="G21" s="76"/>
      <c r="H21" s="76"/>
      <c r="I21" s="76"/>
      <c r="J21" s="76"/>
      <c r="K21" s="76"/>
      <c r="L21" s="76"/>
      <c r="M21" s="76"/>
      <c r="N21" s="76"/>
      <c r="O21" s="76"/>
      <c r="P21" s="76"/>
      <c r="Q21" s="76"/>
      <c r="R21" s="76"/>
      <c r="S21" s="76"/>
    </row>
    <row r="22" spans="1:19" ht="23.25" customHeight="1">
      <c r="B22" s="74"/>
      <c r="C22" s="74"/>
      <c r="D22" s="74"/>
      <c r="E22" s="76"/>
      <c r="F22" s="76"/>
      <c r="G22" s="76"/>
      <c r="H22" s="76"/>
      <c r="I22" s="76"/>
      <c r="J22" s="76"/>
      <c r="K22" s="76"/>
      <c r="L22" s="76"/>
      <c r="M22" s="76"/>
      <c r="N22" s="76"/>
      <c r="O22" s="76"/>
      <c r="P22" s="76"/>
      <c r="Q22" s="76"/>
      <c r="R22" s="76"/>
      <c r="S22" s="76"/>
    </row>
    <row r="23" spans="1:19" ht="23.25" customHeight="1">
      <c r="B23" s="74"/>
      <c r="C23" s="74"/>
      <c r="D23" s="74"/>
      <c r="E23" s="76"/>
      <c r="F23" s="76"/>
      <c r="G23" s="76"/>
      <c r="H23" s="76"/>
      <c r="I23" s="76"/>
      <c r="J23" s="76"/>
      <c r="K23" s="76"/>
      <c r="L23" s="76"/>
      <c r="M23" s="76"/>
      <c r="N23" s="76"/>
      <c r="O23" s="76"/>
      <c r="P23" s="76"/>
      <c r="Q23" s="76"/>
      <c r="R23" s="76"/>
      <c r="S23" s="76"/>
    </row>
    <row r="24" spans="1:19" ht="23.25" customHeight="1">
      <c r="B24" s="74"/>
      <c r="C24" s="74"/>
      <c r="D24" s="74"/>
      <c r="E24" s="76"/>
      <c r="F24" s="76"/>
      <c r="G24" s="76"/>
      <c r="H24" s="76"/>
      <c r="I24" s="76"/>
      <c r="J24" s="76"/>
      <c r="K24" s="76"/>
      <c r="L24" s="76"/>
      <c r="M24" s="76"/>
      <c r="N24" s="76"/>
      <c r="O24" s="76"/>
      <c r="P24" s="76"/>
      <c r="Q24" s="76"/>
      <c r="R24" s="76"/>
      <c r="S24" s="76"/>
    </row>
    <row r="25" spans="1:19" ht="23.25" customHeight="1">
      <c r="A25" s="54"/>
      <c r="B25" s="76"/>
      <c r="C25" s="76"/>
      <c r="D25" s="76"/>
      <c r="E25" s="76"/>
      <c r="F25" s="76"/>
      <c r="G25" s="76"/>
      <c r="H25" s="76"/>
      <c r="I25" s="76"/>
      <c r="J25" s="76"/>
      <c r="K25" s="76"/>
      <c r="L25" s="76"/>
      <c r="M25" s="76"/>
      <c r="N25" s="76"/>
      <c r="O25" s="76"/>
      <c r="P25" s="76"/>
      <c r="Q25" s="76"/>
      <c r="R25" s="76"/>
      <c r="S25" s="76"/>
    </row>
    <row r="26" spans="1:19" ht="23.25" customHeight="1">
      <c r="A26" s="54"/>
      <c r="B26" s="76"/>
      <c r="C26" s="76"/>
      <c r="D26" s="76"/>
      <c r="E26" s="76"/>
      <c r="F26" s="76"/>
      <c r="G26" s="76"/>
      <c r="H26" s="76"/>
      <c r="I26" s="76"/>
      <c r="J26" s="76"/>
      <c r="K26" s="76"/>
      <c r="L26" s="76"/>
      <c r="M26" s="76"/>
      <c r="N26" s="76"/>
      <c r="O26" s="76"/>
      <c r="P26" s="76"/>
      <c r="Q26" s="76"/>
      <c r="R26" s="76"/>
      <c r="S26" s="76"/>
    </row>
    <row r="27" spans="1:19" ht="23.25" customHeight="1">
      <c r="A27" s="54"/>
      <c r="B27" s="76"/>
      <c r="C27" s="76"/>
      <c r="D27" s="76"/>
      <c r="E27" s="76"/>
      <c r="F27" s="76"/>
      <c r="G27" s="76"/>
      <c r="H27" s="76"/>
      <c r="I27" s="76"/>
      <c r="J27" s="76"/>
      <c r="K27" s="76"/>
      <c r="L27" s="76"/>
      <c r="M27" s="76"/>
      <c r="N27" s="76"/>
      <c r="O27" s="76"/>
      <c r="P27" s="76"/>
      <c r="Q27" s="76"/>
      <c r="R27" s="76"/>
      <c r="S27" s="76"/>
    </row>
    <row r="28" spans="1:19" ht="23.25" customHeight="1">
      <c r="A28" s="54"/>
      <c r="B28" s="76"/>
      <c r="C28" s="76"/>
      <c r="D28" s="76"/>
      <c r="E28" s="76"/>
      <c r="F28" s="76"/>
      <c r="G28" s="76"/>
      <c r="H28" s="76"/>
      <c r="I28" s="76"/>
      <c r="J28" s="76"/>
      <c r="K28" s="76"/>
      <c r="L28" s="76"/>
      <c r="M28" s="76"/>
      <c r="N28" s="76"/>
      <c r="O28" s="76"/>
      <c r="P28" s="76"/>
      <c r="Q28" s="76"/>
      <c r="R28" s="76"/>
      <c r="S28" s="76"/>
    </row>
    <row r="29" spans="1:19" ht="23.25" customHeight="1">
      <c r="A29" s="54"/>
      <c r="B29" s="76"/>
      <c r="C29" s="76"/>
      <c r="D29" s="76"/>
      <c r="E29" s="76"/>
      <c r="F29" s="76"/>
      <c r="G29" s="76"/>
      <c r="H29" s="76"/>
      <c r="I29" s="76"/>
      <c r="J29" s="76"/>
      <c r="K29" s="76"/>
      <c r="L29" s="76"/>
      <c r="M29" s="76"/>
      <c r="N29" s="76"/>
      <c r="O29" s="76"/>
      <c r="P29" s="76"/>
      <c r="Q29" s="76"/>
      <c r="R29" s="76"/>
      <c r="S29" s="76"/>
    </row>
    <row r="30" spans="1:19" ht="23.25" customHeight="1">
      <c r="A30" s="54"/>
      <c r="B30" s="76"/>
      <c r="C30" s="76"/>
      <c r="D30" s="76"/>
      <c r="E30" s="76"/>
      <c r="F30" s="76"/>
      <c r="G30" s="76"/>
      <c r="H30" s="76"/>
      <c r="I30" s="76"/>
      <c r="J30" s="76"/>
      <c r="K30" s="76"/>
      <c r="L30" s="76"/>
      <c r="M30" s="76"/>
      <c r="N30" s="76"/>
      <c r="O30" s="76"/>
      <c r="P30" s="76"/>
      <c r="Q30" s="76"/>
      <c r="R30" s="76"/>
      <c r="S30" s="76"/>
    </row>
    <row r="31" spans="1:19" ht="23.25" customHeight="1">
      <c r="A31" s="54"/>
      <c r="B31" s="76"/>
      <c r="C31" s="76"/>
      <c r="D31" s="76"/>
      <c r="E31" s="76"/>
      <c r="F31" s="76"/>
      <c r="G31" s="76"/>
      <c r="H31" s="76"/>
      <c r="I31" s="76"/>
      <c r="J31" s="76"/>
      <c r="K31" s="76"/>
      <c r="L31" s="76"/>
      <c r="M31" s="76"/>
      <c r="N31" s="76"/>
      <c r="O31" s="76"/>
      <c r="P31" s="76"/>
      <c r="Q31" s="76"/>
      <c r="R31" s="76"/>
      <c r="S31" s="76"/>
    </row>
    <row r="32" spans="1:19" ht="23.25" customHeight="1">
      <c r="A32" s="54"/>
      <c r="B32" s="76"/>
      <c r="C32" s="76"/>
      <c r="D32" s="76"/>
      <c r="E32" s="76"/>
      <c r="F32" s="76"/>
      <c r="G32" s="76"/>
      <c r="H32" s="76"/>
      <c r="I32" s="76"/>
      <c r="J32" s="76"/>
      <c r="K32" s="76"/>
      <c r="L32" s="76"/>
      <c r="M32" s="76"/>
      <c r="N32" s="76"/>
      <c r="O32" s="76"/>
      <c r="P32" s="76"/>
      <c r="Q32" s="76"/>
      <c r="R32" s="76"/>
      <c r="S32" s="76"/>
    </row>
    <row r="33" spans="1:19" ht="23.25" customHeight="1">
      <c r="A33" s="54"/>
      <c r="B33" s="76"/>
      <c r="C33" s="76"/>
      <c r="D33" s="76"/>
      <c r="E33" s="76"/>
      <c r="F33" s="76"/>
      <c r="G33" s="76"/>
      <c r="H33" s="76"/>
      <c r="I33" s="76"/>
      <c r="J33" s="76"/>
      <c r="K33" s="76"/>
      <c r="L33" s="76"/>
      <c r="M33" s="76"/>
      <c r="N33" s="76"/>
      <c r="O33" s="76"/>
      <c r="P33" s="76"/>
      <c r="Q33" s="76"/>
      <c r="R33" s="76"/>
      <c r="S33" s="76"/>
    </row>
    <row r="34" spans="1:19" ht="23.25" customHeight="1">
      <c r="A34" s="54"/>
      <c r="B34" s="76"/>
      <c r="C34" s="76"/>
      <c r="D34" s="76"/>
      <c r="E34" s="76"/>
      <c r="F34" s="76"/>
      <c r="G34" s="76"/>
      <c r="H34" s="76"/>
      <c r="I34" s="76"/>
      <c r="J34" s="76"/>
      <c r="K34" s="76"/>
      <c r="L34" s="76"/>
      <c r="M34" s="76"/>
      <c r="N34" s="76"/>
      <c r="O34" s="76"/>
      <c r="P34" s="76"/>
      <c r="Q34" s="76"/>
      <c r="R34" s="76"/>
      <c r="S34" s="76"/>
    </row>
    <row r="35" spans="1:19" ht="23.25" customHeight="1">
      <c r="A35" s="54"/>
      <c r="B35" s="76"/>
      <c r="C35" s="76"/>
      <c r="D35" s="76"/>
      <c r="E35" s="76"/>
      <c r="F35" s="76"/>
      <c r="G35" s="76"/>
      <c r="H35" s="76"/>
      <c r="I35" s="76"/>
      <c r="J35" s="76"/>
      <c r="K35" s="76"/>
      <c r="L35" s="76"/>
      <c r="M35" s="76"/>
      <c r="N35" s="76"/>
      <c r="O35" s="76"/>
      <c r="P35" s="76"/>
      <c r="Q35" s="76"/>
      <c r="R35" s="76"/>
      <c r="S35" s="76"/>
    </row>
    <row r="36" spans="1:19" ht="23.25" customHeight="1">
      <c r="A36" s="54"/>
      <c r="B36" s="76"/>
      <c r="C36" s="76"/>
      <c r="D36" s="76"/>
      <c r="E36" s="76"/>
      <c r="F36" s="76"/>
      <c r="G36" s="76"/>
      <c r="H36" s="76"/>
      <c r="I36" s="76"/>
      <c r="J36" s="76"/>
      <c r="K36" s="76"/>
      <c r="L36" s="76"/>
      <c r="M36" s="76"/>
      <c r="N36" s="76"/>
      <c r="O36" s="76"/>
      <c r="P36" s="76"/>
      <c r="Q36" s="76"/>
      <c r="R36" s="76"/>
      <c r="S36" s="76"/>
    </row>
    <row r="37" spans="1:19" ht="23.25" customHeight="1">
      <c r="A37" s="54"/>
      <c r="B37" s="76"/>
      <c r="C37" s="76"/>
      <c r="D37" s="76"/>
      <c r="E37" s="76"/>
      <c r="F37" s="76"/>
      <c r="G37" s="76"/>
      <c r="H37" s="76"/>
      <c r="I37" s="76"/>
      <c r="J37" s="76"/>
      <c r="K37" s="76"/>
      <c r="L37" s="76"/>
      <c r="M37" s="76"/>
      <c r="N37" s="76"/>
      <c r="O37" s="76"/>
      <c r="P37" s="76"/>
      <c r="Q37" s="76"/>
      <c r="R37" s="76"/>
      <c r="S37" s="76"/>
    </row>
    <row r="38" spans="1:19" ht="23.25" customHeight="1">
      <c r="A38" s="54"/>
      <c r="B38" s="76"/>
      <c r="C38" s="76"/>
      <c r="D38" s="76"/>
      <c r="E38" s="76"/>
      <c r="F38" s="76"/>
      <c r="G38" s="76"/>
      <c r="H38" s="76"/>
      <c r="I38" s="76"/>
      <c r="J38" s="76"/>
      <c r="K38" s="76"/>
      <c r="L38" s="76"/>
      <c r="M38" s="76"/>
      <c r="N38" s="76"/>
      <c r="O38" s="76"/>
      <c r="P38" s="76"/>
      <c r="Q38" s="76"/>
      <c r="R38" s="76"/>
      <c r="S38" s="76"/>
    </row>
    <row r="39" spans="1:19" ht="23.25" customHeight="1">
      <c r="A39" s="54"/>
      <c r="B39" s="76"/>
      <c r="C39" s="76"/>
      <c r="D39" s="76"/>
      <c r="E39" s="76"/>
      <c r="F39" s="76"/>
      <c r="G39" s="76"/>
      <c r="H39" s="76"/>
      <c r="I39" s="76"/>
      <c r="J39" s="76"/>
      <c r="K39" s="76"/>
      <c r="L39" s="76"/>
      <c r="M39" s="76"/>
      <c r="N39" s="76"/>
      <c r="O39" s="76"/>
      <c r="P39" s="76"/>
      <c r="Q39" s="76"/>
      <c r="R39" s="76"/>
      <c r="S39" s="76"/>
    </row>
    <row r="40" spans="1:19" ht="23.25" customHeight="1">
      <c r="A40" s="54"/>
      <c r="B40" s="76"/>
      <c r="C40" s="76"/>
      <c r="D40" s="76"/>
      <c r="E40" s="76"/>
      <c r="F40" s="76"/>
      <c r="G40" s="76"/>
      <c r="H40" s="76"/>
      <c r="I40" s="76"/>
      <c r="J40" s="76"/>
      <c r="K40" s="76"/>
      <c r="L40" s="76"/>
      <c r="M40" s="76"/>
      <c r="N40" s="76"/>
      <c r="O40" s="76"/>
      <c r="P40" s="76"/>
      <c r="Q40" s="76"/>
      <c r="R40" s="76"/>
      <c r="S40" s="76"/>
    </row>
    <row r="41" spans="1:19" ht="23.25" customHeight="1">
      <c r="A41" s="54"/>
      <c r="B41" s="76"/>
      <c r="C41" s="76"/>
      <c r="D41" s="76"/>
      <c r="E41" s="76"/>
      <c r="F41" s="76"/>
      <c r="G41" s="76"/>
      <c r="H41" s="76"/>
      <c r="I41" s="76"/>
      <c r="J41" s="76"/>
      <c r="K41" s="76"/>
      <c r="L41" s="76"/>
      <c r="M41" s="76"/>
      <c r="N41" s="76"/>
      <c r="O41" s="76"/>
      <c r="P41" s="76"/>
      <c r="Q41" s="76"/>
      <c r="R41" s="76"/>
      <c r="S41" s="76"/>
    </row>
    <row r="42" spans="1:19" ht="23.25" customHeight="1">
      <c r="A42" s="54"/>
      <c r="B42" s="76"/>
      <c r="C42" s="76"/>
      <c r="D42" s="76"/>
    </row>
    <row r="43" spans="1:19" ht="23.25" customHeight="1">
      <c r="A43" s="54"/>
      <c r="B43" s="76"/>
      <c r="C43" s="76"/>
      <c r="D43" s="76"/>
    </row>
    <row r="44" spans="1:19" ht="23.25" customHeight="1">
      <c r="A44" s="56"/>
      <c r="B44" s="76"/>
      <c r="C44" s="76"/>
      <c r="D44" s="76"/>
    </row>
    <row r="45" spans="1:19" ht="23.25" customHeight="1">
      <c r="A45" s="54"/>
      <c r="B45" s="76"/>
      <c r="C45" s="76"/>
      <c r="D45" s="76"/>
    </row>
  </sheetData>
  <mergeCells count="2">
    <mergeCell ref="A1:L1"/>
    <mergeCell ref="A3:C3"/>
  </mergeCells>
  <conditionalFormatting sqref="B5:B13">
    <cfRule type="cellIs" dxfId="26" priority="1" operator="equal">
      <formula>0</formula>
    </cfRule>
  </conditionalFormatting>
  <printOptions horizontalCentered="1" verticalCentered="1"/>
  <pageMargins left="0.4" right="0.4" top="0.25" bottom="0.25" header="0.31496062992126" footer="0.31496062992126"/>
  <pageSetup scale="60" orientation="landscape"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8">
    <tabColor theme="9" tint="-0.249977111117893"/>
    <pageSetUpPr fitToPage="1"/>
  </sheetPr>
  <dimension ref="A1:P34"/>
  <sheetViews>
    <sheetView showGridLines="0" view="pageBreakPreview" zoomScale="70" zoomScaleNormal="100" zoomScaleSheetLayoutView="70" workbookViewId="0">
      <selection activeCell="O1" sqref="O1:U29"/>
    </sheetView>
  </sheetViews>
  <sheetFormatPr baseColWidth="10" defaultColWidth="11.42578125" defaultRowHeight="15"/>
  <cols>
    <col min="1" max="1" width="14.5703125" style="60" customWidth="1"/>
    <col min="2" max="2" width="14.5703125" style="584" customWidth="1"/>
    <col min="3" max="3" width="12.7109375" style="584" customWidth="1"/>
    <col min="4" max="4" width="14.42578125" style="60" bestFit="1" customWidth="1"/>
    <col min="5" max="5" width="14.7109375" style="60" bestFit="1" customWidth="1"/>
    <col min="6" max="6" width="12.5703125" style="60" customWidth="1"/>
    <col min="7" max="7" width="17.5703125" style="60" customWidth="1"/>
    <col min="8" max="8" width="15.5703125" style="60" customWidth="1"/>
    <col min="9" max="9" width="19.5703125" style="60" customWidth="1"/>
    <col min="10" max="10" width="17" style="60" customWidth="1"/>
    <col min="11" max="11" width="19.28515625" style="60" customWidth="1"/>
    <col min="12" max="12" width="16.28515625" style="60" customWidth="1"/>
    <col min="13" max="13" width="16" style="60" customWidth="1"/>
    <col min="14" max="14" width="16.42578125" style="60" customWidth="1"/>
    <col min="15" max="15" width="19.5703125" style="32" customWidth="1"/>
    <col min="16" max="16" width="29.5703125" style="60" customWidth="1"/>
    <col min="17" max="19" width="11.42578125" style="60"/>
    <col min="20" max="20" width="17" style="60" customWidth="1"/>
    <col min="21" max="16384" width="11.42578125" style="60"/>
  </cols>
  <sheetData>
    <row r="1" spans="1:16" ht="98.25" customHeight="1">
      <c r="A1" s="2519"/>
      <c r="B1" s="2519"/>
      <c r="C1" s="2519"/>
      <c r="D1" s="2519"/>
      <c r="E1" s="2519"/>
      <c r="F1" s="2519"/>
      <c r="G1" s="2519"/>
      <c r="H1" s="2519"/>
      <c r="I1" s="2519"/>
      <c r="J1" s="2519"/>
      <c r="K1" s="2519"/>
      <c r="L1" s="2519"/>
      <c r="M1" s="2519"/>
      <c r="N1" s="2519"/>
      <c r="O1" s="1923"/>
      <c r="P1" s="95"/>
    </row>
    <row r="2" spans="1:16" ht="15" customHeight="1">
      <c r="A2" s="2560"/>
      <c r="B2" s="2560"/>
      <c r="C2" s="2560"/>
      <c r="D2" s="2561"/>
      <c r="E2" s="2561"/>
      <c r="F2" s="2561"/>
      <c r="G2" s="2561"/>
      <c r="H2" s="2561"/>
      <c r="I2" s="2561"/>
      <c r="J2" s="2561"/>
      <c r="K2" s="2561"/>
      <c r="L2" s="2561"/>
      <c r="M2" s="2561"/>
      <c r="N2" s="2561"/>
      <c r="O2" s="1924"/>
      <c r="P2" s="128"/>
    </row>
    <row r="3" spans="1:16" s="101" customFormat="1" ht="37.5" customHeight="1">
      <c r="A3" s="245" t="s">
        <v>105</v>
      </c>
      <c r="B3" s="241" t="s">
        <v>687</v>
      </c>
      <c r="C3" s="241" t="s">
        <v>881</v>
      </c>
      <c r="D3" s="241" t="s">
        <v>738</v>
      </c>
      <c r="E3" s="242" t="s">
        <v>60</v>
      </c>
      <c r="F3" s="242" t="s">
        <v>61</v>
      </c>
      <c r="G3" s="242" t="s">
        <v>53</v>
      </c>
      <c r="H3" s="242" t="s">
        <v>54</v>
      </c>
      <c r="I3" s="891" t="s">
        <v>132</v>
      </c>
      <c r="J3" s="243" t="s">
        <v>106</v>
      </c>
      <c r="K3" s="892" t="s">
        <v>358</v>
      </c>
      <c r="L3" s="931" t="s">
        <v>1</v>
      </c>
      <c r="M3" s="126"/>
      <c r="N3" s="154"/>
      <c r="O3" s="1925"/>
      <c r="P3" s="155"/>
    </row>
    <row r="4" spans="1:16" s="403" customFormat="1" ht="20.25" customHeight="1">
      <c r="A4" s="2139" t="str">
        <f>+'Resumen EEp'!G4</f>
        <v>Abr.2021</v>
      </c>
      <c r="B4" s="916">
        <v>23874</v>
      </c>
      <c r="C4" s="916">
        <v>438377</v>
      </c>
      <c r="D4" s="916">
        <v>5579</v>
      </c>
      <c r="E4" s="916">
        <v>523869</v>
      </c>
      <c r="F4" s="916">
        <v>250105</v>
      </c>
      <c r="G4" s="916">
        <v>15757</v>
      </c>
      <c r="H4" s="916">
        <v>339636</v>
      </c>
      <c r="I4" s="1086">
        <v>99110</v>
      </c>
      <c r="J4" s="1087">
        <v>29316</v>
      </c>
      <c r="K4" s="1088">
        <v>15191</v>
      </c>
      <c r="L4" s="957">
        <f>SUM(B4:K4)</f>
        <v>1740814</v>
      </c>
      <c r="N4" s="126"/>
      <c r="O4" s="1926"/>
      <c r="P4" s="155"/>
    </row>
    <row r="5" spans="1:16" ht="20.25" customHeight="1">
      <c r="A5" s="244" t="s">
        <v>10</v>
      </c>
      <c r="B5" s="958">
        <f>B4/$L$4</f>
        <v>1.3714273897153861E-2</v>
      </c>
      <c r="C5" s="958">
        <f>C4/$L$4</f>
        <v>0.25182299774703099</v>
      </c>
      <c r="D5" s="959">
        <f>D4/$L$4</f>
        <v>3.2048225715096499E-3</v>
      </c>
      <c r="E5" s="959">
        <f t="shared" ref="E5:J5" si="0">E4/$L$4</f>
        <v>0.30093335646427477</v>
      </c>
      <c r="F5" s="959">
        <f t="shared" si="0"/>
        <v>0.14367129400383957</v>
      </c>
      <c r="G5" s="959">
        <f t="shared" si="0"/>
        <v>9.05151268314708E-3</v>
      </c>
      <c r="H5" s="959">
        <f t="shared" si="0"/>
        <v>0.19510183167185008</v>
      </c>
      <c r="I5" s="893">
        <f t="shared" si="0"/>
        <v>5.6933135877813484E-2</v>
      </c>
      <c r="J5" s="631">
        <f t="shared" si="0"/>
        <v>1.6840397653051963E-2</v>
      </c>
      <c r="K5" s="894">
        <f>K4/$L$4</f>
        <v>8.7263774303285701E-3</v>
      </c>
      <c r="L5" s="755">
        <f>SUM(C5:K5)</f>
        <v>0.98628572610284626</v>
      </c>
      <c r="M5" s="126"/>
      <c r="N5" s="13"/>
      <c r="O5" s="1927"/>
      <c r="P5" s="125"/>
    </row>
    <row r="6" spans="1:16">
      <c r="A6" s="75"/>
      <c r="B6" s="75"/>
      <c r="C6" s="75"/>
      <c r="D6" s="192"/>
      <c r="E6" s="192"/>
      <c r="F6" s="192"/>
      <c r="G6" s="191"/>
      <c r="H6" s="191"/>
      <c r="I6" s="192"/>
      <c r="J6" s="192"/>
      <c r="K6" s="75"/>
      <c r="L6" s="75"/>
      <c r="M6" s="72"/>
      <c r="N6" s="72"/>
      <c r="O6" s="940"/>
      <c r="P6" s="1925"/>
    </row>
    <row r="7" spans="1:16">
      <c r="C7" s="54"/>
      <c r="D7" s="54"/>
      <c r="E7" s="54"/>
      <c r="F7" s="54"/>
      <c r="G7" s="1089"/>
      <c r="H7" s="1089"/>
      <c r="I7" s="57"/>
      <c r="J7" s="57"/>
      <c r="K7" s="57"/>
      <c r="L7" s="72"/>
      <c r="M7" s="72"/>
      <c r="N7" s="72"/>
      <c r="O7" s="1925"/>
      <c r="P7" s="132"/>
    </row>
    <row r="8" spans="1:16">
      <c r="D8" s="1"/>
      <c r="E8" s="1"/>
      <c r="F8" s="1"/>
      <c r="G8" s="1"/>
      <c r="H8" s="1"/>
      <c r="I8" s="1"/>
      <c r="J8" s="1"/>
      <c r="K8" s="1"/>
      <c r="L8" s="1"/>
      <c r="M8" s="1"/>
      <c r="N8" s="1"/>
      <c r="O8" s="1928"/>
      <c r="P8" s="1"/>
    </row>
    <row r="9" spans="1:16">
      <c r="D9" s="1"/>
      <c r="E9" s="1"/>
      <c r="F9" s="1"/>
      <c r="G9" s="1"/>
      <c r="H9" s="1"/>
      <c r="I9" s="1"/>
      <c r="J9" s="1"/>
      <c r="K9" s="1"/>
      <c r="L9" s="1"/>
      <c r="M9" s="1"/>
      <c r="N9" s="1"/>
      <c r="O9" s="1928"/>
      <c r="P9" s="1"/>
    </row>
    <row r="10" spans="1:16">
      <c r="D10" s="1"/>
      <c r="E10" s="1"/>
      <c r="F10" s="1"/>
      <c r="G10" s="1"/>
      <c r="H10" s="1"/>
      <c r="I10" s="1"/>
      <c r="J10" s="1"/>
      <c r="K10" s="1"/>
      <c r="L10" s="1"/>
      <c r="M10" s="1"/>
      <c r="N10" s="1"/>
      <c r="O10" s="1928"/>
      <c r="P10" s="1"/>
    </row>
    <row r="11" spans="1:16">
      <c r="D11" s="1"/>
      <c r="E11" s="1"/>
      <c r="F11" s="1"/>
      <c r="G11" s="1"/>
      <c r="H11" s="1"/>
      <c r="I11" s="1"/>
      <c r="J11" s="1"/>
      <c r="K11" s="1"/>
      <c r="L11" s="1"/>
      <c r="M11" s="1"/>
      <c r="N11" s="1"/>
      <c r="O11" s="1928"/>
      <c r="P11" s="1"/>
    </row>
    <row r="12" spans="1:16">
      <c r="D12" s="1"/>
      <c r="E12" s="1"/>
      <c r="F12" s="1"/>
      <c r="G12" s="1"/>
      <c r="H12" s="1"/>
      <c r="I12" s="1"/>
      <c r="J12" s="1"/>
      <c r="K12" s="1"/>
      <c r="L12" s="1"/>
      <c r="M12" s="1"/>
      <c r="N12" s="1"/>
      <c r="O12" s="1928"/>
      <c r="P12" s="1"/>
    </row>
    <row r="13" spans="1:16">
      <c r="D13" s="1"/>
      <c r="E13" s="1"/>
      <c r="F13" s="1"/>
      <c r="G13" s="1"/>
      <c r="H13" s="1"/>
      <c r="I13" s="1"/>
      <c r="J13" s="1"/>
      <c r="K13" s="1"/>
      <c r="L13" s="1"/>
      <c r="M13" s="1"/>
      <c r="N13" s="1"/>
      <c r="O13" s="1928"/>
      <c r="P13" s="1"/>
    </row>
    <row r="14" spans="1:16">
      <c r="D14" s="1"/>
      <c r="E14" s="1"/>
      <c r="F14" s="1"/>
      <c r="G14" s="1"/>
      <c r="H14" s="1"/>
      <c r="I14" s="1"/>
      <c r="J14" s="1"/>
      <c r="K14" s="1"/>
      <c r="L14" s="1"/>
      <c r="M14" s="1"/>
      <c r="N14" s="1"/>
      <c r="O14" s="1928"/>
      <c r="P14" s="1"/>
    </row>
    <row r="15" spans="1:16">
      <c r="D15" s="1"/>
      <c r="E15" s="1"/>
      <c r="F15" s="1"/>
      <c r="G15" s="1"/>
      <c r="H15" s="1"/>
      <c r="I15" s="1"/>
      <c r="J15" s="1"/>
      <c r="K15" s="1"/>
      <c r="L15" s="1"/>
      <c r="M15" s="1"/>
      <c r="N15" s="1"/>
      <c r="O15" s="1928"/>
      <c r="P15" s="1"/>
    </row>
    <row r="16" spans="1:16">
      <c r="D16" s="1"/>
      <c r="E16" s="1"/>
      <c r="F16" s="1"/>
      <c r="G16" s="1"/>
      <c r="H16" s="1"/>
      <c r="I16" s="1"/>
      <c r="J16" s="1"/>
      <c r="K16" s="1"/>
      <c r="L16" s="1"/>
      <c r="M16" s="1"/>
      <c r="N16" s="1"/>
      <c r="O16" s="1928"/>
      <c r="P16" s="1"/>
    </row>
    <row r="17" spans="4:16" ht="18.75">
      <c r="D17" s="1"/>
      <c r="E17" s="1"/>
      <c r="F17" s="1"/>
      <c r="G17" s="1"/>
      <c r="H17" s="1"/>
      <c r="I17" s="1"/>
      <c r="J17" s="1"/>
      <c r="K17" s="1"/>
      <c r="L17" s="1"/>
      <c r="M17" s="1"/>
      <c r="N17" s="1"/>
      <c r="O17" s="1929"/>
      <c r="P17" s="1"/>
    </row>
    <row r="18" spans="4:16">
      <c r="D18" s="1"/>
      <c r="E18" s="1"/>
      <c r="F18" s="1"/>
      <c r="G18" s="1"/>
      <c r="H18" s="1"/>
      <c r="I18" s="1"/>
      <c r="J18" s="1"/>
      <c r="K18" s="1"/>
      <c r="L18" s="1"/>
      <c r="M18" s="1"/>
      <c r="N18" s="1"/>
      <c r="O18" s="1928"/>
      <c r="P18" s="1"/>
    </row>
    <row r="19" spans="4:16">
      <c r="D19" s="1"/>
      <c r="E19" s="1"/>
      <c r="F19" s="1"/>
      <c r="G19" s="1"/>
      <c r="H19" s="1"/>
      <c r="I19" s="1"/>
      <c r="J19" s="1"/>
      <c r="K19" s="1"/>
      <c r="L19" s="1"/>
      <c r="M19" s="1"/>
      <c r="N19" s="1"/>
      <c r="O19" s="1928"/>
      <c r="P19" s="1"/>
    </row>
    <row r="20" spans="4:16">
      <c r="D20" s="1"/>
      <c r="E20" s="1"/>
      <c r="F20" s="1"/>
      <c r="G20" s="1"/>
      <c r="H20" s="1"/>
      <c r="I20" s="1"/>
      <c r="J20" s="1"/>
      <c r="K20" s="1"/>
      <c r="L20" s="1"/>
      <c r="M20" s="1"/>
      <c r="N20" s="1"/>
      <c r="O20" s="1928"/>
      <c r="P20" s="1"/>
    </row>
    <row r="21" spans="4:16">
      <c r="D21" s="1"/>
      <c r="E21" s="1"/>
      <c r="F21" s="1"/>
      <c r="G21" s="1"/>
      <c r="H21" s="1"/>
      <c r="I21" s="1"/>
      <c r="J21" s="1"/>
      <c r="K21" s="1"/>
      <c r="L21" s="1"/>
      <c r="M21" s="1"/>
      <c r="N21" s="1"/>
      <c r="O21" s="1928"/>
      <c r="P21" s="1"/>
    </row>
    <row r="22" spans="4:16">
      <c r="D22" s="1"/>
      <c r="E22" s="1"/>
      <c r="F22" s="1"/>
      <c r="G22" s="1"/>
      <c r="H22" s="1"/>
      <c r="I22" s="1"/>
      <c r="J22" s="1"/>
      <c r="K22" s="1"/>
      <c r="L22" s="1"/>
      <c r="M22" s="1"/>
      <c r="N22" s="1"/>
      <c r="O22" s="1928"/>
      <c r="P22" s="1"/>
    </row>
    <row r="23" spans="4:16">
      <c r="D23" s="1"/>
      <c r="E23" s="1"/>
      <c r="F23" s="1"/>
      <c r="G23" s="1"/>
      <c r="H23" s="1"/>
      <c r="I23" s="1"/>
      <c r="J23" s="1"/>
      <c r="K23" s="1"/>
      <c r="L23" s="1"/>
      <c r="M23" s="1"/>
      <c r="N23" s="1"/>
      <c r="O23" s="1928"/>
      <c r="P23" s="1"/>
    </row>
    <row r="24" spans="4:16">
      <c r="D24" s="1"/>
      <c r="E24" s="1"/>
      <c r="F24" s="1"/>
      <c r="G24" s="1"/>
      <c r="H24" s="1"/>
      <c r="I24" s="1"/>
      <c r="J24" s="1"/>
      <c r="K24" s="1"/>
      <c r="L24" s="1"/>
      <c r="M24" s="1"/>
      <c r="N24" s="1"/>
      <c r="O24" s="1928"/>
      <c r="P24" s="1"/>
    </row>
    <row r="25" spans="4:16">
      <c r="D25" s="1"/>
      <c r="E25" s="1"/>
      <c r="F25" s="1"/>
      <c r="G25" s="1"/>
      <c r="H25" s="1"/>
      <c r="I25" s="1"/>
      <c r="J25" s="1"/>
      <c r="K25" s="1"/>
      <c r="L25" s="1"/>
      <c r="M25" s="1"/>
      <c r="N25" s="1"/>
      <c r="O25" s="1928"/>
      <c r="P25" s="1"/>
    </row>
    <row r="26" spans="4:16">
      <c r="D26" s="1"/>
      <c r="E26" s="1"/>
      <c r="F26" s="1"/>
      <c r="G26" s="1"/>
      <c r="H26" s="1"/>
      <c r="I26" s="1"/>
      <c r="J26" s="1"/>
      <c r="K26" s="1"/>
      <c r="L26" s="1"/>
      <c r="M26" s="1"/>
      <c r="N26" s="1"/>
      <c r="O26" s="1928"/>
      <c r="P26" s="1"/>
    </row>
    <row r="27" spans="4:16">
      <c r="D27" s="1"/>
      <c r="E27" s="1"/>
      <c r="F27" s="1"/>
      <c r="G27" s="1"/>
      <c r="H27" s="1"/>
      <c r="I27" s="1"/>
      <c r="J27" s="1"/>
      <c r="K27" s="1"/>
      <c r="L27" s="1"/>
      <c r="M27" s="1"/>
      <c r="N27" s="1"/>
      <c r="O27" s="1928"/>
      <c r="P27" s="1"/>
    </row>
    <row r="28" spans="4:16">
      <c r="D28" s="1"/>
      <c r="E28" s="1"/>
      <c r="F28" s="1"/>
      <c r="G28" s="1"/>
      <c r="H28" s="1"/>
      <c r="I28" s="1"/>
      <c r="J28" s="1"/>
      <c r="K28" s="1"/>
      <c r="L28" s="1"/>
      <c r="M28" s="1"/>
      <c r="N28" s="1"/>
      <c r="O28" s="1928"/>
      <c r="P28" s="1"/>
    </row>
    <row r="29" spans="4:16">
      <c r="D29" s="1"/>
      <c r="E29" s="1"/>
      <c r="F29" s="1"/>
      <c r="G29" s="1"/>
      <c r="H29" s="1"/>
      <c r="I29" s="1"/>
      <c r="J29" s="1"/>
      <c r="K29" s="1"/>
      <c r="L29" s="1"/>
      <c r="M29" s="1"/>
      <c r="N29" s="1"/>
      <c r="O29" s="1928"/>
      <c r="P29" s="1"/>
    </row>
    <row r="30" spans="4:16">
      <c r="D30" s="1"/>
      <c r="E30" s="1"/>
      <c r="F30" s="1"/>
      <c r="G30" s="1"/>
      <c r="H30" s="1"/>
      <c r="I30" s="1"/>
      <c r="J30" s="1"/>
      <c r="K30" s="1"/>
      <c r="L30" s="1"/>
      <c r="M30" s="1"/>
      <c r="N30" s="1"/>
      <c r="O30" s="1928"/>
      <c r="P30" s="1"/>
    </row>
    <row r="31" spans="4:16">
      <c r="D31" s="1"/>
      <c r="E31" s="1"/>
      <c r="F31" s="1"/>
      <c r="G31" s="1"/>
      <c r="H31" s="1"/>
      <c r="I31" s="1"/>
      <c r="J31" s="1"/>
      <c r="K31" s="1"/>
      <c r="L31" s="1"/>
      <c r="M31" s="1"/>
      <c r="N31" s="1"/>
      <c r="O31" s="1928"/>
      <c r="P31" s="1"/>
    </row>
    <row r="32" spans="4:16">
      <c r="D32" s="1"/>
      <c r="E32" s="1"/>
      <c r="F32" s="1"/>
      <c r="G32" s="1"/>
      <c r="H32" s="1"/>
      <c r="I32" s="1"/>
      <c r="J32" s="1"/>
      <c r="K32" s="1"/>
      <c r="L32" s="1"/>
      <c r="M32" s="1"/>
      <c r="N32" s="1"/>
      <c r="O32" s="1928"/>
      <c r="P32" s="1"/>
    </row>
    <row r="33" spans="4:16">
      <c r="D33" s="1"/>
      <c r="E33" s="1"/>
      <c r="F33" s="1"/>
      <c r="G33" s="1"/>
      <c r="H33" s="1"/>
      <c r="I33" s="1"/>
      <c r="J33" s="1"/>
      <c r="K33" s="1"/>
      <c r="L33" s="1"/>
      <c r="M33" s="1"/>
      <c r="N33" s="1"/>
      <c r="O33" s="1928"/>
      <c r="P33" s="1"/>
    </row>
    <row r="34" spans="4:16">
      <c r="D34" s="1"/>
      <c r="E34" s="1"/>
      <c r="F34" s="1"/>
      <c r="G34" s="1"/>
      <c r="H34" s="1"/>
      <c r="I34" s="1"/>
      <c r="J34" s="1"/>
      <c r="K34" s="1"/>
      <c r="L34" s="1"/>
      <c r="M34" s="1"/>
      <c r="N34" s="1"/>
      <c r="O34" s="1928"/>
      <c r="P34" s="1"/>
    </row>
  </sheetData>
  <mergeCells count="2">
    <mergeCell ref="A1:N1"/>
    <mergeCell ref="A2:N2"/>
  </mergeCells>
  <conditionalFormatting sqref="B4:K4">
    <cfRule type="cellIs" dxfId="25" priority="1" operator="equal">
      <formula>0</formula>
    </cfRule>
  </conditionalFormatting>
  <printOptions horizontalCentered="1" verticalCentered="1"/>
  <pageMargins left="0.4" right="0.4" top="0.25" bottom="0.25" header="0.31496062992126" footer="0.31496062992126"/>
  <pageSetup scale="59" orientation="landscape"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9">
    <tabColor rgb="FF00B050"/>
  </sheetPr>
  <dimension ref="A1:Q29"/>
  <sheetViews>
    <sheetView showGridLines="0" view="pageBreakPreview" zoomScaleNormal="100" zoomScaleSheetLayoutView="100" workbookViewId="0">
      <pane xSplit="1" ySplit="3" topLeftCell="B10" activePane="bottomRight" state="frozen"/>
      <selection activeCell="Q26" sqref="Q26"/>
      <selection pane="topRight" activeCell="Q26" sqref="Q26"/>
      <selection pane="bottomLeft" activeCell="Q26" sqref="Q26"/>
      <selection pane="bottomRight" activeCell="H20" sqref="H20"/>
    </sheetView>
  </sheetViews>
  <sheetFormatPr baseColWidth="10" defaultColWidth="11.42578125" defaultRowHeight="11.25"/>
  <cols>
    <col min="1" max="1" width="10" style="159" customWidth="1"/>
    <col min="2" max="2" width="15" style="159" customWidth="1"/>
    <col min="3" max="3" width="12.28515625" style="159" customWidth="1"/>
    <col min="4" max="4" width="11.140625" style="159" customWidth="1"/>
    <col min="5" max="5" width="9.85546875" style="159" customWidth="1"/>
    <col min="6" max="6" width="10.140625" style="159" customWidth="1"/>
    <col min="7" max="7" width="13.28515625" style="159" customWidth="1"/>
    <col min="8" max="8" width="12" style="1872" customWidth="1"/>
    <col min="9" max="9" width="13" style="1872" customWidth="1"/>
    <col min="10" max="10" width="9.7109375" style="159" customWidth="1"/>
    <col min="11" max="11" width="8.5703125" style="159" customWidth="1"/>
    <col min="12" max="12" width="9.140625" style="159" customWidth="1"/>
    <col min="13" max="13" width="9.85546875" style="159" customWidth="1"/>
    <col min="14" max="14" width="11.42578125" style="159" hidden="1" customWidth="1"/>
    <col min="15" max="15" width="16.28515625" style="159" customWidth="1"/>
    <col min="16" max="16384" width="11.42578125" style="159"/>
  </cols>
  <sheetData>
    <row r="1" spans="1:15" ht="62.25" customHeight="1">
      <c r="A1" s="2562"/>
      <c r="B1" s="2562"/>
      <c r="C1" s="2562"/>
      <c r="D1" s="2562"/>
      <c r="E1" s="2562"/>
      <c r="F1" s="2562"/>
      <c r="G1" s="2562"/>
      <c r="H1" s="2562"/>
      <c r="I1" s="2562"/>
      <c r="J1" s="2562"/>
      <c r="K1" s="2562"/>
      <c r="L1" s="2562"/>
      <c r="M1" s="2562"/>
      <c r="N1" s="2562"/>
    </row>
    <row r="2" spans="1:15" ht="3" customHeight="1"/>
    <row r="3" spans="1:15" ht="43.5" customHeight="1">
      <c r="A3" s="246" t="s">
        <v>2</v>
      </c>
      <c r="B3" s="1753" t="s">
        <v>698</v>
      </c>
      <c r="C3" s="1752" t="s">
        <v>366</v>
      </c>
      <c r="D3" s="1752" t="s">
        <v>367</v>
      </c>
      <c r="E3" s="1753" t="s">
        <v>368</v>
      </c>
      <c r="F3" s="1755" t="s">
        <v>369</v>
      </c>
      <c r="G3" s="1755" t="s">
        <v>370</v>
      </c>
      <c r="H3" s="1753" t="s">
        <v>371</v>
      </c>
      <c r="I3" s="1755" t="s">
        <v>372</v>
      </c>
      <c r="J3" s="1753" t="s">
        <v>373</v>
      </c>
      <c r="K3" s="1752" t="s">
        <v>374</v>
      </c>
      <c r="L3" s="1752" t="s">
        <v>431</v>
      </c>
      <c r="M3" s="1755" t="s">
        <v>432</v>
      </c>
      <c r="O3" s="438"/>
    </row>
    <row r="4" spans="1:15" s="901" customFormat="1">
      <c r="A4" s="2254" t="s">
        <v>3</v>
      </c>
      <c r="B4" s="1765">
        <f t="shared" ref="B4:B9" si="0">SUM(C4:D4)</f>
        <v>3992338</v>
      </c>
      <c r="C4" s="1754">
        <v>2426609</v>
      </c>
      <c r="D4" s="2249">
        <v>1565729</v>
      </c>
      <c r="E4" s="2256">
        <f t="shared" ref="E4:E11" si="1">C4/B4</f>
        <v>0.60781652254894247</v>
      </c>
      <c r="F4" s="897">
        <f t="shared" ref="F4:F11" si="2">D4/B4</f>
        <v>0.39218347745105753</v>
      </c>
      <c r="G4" s="1766">
        <v>626615</v>
      </c>
      <c r="H4" s="1762">
        <v>386054</v>
      </c>
      <c r="I4" s="1763">
        <v>240561</v>
      </c>
      <c r="J4" s="1756">
        <f t="shared" ref="J4:J11" si="3">H4/G4</f>
        <v>0.6160944120392905</v>
      </c>
      <c r="K4" s="1757">
        <f t="shared" ref="K4:K11" si="4">I4/G4</f>
        <v>0.3839055879607095</v>
      </c>
      <c r="L4" s="1758">
        <f t="shared" ref="L4:M11" si="5">H4/C4</f>
        <v>0.15909196743274256</v>
      </c>
      <c r="M4" s="1759">
        <f t="shared" si="5"/>
        <v>0.1536415305586088</v>
      </c>
      <c r="O4" s="909">
        <f>H18/G18</f>
        <v>0.54103575267322934</v>
      </c>
    </row>
    <row r="5" spans="1:15" s="901" customFormat="1">
      <c r="A5" s="2254" t="s">
        <v>4</v>
      </c>
      <c r="B5" s="2250">
        <f t="shared" si="0"/>
        <v>4073427</v>
      </c>
      <c r="C5" s="896">
        <v>2470897</v>
      </c>
      <c r="D5" s="2251">
        <v>1602530</v>
      </c>
      <c r="E5" s="2256">
        <f t="shared" si="1"/>
        <v>0.60658924291511795</v>
      </c>
      <c r="F5" s="897">
        <f t="shared" si="2"/>
        <v>0.3934107570848821</v>
      </c>
      <c r="G5" s="1767">
        <v>808496</v>
      </c>
      <c r="H5" s="1764">
        <v>486327</v>
      </c>
      <c r="I5" s="1152">
        <v>322169</v>
      </c>
      <c r="J5" s="1760">
        <f t="shared" si="3"/>
        <v>0.60152060121509565</v>
      </c>
      <c r="K5" s="898">
        <f t="shared" si="4"/>
        <v>0.39847939878490429</v>
      </c>
      <c r="L5" s="899">
        <f t="shared" si="5"/>
        <v>0.19682204478778353</v>
      </c>
      <c r="M5" s="900">
        <f t="shared" si="5"/>
        <v>0.20103773408298128</v>
      </c>
      <c r="O5" s="909">
        <f>I18/G18</f>
        <v>0.45896424732677066</v>
      </c>
    </row>
    <row r="6" spans="1:15" s="901" customFormat="1">
      <c r="A6" s="2254" t="s">
        <v>5</v>
      </c>
      <c r="B6" s="2250">
        <f t="shared" si="0"/>
        <v>4176861</v>
      </c>
      <c r="C6" s="896">
        <v>2565530</v>
      </c>
      <c r="D6" s="2251">
        <v>1611331</v>
      </c>
      <c r="E6" s="2256">
        <f t="shared" si="1"/>
        <v>0.61422441397978056</v>
      </c>
      <c r="F6" s="897">
        <f t="shared" si="2"/>
        <v>0.3857755860202195</v>
      </c>
      <c r="G6" s="1767">
        <v>913203</v>
      </c>
      <c r="H6" s="1764">
        <v>549737</v>
      </c>
      <c r="I6" s="1152">
        <v>363466</v>
      </c>
      <c r="J6" s="1760">
        <f t="shared" si="3"/>
        <v>0.60198772890584018</v>
      </c>
      <c r="K6" s="898">
        <f t="shared" si="4"/>
        <v>0.39801227109415976</v>
      </c>
      <c r="L6" s="899">
        <f t="shared" si="5"/>
        <v>0.2142781413587056</v>
      </c>
      <c r="M6" s="900">
        <f t="shared" si="5"/>
        <v>0.22556879995481996</v>
      </c>
      <c r="O6" s="909"/>
    </row>
    <row r="7" spans="1:15" s="901" customFormat="1">
      <c r="A7" s="2254" t="s">
        <v>6</v>
      </c>
      <c r="B7" s="2250">
        <f t="shared" si="0"/>
        <v>4246171</v>
      </c>
      <c r="C7" s="896">
        <v>2547846</v>
      </c>
      <c r="D7" s="2251">
        <v>1698325</v>
      </c>
      <c r="E7" s="2256">
        <f t="shared" si="1"/>
        <v>0.60003377160269811</v>
      </c>
      <c r="F7" s="897">
        <f t="shared" si="2"/>
        <v>0.39996622839730195</v>
      </c>
      <c r="G7" s="1767">
        <v>929743</v>
      </c>
      <c r="H7" s="1764">
        <v>552570</v>
      </c>
      <c r="I7" s="1152">
        <v>377173</v>
      </c>
      <c r="J7" s="1760">
        <f t="shared" si="3"/>
        <v>0.59432552866759958</v>
      </c>
      <c r="K7" s="898">
        <f t="shared" si="4"/>
        <v>0.40567447133240048</v>
      </c>
      <c r="L7" s="899">
        <f t="shared" si="5"/>
        <v>0.21687731519094952</v>
      </c>
      <c r="M7" s="900">
        <f t="shared" si="5"/>
        <v>0.22208528991800744</v>
      </c>
      <c r="O7" s="902"/>
    </row>
    <row r="8" spans="1:15" s="901" customFormat="1">
      <c r="A8" s="2254" t="s">
        <v>7</v>
      </c>
      <c r="B8" s="2250">
        <f t="shared" si="0"/>
        <v>4201485</v>
      </c>
      <c r="C8" s="896">
        <v>2624690</v>
      </c>
      <c r="D8" s="2251">
        <v>1576795</v>
      </c>
      <c r="E8" s="2256">
        <f t="shared" si="1"/>
        <v>0.62470531252640438</v>
      </c>
      <c r="F8" s="897">
        <f t="shared" si="2"/>
        <v>0.37529468747359562</v>
      </c>
      <c r="G8" s="1767">
        <v>1118293</v>
      </c>
      <c r="H8" s="1764">
        <v>634008</v>
      </c>
      <c r="I8" s="1152">
        <v>484285</v>
      </c>
      <c r="J8" s="1760">
        <f t="shared" si="3"/>
        <v>0.56694265277525657</v>
      </c>
      <c r="K8" s="898">
        <f t="shared" si="4"/>
        <v>0.43305734722474343</v>
      </c>
      <c r="L8" s="899">
        <f t="shared" si="5"/>
        <v>0.24155538368340643</v>
      </c>
      <c r="M8" s="900">
        <f t="shared" si="5"/>
        <v>0.30713250612793674</v>
      </c>
      <c r="O8" s="902"/>
    </row>
    <row r="9" spans="1:15" s="901" customFormat="1">
      <c r="A9" s="2254" t="s">
        <v>140</v>
      </c>
      <c r="B9" s="2250">
        <f t="shared" si="0"/>
        <v>4368912</v>
      </c>
      <c r="C9" s="896">
        <v>2686681</v>
      </c>
      <c r="D9" s="2251">
        <v>1682231</v>
      </c>
      <c r="E9" s="2256">
        <f t="shared" si="1"/>
        <v>0.61495424947904653</v>
      </c>
      <c r="F9" s="897">
        <f t="shared" si="2"/>
        <v>0.38504575052095352</v>
      </c>
      <c r="G9" s="1767">
        <v>1189601</v>
      </c>
      <c r="H9" s="1764">
        <v>675015</v>
      </c>
      <c r="I9" s="1152">
        <v>514586</v>
      </c>
      <c r="J9" s="1760">
        <f t="shared" si="3"/>
        <v>0.56742975165622755</v>
      </c>
      <c r="K9" s="898">
        <f t="shared" si="4"/>
        <v>0.43257024834377239</v>
      </c>
      <c r="L9" s="899">
        <f t="shared" si="5"/>
        <v>0.25124493752700822</v>
      </c>
      <c r="M9" s="900">
        <f t="shared" si="5"/>
        <v>0.305894969240253</v>
      </c>
      <c r="O9" s="902"/>
    </row>
    <row r="10" spans="1:15" s="901" customFormat="1">
      <c r="A10" s="2254" t="s">
        <v>171</v>
      </c>
      <c r="B10" s="2250">
        <f>SUM(C10:D10)</f>
        <v>4601758</v>
      </c>
      <c r="C10" s="896">
        <v>2782416</v>
      </c>
      <c r="D10" s="2251">
        <v>1819342</v>
      </c>
      <c r="E10" s="2256">
        <f t="shared" si="1"/>
        <v>0.60464196509247115</v>
      </c>
      <c r="F10" s="897">
        <f t="shared" si="2"/>
        <v>0.3953580349075288</v>
      </c>
      <c r="G10" s="1767">
        <f>+H10+I10</f>
        <v>1242780</v>
      </c>
      <c r="H10" s="1764">
        <v>702422</v>
      </c>
      <c r="I10" s="1152">
        <v>540358</v>
      </c>
      <c r="J10" s="1760">
        <f t="shared" si="3"/>
        <v>0.56520220795313736</v>
      </c>
      <c r="K10" s="898">
        <f t="shared" si="4"/>
        <v>0.4347977920468627</v>
      </c>
      <c r="L10" s="899">
        <f t="shared" si="5"/>
        <v>0.25245038843939943</v>
      </c>
      <c r="M10" s="900">
        <f t="shared" si="5"/>
        <v>0.29700737959108292</v>
      </c>
      <c r="O10" s="903"/>
    </row>
    <row r="11" spans="1:15" s="901" customFormat="1">
      <c r="A11" s="2254" t="s">
        <v>375</v>
      </c>
      <c r="B11" s="2250">
        <f t="shared" ref="B11:B17" si="6">SUM(C11:D11)</f>
        <v>4689622</v>
      </c>
      <c r="C11" s="896">
        <v>2791393</v>
      </c>
      <c r="D11" s="2251">
        <v>1898229</v>
      </c>
      <c r="E11" s="2256">
        <f t="shared" si="1"/>
        <v>0.59522771771370908</v>
      </c>
      <c r="F11" s="897">
        <f t="shared" si="2"/>
        <v>0.40477228228629086</v>
      </c>
      <c r="G11" s="1767">
        <f>+H11+I11</f>
        <v>1291137</v>
      </c>
      <c r="H11" s="1764">
        <v>726141</v>
      </c>
      <c r="I11" s="1152">
        <v>564996</v>
      </c>
      <c r="J11" s="1760">
        <f t="shared" si="3"/>
        <v>0.56240429946628434</v>
      </c>
      <c r="K11" s="898">
        <f t="shared" si="4"/>
        <v>0.43759570053371566</v>
      </c>
      <c r="L11" s="899">
        <f t="shared" si="5"/>
        <v>0.26013571002005093</v>
      </c>
      <c r="M11" s="900">
        <f t="shared" si="5"/>
        <v>0.29764375109641672</v>
      </c>
      <c r="O11" s="903"/>
    </row>
    <row r="12" spans="1:15" s="901" customFormat="1">
      <c r="A12" s="2254" t="s">
        <v>408</v>
      </c>
      <c r="B12" s="2250">
        <f t="shared" si="6"/>
        <v>4728655</v>
      </c>
      <c r="C12" s="896">
        <v>2845650</v>
      </c>
      <c r="D12" s="2251">
        <v>1883005</v>
      </c>
      <c r="E12" s="2256">
        <f>C12/B12</f>
        <v>0.60178845781728629</v>
      </c>
      <c r="F12" s="897">
        <f>D12/B12</f>
        <v>0.39821154218271371</v>
      </c>
      <c r="G12" s="1767">
        <f>+H12+I12</f>
        <v>1376966</v>
      </c>
      <c r="H12" s="1764">
        <v>770060</v>
      </c>
      <c r="I12" s="1152">
        <v>606906</v>
      </c>
      <c r="J12" s="1760">
        <f>H12/G12</f>
        <v>0.55924401909705834</v>
      </c>
      <c r="K12" s="898">
        <f>I12/G12</f>
        <v>0.44075598090294166</v>
      </c>
      <c r="L12" s="899">
        <f>H12/C12</f>
        <v>0.27060952682164002</v>
      </c>
      <c r="M12" s="900">
        <f>I12/D12</f>
        <v>0.3223071632842186</v>
      </c>
      <c r="N12" s="904"/>
    </row>
    <row r="13" spans="1:15" s="901" customFormat="1">
      <c r="A13" s="2254" t="s">
        <v>416</v>
      </c>
      <c r="B13" s="2250">
        <f t="shared" si="6"/>
        <v>4390333</v>
      </c>
      <c r="C13" s="896">
        <v>2672794</v>
      </c>
      <c r="D13" s="2251">
        <v>1717539</v>
      </c>
      <c r="E13" s="2256">
        <v>0.6246174236167904</v>
      </c>
      <c r="F13" s="897">
        <v>0.37538257638320965</v>
      </c>
      <c r="G13" s="1767">
        <v>1508392</v>
      </c>
      <c r="H13" s="1764">
        <v>835620</v>
      </c>
      <c r="I13" s="1152">
        <v>672772</v>
      </c>
      <c r="J13" s="1760">
        <v>0.55398066285156644</v>
      </c>
      <c r="K13" s="898">
        <v>0.44601933714843356</v>
      </c>
      <c r="L13" s="899">
        <v>0.29819524112340834</v>
      </c>
      <c r="M13" s="900">
        <v>0.39948435396689391</v>
      </c>
      <c r="N13" s="904"/>
    </row>
    <row r="14" spans="1:15" s="901" customFormat="1">
      <c r="A14" s="2254" t="s">
        <v>669</v>
      </c>
      <c r="B14" s="2250">
        <f t="shared" si="6"/>
        <v>4480941</v>
      </c>
      <c r="C14" s="896">
        <v>2684570</v>
      </c>
      <c r="D14" s="2251">
        <v>1796371</v>
      </c>
      <c r="E14" s="2256">
        <v>0.59167631497092943</v>
      </c>
      <c r="F14" s="897">
        <v>0.40832368502907063</v>
      </c>
      <c r="G14" s="1767">
        <v>1617107</v>
      </c>
      <c r="H14" s="1751">
        <v>892937</v>
      </c>
      <c r="I14" s="1153">
        <v>724170</v>
      </c>
      <c r="J14" s="1760">
        <v>0.55218176657450624</v>
      </c>
      <c r="K14" s="898">
        <v>0.44781823342549382</v>
      </c>
      <c r="L14" s="899">
        <v>0.30110384431866655</v>
      </c>
      <c r="M14" s="900">
        <v>0.35384708599104253</v>
      </c>
      <c r="N14" s="904"/>
    </row>
    <row r="15" spans="1:15" s="901" customFormat="1">
      <c r="A15" s="2254" t="s">
        <v>696</v>
      </c>
      <c r="B15" s="2250">
        <f t="shared" si="6"/>
        <v>4603293</v>
      </c>
      <c r="C15" s="1042">
        <v>2739645</v>
      </c>
      <c r="D15" s="2252">
        <v>1863648</v>
      </c>
      <c r="E15" s="2256">
        <v>0.58610631658578416</v>
      </c>
      <c r="F15" s="897">
        <v>0.4138936834142159</v>
      </c>
      <c r="G15" s="1767">
        <v>1725802</v>
      </c>
      <c r="H15" s="1751">
        <v>958167</v>
      </c>
      <c r="I15" s="1153">
        <v>767635</v>
      </c>
      <c r="J15" s="1760">
        <v>0.555201002200716</v>
      </c>
      <c r="K15" s="898">
        <v>0.44479899779928406</v>
      </c>
      <c r="L15" s="899">
        <v>0.31981339237167722</v>
      </c>
      <c r="M15" s="900">
        <v>0.36282550477049358</v>
      </c>
      <c r="N15" s="904"/>
    </row>
    <row r="16" spans="1:15" s="901" customFormat="1">
      <c r="A16" s="2254" t="s">
        <v>746</v>
      </c>
      <c r="B16" s="2250">
        <f t="shared" si="6"/>
        <v>4670314</v>
      </c>
      <c r="C16" s="1042">
        <v>2765738</v>
      </c>
      <c r="D16" s="2252">
        <v>1904576</v>
      </c>
      <c r="E16" s="2256">
        <f>C16/B16</f>
        <v>0.59219529993058284</v>
      </c>
      <c r="F16" s="897">
        <f>D16/B16</f>
        <v>0.40780470006941716</v>
      </c>
      <c r="G16" s="1767">
        <f>+H16+I16</f>
        <v>1837104</v>
      </c>
      <c r="H16" s="1751">
        <v>1021381</v>
      </c>
      <c r="I16" s="1153">
        <v>815723</v>
      </c>
      <c r="J16" s="1760">
        <f>H16/G16</f>
        <v>0.55597342338811517</v>
      </c>
      <c r="K16" s="898">
        <f>I16/G16</f>
        <v>0.44402657661188477</v>
      </c>
      <c r="L16" s="899">
        <f t="shared" ref="L16:M20" si="7">H16/C16</f>
        <v>0.3692978149050995</v>
      </c>
      <c r="M16" s="900">
        <f t="shared" si="7"/>
        <v>0.4282963767263685</v>
      </c>
      <c r="N16" s="904"/>
    </row>
    <row r="17" spans="1:17" s="901" customFormat="1">
      <c r="A17" s="2254" t="s">
        <v>767</v>
      </c>
      <c r="B17" s="2250">
        <f t="shared" si="6"/>
        <v>4831172</v>
      </c>
      <c r="C17" s="1042">
        <v>2869276</v>
      </c>
      <c r="D17" s="2252">
        <v>1961896</v>
      </c>
      <c r="E17" s="2256">
        <f>C17/B17</f>
        <v>0.59390889001674951</v>
      </c>
      <c r="F17" s="897">
        <f>D17/B17</f>
        <v>0.40609110998325043</v>
      </c>
      <c r="G17" s="1767">
        <f>+H17+I17</f>
        <v>1935968</v>
      </c>
      <c r="H17" s="1751">
        <v>1067270</v>
      </c>
      <c r="I17" s="1153">
        <v>868698</v>
      </c>
      <c r="J17" s="1760">
        <f>H17/G17</f>
        <v>0.55128493859402639</v>
      </c>
      <c r="K17" s="898">
        <f>I17/G17</f>
        <v>0.44871506140597367</v>
      </c>
      <c r="L17" s="899">
        <f t="shared" si="7"/>
        <v>0.37196491379706936</v>
      </c>
      <c r="M17" s="900">
        <f t="shared" si="7"/>
        <v>0.44278493865118235</v>
      </c>
      <c r="N17" s="904"/>
    </row>
    <row r="18" spans="1:17" s="901" customFormat="1">
      <c r="A18" s="2254" t="s">
        <v>891</v>
      </c>
      <c r="B18" s="2247">
        <f t="shared" ref="B18:B20" si="8">+C18+D18</f>
        <v>5008937</v>
      </c>
      <c r="C18" s="1042">
        <v>2888406</v>
      </c>
      <c r="D18" s="2252">
        <v>2120531</v>
      </c>
      <c r="E18" s="2256">
        <f t="shared" ref="E18:E19" si="9">C18/B18</f>
        <v>0.5766504949054061</v>
      </c>
      <c r="F18" s="897">
        <f t="shared" ref="F18:F19" si="10">D18/B18</f>
        <v>0.4233495050945939</v>
      </c>
      <c r="G18" s="1767">
        <f t="shared" ref="G18:G19" si="11">+H18+I18</f>
        <v>1924919</v>
      </c>
      <c r="H18" s="1751">
        <v>1041450</v>
      </c>
      <c r="I18" s="1153">
        <v>883469</v>
      </c>
      <c r="J18" s="1760">
        <f>H18/G18</f>
        <v>0.54103575267322934</v>
      </c>
      <c r="K18" s="898">
        <f>I18/G18</f>
        <v>0.45896424732677066</v>
      </c>
      <c r="L18" s="899">
        <f t="shared" ref="L18" si="12">H18/C18</f>
        <v>0.3605621924341661</v>
      </c>
      <c r="M18" s="900">
        <f t="shared" ref="M18" si="13">I18/D18</f>
        <v>0.41662630727869576</v>
      </c>
      <c r="N18" s="904"/>
    </row>
    <row r="19" spans="1:17" s="901" customFormat="1">
      <c r="A19" s="2254" t="s">
        <v>964</v>
      </c>
      <c r="B19" s="2247">
        <f t="shared" si="8"/>
        <v>4385862</v>
      </c>
      <c r="C19" s="1042">
        <v>2615242</v>
      </c>
      <c r="D19" s="2252">
        <v>1770620</v>
      </c>
      <c r="E19" s="2256">
        <f t="shared" si="9"/>
        <v>0.59628916732902226</v>
      </c>
      <c r="F19" s="897">
        <f t="shared" si="10"/>
        <v>0.40371083267097779</v>
      </c>
      <c r="G19" s="1767">
        <f t="shared" si="11"/>
        <v>1747440</v>
      </c>
      <c r="H19" s="2248">
        <v>927727</v>
      </c>
      <c r="I19" s="1153">
        <v>819713</v>
      </c>
      <c r="J19" s="1760">
        <f>H19/G19</f>
        <v>0.53090635443849288</v>
      </c>
      <c r="K19" s="898">
        <f>I19/G19</f>
        <v>0.46909364556150712</v>
      </c>
      <c r="L19" s="899">
        <f t="shared" ref="L19" si="14">H19/C19</f>
        <v>0.35473849074005387</v>
      </c>
      <c r="M19" s="900">
        <f t="shared" ref="M19" si="15">I19/D19</f>
        <v>0.46295252510420076</v>
      </c>
      <c r="N19" s="904"/>
    </row>
    <row r="20" spans="1:17" ht="12.75" customHeight="1">
      <c r="A20" s="2255" t="str">
        <f>+'Resumen EEp'!G4</f>
        <v>Abr.2021</v>
      </c>
      <c r="B20" s="1151">
        <f t="shared" si="8"/>
        <v>4798153</v>
      </c>
      <c r="C20" s="1043">
        <f>+'Resumen EEp'!B68</f>
        <v>2801621</v>
      </c>
      <c r="D20" s="2253">
        <f>+'Resumen EEp'!B69</f>
        <v>1996532</v>
      </c>
      <c r="E20" s="2257">
        <f>C20/B20</f>
        <v>0.58389571987387645</v>
      </c>
      <c r="F20" s="905">
        <f>D20/B20</f>
        <v>0.41610428012612355</v>
      </c>
      <c r="G20" s="1768">
        <f>+H20+I20</f>
        <v>1740814</v>
      </c>
      <c r="H20" s="1090">
        <f>+'Resumen EEp'!D42</f>
        <v>927180</v>
      </c>
      <c r="I20" s="1154">
        <f>+'Resumen EEp'!D43</f>
        <v>813634</v>
      </c>
      <c r="J20" s="1761">
        <f>H20/G20</f>
        <v>0.53261290407820705</v>
      </c>
      <c r="K20" s="906">
        <f>I20/G20</f>
        <v>0.46738709592179289</v>
      </c>
      <c r="L20" s="907">
        <f t="shared" si="7"/>
        <v>0.33094412127835993</v>
      </c>
      <c r="M20" s="908">
        <f t="shared" si="7"/>
        <v>0.40752364600216778</v>
      </c>
    </row>
    <row r="21" spans="1:17" s="901" customFormat="1" ht="15" customHeight="1">
      <c r="A21" s="2563" t="s">
        <v>752</v>
      </c>
      <c r="B21" s="2563"/>
      <c r="C21" s="2563"/>
      <c r="D21" s="2563"/>
      <c r="E21" s="2563"/>
      <c r="F21" s="2563"/>
      <c r="G21" s="2563"/>
      <c r="H21" s="2563"/>
      <c r="I21" s="2563"/>
      <c r="J21" s="2563"/>
      <c r="K21" s="2563"/>
      <c r="L21" s="2563"/>
      <c r="M21" s="2563"/>
    </row>
    <row r="22" spans="1:17">
      <c r="N22" s="159" t="s">
        <v>152</v>
      </c>
    </row>
    <row r="24" spans="1:17">
      <c r="Q24" s="159" t="s">
        <v>8</v>
      </c>
    </row>
    <row r="29" spans="1:17">
      <c r="A29" s="160"/>
      <c r="B29" s="160">
        <f>AVERAGE(F4:F10)</f>
        <v>0.38957636026507697</v>
      </c>
    </row>
  </sheetData>
  <mergeCells count="2">
    <mergeCell ref="A1:N1"/>
    <mergeCell ref="A21:M21"/>
  </mergeCells>
  <conditionalFormatting sqref="G20:I20">
    <cfRule type="cellIs" dxfId="24" priority="2" operator="equal">
      <formula>0</formula>
    </cfRule>
  </conditionalFormatting>
  <pageMargins left="0.7" right="0.7" top="0.75" bottom="0.75" header="0.3" footer="0.3"/>
  <pageSetup scale="79" orientation="landscape"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0">
    <tabColor rgb="FF0070C0"/>
    <pageSetUpPr fitToPage="1"/>
  </sheetPr>
  <dimension ref="A1:X55"/>
  <sheetViews>
    <sheetView showGridLines="0" view="pageBreakPreview" zoomScale="70" zoomScaleNormal="70" zoomScaleSheetLayoutView="70" workbookViewId="0">
      <pane ySplit="1" topLeftCell="A2" activePane="bottomLeft" state="frozen"/>
      <selection activeCell="Q26" sqref="Q26"/>
      <selection pane="bottomLeft" activeCell="P5" sqref="P5:U41"/>
    </sheetView>
  </sheetViews>
  <sheetFormatPr baseColWidth="10" defaultColWidth="11.42578125" defaultRowHeight="15"/>
  <cols>
    <col min="1" max="1" width="19.140625" style="60" customWidth="1"/>
    <col min="2" max="2" width="16.140625" style="60" customWidth="1"/>
    <col min="3" max="3" width="14.140625" style="60" customWidth="1"/>
    <col min="4" max="4" width="15.85546875" style="60" customWidth="1"/>
    <col min="5" max="5" width="15" style="60" customWidth="1"/>
    <col min="6" max="6" width="18" style="60" customWidth="1"/>
    <col min="7" max="7" width="14.140625" style="60" customWidth="1"/>
    <col min="8" max="8" width="11.42578125" style="60"/>
    <col min="9" max="9" width="20.42578125" style="60" customWidth="1"/>
    <col min="10" max="10" width="19.7109375" style="60" customWidth="1"/>
    <col min="11" max="15" width="11.42578125" style="60"/>
    <col min="16" max="16" width="17.5703125" style="60" customWidth="1"/>
    <col min="17" max="18" width="11.42578125" style="60"/>
    <col min="19" max="19" width="20.42578125" style="60" bestFit="1" customWidth="1"/>
    <col min="20" max="20" width="21.85546875" style="60" bestFit="1" customWidth="1"/>
    <col min="21" max="21" width="19.7109375" style="60" bestFit="1" customWidth="1"/>
    <col min="22" max="22" width="21" style="60" bestFit="1" customWidth="1"/>
    <col min="23" max="23" width="10.42578125" style="60" customWidth="1"/>
    <col min="24" max="16384" width="11.42578125" style="60"/>
  </cols>
  <sheetData>
    <row r="1" spans="1:24" ht="82.5" customHeight="1">
      <c r="A1" s="2549"/>
      <c r="B1" s="2549"/>
      <c r="C1" s="2549"/>
      <c r="D1" s="2549"/>
      <c r="E1" s="2549"/>
      <c r="F1" s="2549"/>
      <c r="G1" s="2549"/>
      <c r="H1" s="2549"/>
      <c r="I1" s="2549"/>
      <c r="J1" s="2549"/>
      <c r="K1" s="2549"/>
      <c r="L1" s="2549"/>
      <c r="M1" s="2549"/>
      <c r="N1" s="444"/>
      <c r="O1" s="444"/>
    </row>
    <row r="2" spans="1:24" ht="3" hidden="1" customHeight="1"/>
    <row r="3" spans="1:24" ht="8.25" customHeight="1"/>
    <row r="4" spans="1:24" ht="28.5" customHeight="1">
      <c r="A4" s="2564" t="s">
        <v>105</v>
      </c>
      <c r="B4" s="2566" t="s">
        <v>386</v>
      </c>
      <c r="C4" s="2567"/>
      <c r="D4" s="2568"/>
      <c r="E4" s="2567" t="s">
        <v>12</v>
      </c>
      <c r="F4" s="2567"/>
      <c r="G4" s="2568"/>
    </row>
    <row r="5" spans="1:24" ht="29.25" customHeight="1">
      <c r="A5" s="2565"/>
      <c r="B5" s="2287" t="s">
        <v>16</v>
      </c>
      <c r="C5" s="2288" t="s">
        <v>17</v>
      </c>
      <c r="D5" s="2289" t="s">
        <v>1</v>
      </c>
      <c r="E5" s="2288" t="s">
        <v>16</v>
      </c>
      <c r="F5" s="2288" t="s">
        <v>17</v>
      </c>
      <c r="G5" s="2289" t="s">
        <v>1</v>
      </c>
    </row>
    <row r="6" spans="1:24">
      <c r="A6" s="1093">
        <v>38352</v>
      </c>
      <c r="B6" s="1094">
        <v>685676</v>
      </c>
      <c r="C6" s="1095">
        <v>504526</v>
      </c>
      <c r="D6" s="1096">
        <f t="shared" ref="D6:D21" si="0">+C6+B6</f>
        <v>1190202</v>
      </c>
      <c r="E6" s="1095">
        <v>386054</v>
      </c>
      <c r="F6" s="1095">
        <v>240561</v>
      </c>
      <c r="G6" s="1096">
        <f>+F6+E6</f>
        <v>626615</v>
      </c>
      <c r="H6" s="11"/>
      <c r="I6" s="11"/>
      <c r="W6" s="247"/>
      <c r="X6" s="70"/>
    </row>
    <row r="7" spans="1:24" ht="16.5" customHeight="1">
      <c r="A7" s="1093">
        <v>38717</v>
      </c>
      <c r="B7" s="1094">
        <v>828566</v>
      </c>
      <c r="C7" s="1095">
        <v>600955</v>
      </c>
      <c r="D7" s="1096">
        <f t="shared" si="0"/>
        <v>1429521</v>
      </c>
      <c r="E7" s="1095">
        <v>486327</v>
      </c>
      <c r="F7" s="1095">
        <v>322169</v>
      </c>
      <c r="G7" s="1096">
        <f t="shared" ref="G7:G22" si="1">+F7+E7</f>
        <v>808496</v>
      </c>
      <c r="H7" s="11"/>
      <c r="I7" s="11"/>
      <c r="K7" s="60" t="s">
        <v>8</v>
      </c>
      <c r="P7" s="190"/>
      <c r="W7" s="247"/>
      <c r="X7" s="70"/>
    </row>
    <row r="8" spans="1:24">
      <c r="A8" s="1093">
        <v>39082</v>
      </c>
      <c r="B8" s="1094">
        <v>930043</v>
      </c>
      <c r="C8" s="1095">
        <v>658578</v>
      </c>
      <c r="D8" s="1096">
        <f t="shared" si="0"/>
        <v>1588621</v>
      </c>
      <c r="E8" s="1095">
        <v>549737</v>
      </c>
      <c r="F8" s="1095">
        <v>363466</v>
      </c>
      <c r="G8" s="1096">
        <f t="shared" si="1"/>
        <v>913203</v>
      </c>
      <c r="H8" s="11"/>
      <c r="I8" s="11"/>
      <c r="P8" s="190"/>
      <c r="W8" s="247"/>
      <c r="X8" s="70"/>
    </row>
    <row r="9" spans="1:24">
      <c r="A9" s="1093">
        <v>39417</v>
      </c>
      <c r="B9" s="1094">
        <v>1055907</v>
      </c>
      <c r="C9" s="1095">
        <v>741120</v>
      </c>
      <c r="D9" s="1096">
        <f t="shared" si="0"/>
        <v>1797027</v>
      </c>
      <c r="E9" s="1095">
        <v>552570</v>
      </c>
      <c r="F9" s="1095">
        <v>377173</v>
      </c>
      <c r="G9" s="1096">
        <f t="shared" si="1"/>
        <v>929743</v>
      </c>
      <c r="H9" s="11"/>
      <c r="I9" s="11"/>
      <c r="J9" s="111"/>
      <c r="P9" s="190"/>
      <c r="W9" s="247"/>
      <c r="X9" s="70"/>
    </row>
    <row r="10" spans="1:24">
      <c r="A10" s="1093">
        <v>39783</v>
      </c>
      <c r="B10" s="1094">
        <v>1165631</v>
      </c>
      <c r="C10" s="1095">
        <v>818089</v>
      </c>
      <c r="D10" s="1096">
        <f t="shared" si="0"/>
        <v>1983720</v>
      </c>
      <c r="E10" s="1095">
        <v>634008</v>
      </c>
      <c r="F10" s="1095">
        <v>484285</v>
      </c>
      <c r="G10" s="1096">
        <f t="shared" si="1"/>
        <v>1118293</v>
      </c>
      <c r="H10" s="11"/>
      <c r="I10" s="11"/>
      <c r="J10" s="162"/>
      <c r="K10" s="60" t="s">
        <v>8</v>
      </c>
      <c r="P10" s="190"/>
      <c r="W10" s="247"/>
      <c r="X10" s="70"/>
    </row>
    <row r="11" spans="1:24">
      <c r="A11" s="1093">
        <v>40148</v>
      </c>
      <c r="B11" s="1094">
        <v>1281904</v>
      </c>
      <c r="C11" s="1095">
        <v>911986</v>
      </c>
      <c r="D11" s="1096">
        <f t="shared" si="0"/>
        <v>2193890</v>
      </c>
      <c r="E11" s="1095">
        <v>675015</v>
      </c>
      <c r="F11" s="1095">
        <v>514586</v>
      </c>
      <c r="G11" s="1096">
        <f t="shared" si="1"/>
        <v>1189601</v>
      </c>
      <c r="H11" s="11"/>
      <c r="I11" s="11"/>
      <c r="W11" s="247"/>
      <c r="X11" s="70"/>
    </row>
    <row r="12" spans="1:24">
      <c r="A12" s="1093">
        <v>40513</v>
      </c>
      <c r="B12" s="1094">
        <v>1383536</v>
      </c>
      <c r="C12" s="1095">
        <v>991247</v>
      </c>
      <c r="D12" s="1096">
        <f t="shared" si="0"/>
        <v>2374783</v>
      </c>
      <c r="E12" s="1095">
        <v>702422</v>
      </c>
      <c r="F12" s="1095">
        <v>540358</v>
      </c>
      <c r="G12" s="1096">
        <f t="shared" si="1"/>
        <v>1242780</v>
      </c>
      <c r="H12" s="11"/>
      <c r="I12" s="11"/>
      <c r="W12" s="247"/>
      <c r="X12" s="70"/>
    </row>
    <row r="13" spans="1:24">
      <c r="A13" s="1093">
        <v>40878</v>
      </c>
      <c r="B13" s="1094">
        <v>1480731</v>
      </c>
      <c r="C13" s="1095">
        <v>1072243</v>
      </c>
      <c r="D13" s="1096">
        <f t="shared" si="0"/>
        <v>2552974</v>
      </c>
      <c r="E13" s="1095">
        <v>726141</v>
      </c>
      <c r="F13" s="1095">
        <v>564996</v>
      </c>
      <c r="G13" s="1096">
        <f t="shared" si="1"/>
        <v>1291137</v>
      </c>
      <c r="H13" s="11"/>
      <c r="I13" s="11"/>
      <c r="W13" s="247"/>
      <c r="X13" s="70"/>
    </row>
    <row r="14" spans="1:24">
      <c r="A14" s="1093">
        <v>41244</v>
      </c>
      <c r="B14" s="1094">
        <v>1570504</v>
      </c>
      <c r="C14" s="1095">
        <v>1143945</v>
      </c>
      <c r="D14" s="1096">
        <f t="shared" si="0"/>
        <v>2714449</v>
      </c>
      <c r="E14" s="1095">
        <v>770060</v>
      </c>
      <c r="F14" s="1095">
        <v>606906</v>
      </c>
      <c r="G14" s="1096">
        <f t="shared" si="1"/>
        <v>1376966</v>
      </c>
      <c r="H14" s="11"/>
      <c r="I14" s="11"/>
      <c r="W14" s="247"/>
      <c r="X14" s="70"/>
    </row>
    <row r="15" spans="1:24">
      <c r="A15" s="1093">
        <v>41609</v>
      </c>
      <c r="B15" s="1094">
        <v>1661097</v>
      </c>
      <c r="C15" s="1095">
        <v>1220033</v>
      </c>
      <c r="D15" s="1096">
        <f t="shared" si="0"/>
        <v>2881130</v>
      </c>
      <c r="E15" s="1095">
        <v>835620</v>
      </c>
      <c r="F15" s="1095">
        <v>672772</v>
      </c>
      <c r="G15" s="1096">
        <f t="shared" si="1"/>
        <v>1508392</v>
      </c>
      <c r="H15" s="11"/>
      <c r="I15" s="11"/>
      <c r="W15" s="247"/>
      <c r="X15" s="70"/>
    </row>
    <row r="16" spans="1:24">
      <c r="A16" s="1093">
        <v>41974</v>
      </c>
      <c r="B16" s="1094">
        <v>1759926</v>
      </c>
      <c r="C16" s="1095">
        <v>1309974</v>
      </c>
      <c r="D16" s="1096">
        <f t="shared" si="0"/>
        <v>3069900</v>
      </c>
      <c r="E16" s="1095">
        <v>892937</v>
      </c>
      <c r="F16" s="1095">
        <v>724170</v>
      </c>
      <c r="G16" s="1096">
        <f t="shared" si="1"/>
        <v>1617107</v>
      </c>
      <c r="W16" s="247"/>
      <c r="X16" s="70"/>
    </row>
    <row r="17" spans="1:17">
      <c r="A17" s="1093" t="s">
        <v>671</v>
      </c>
      <c r="B17" s="1094">
        <v>1864734</v>
      </c>
      <c r="C17" s="1095">
        <v>1405023</v>
      </c>
      <c r="D17" s="1096">
        <f t="shared" si="0"/>
        <v>3269757</v>
      </c>
      <c r="E17" s="1095">
        <v>958167</v>
      </c>
      <c r="F17" s="1095">
        <v>767635</v>
      </c>
      <c r="G17" s="1096">
        <f t="shared" si="1"/>
        <v>1725802</v>
      </c>
    </row>
    <row r="18" spans="1:17">
      <c r="A18" s="1093">
        <v>42720</v>
      </c>
      <c r="B18" s="2290">
        <v>1974015</v>
      </c>
      <c r="C18" s="2291">
        <v>1499879</v>
      </c>
      <c r="D18" s="2292">
        <f t="shared" si="0"/>
        <v>3473894</v>
      </c>
      <c r="E18" s="2291">
        <v>1021381</v>
      </c>
      <c r="F18" s="2291">
        <v>815723</v>
      </c>
      <c r="G18" s="1096">
        <f t="shared" si="1"/>
        <v>1837104</v>
      </c>
    </row>
    <row r="19" spans="1:17">
      <c r="A19" s="1093" t="s">
        <v>753</v>
      </c>
      <c r="B19" s="2290">
        <v>2098283</v>
      </c>
      <c r="C19" s="2291">
        <v>1605072</v>
      </c>
      <c r="D19" s="2292">
        <f t="shared" si="0"/>
        <v>3703355</v>
      </c>
      <c r="E19" s="2291">
        <v>1067270</v>
      </c>
      <c r="F19" s="2291">
        <v>868698</v>
      </c>
      <c r="G19" s="1096">
        <f t="shared" si="1"/>
        <v>1935968</v>
      </c>
    </row>
    <row r="20" spans="1:17">
      <c r="A20" s="1093">
        <v>43452</v>
      </c>
      <c r="B20" s="2290">
        <v>2212375</v>
      </c>
      <c r="C20" s="2291">
        <v>1707568</v>
      </c>
      <c r="D20" s="2292">
        <f t="shared" si="0"/>
        <v>3919943</v>
      </c>
      <c r="E20" s="2291">
        <v>1041450</v>
      </c>
      <c r="F20" s="2291">
        <v>883469</v>
      </c>
      <c r="G20" s="1096">
        <f t="shared" si="1"/>
        <v>1924919</v>
      </c>
      <c r="H20" s="584"/>
      <c r="I20" s="584"/>
      <c r="P20" s="503"/>
      <c r="Q20" s="503"/>
    </row>
    <row r="21" spans="1:17" s="584" customFormat="1">
      <c r="A21" s="1093">
        <v>43817</v>
      </c>
      <c r="B21" s="2293">
        <v>2321656</v>
      </c>
      <c r="C21" s="2291">
        <v>1811487</v>
      </c>
      <c r="D21" s="2292">
        <f t="shared" si="0"/>
        <v>4133143</v>
      </c>
      <c r="E21" s="2291">
        <v>1041450</v>
      </c>
      <c r="F21" s="2291">
        <v>883469</v>
      </c>
      <c r="G21" s="1096">
        <f t="shared" si="1"/>
        <v>1924919</v>
      </c>
      <c r="P21" s="503"/>
      <c r="Q21" s="503"/>
    </row>
    <row r="22" spans="1:17" s="584" customFormat="1">
      <c r="A22" s="1093">
        <v>44183</v>
      </c>
      <c r="B22" s="2294">
        <v>2404153</v>
      </c>
      <c r="C22" s="2291">
        <v>1891266</v>
      </c>
      <c r="D22" s="2292">
        <f>+C22+B22</f>
        <v>4295419</v>
      </c>
      <c r="E22" s="2291">
        <v>927727</v>
      </c>
      <c r="F22" s="2291">
        <v>819713</v>
      </c>
      <c r="G22" s="1096">
        <f t="shared" si="1"/>
        <v>1747440</v>
      </c>
      <c r="P22" s="503"/>
      <c r="Q22" s="503"/>
    </row>
    <row r="23" spans="1:17">
      <c r="A23" s="1769" t="str">
        <f>+'Resumen EEp'!G4</f>
        <v>Abr.2021</v>
      </c>
      <c r="B23" s="2295">
        <f>+'Resumen EEp'!B42</f>
        <v>2442273</v>
      </c>
      <c r="C23" s="2296">
        <f>+'Resumen EEp'!B43</f>
        <v>1933539</v>
      </c>
      <c r="D23" s="2297">
        <f>+C23+B23</f>
        <v>4375812</v>
      </c>
      <c r="E23" s="2296">
        <f>+'Resumen EEp'!D42</f>
        <v>927180</v>
      </c>
      <c r="F23" s="2296">
        <f>+'Resumen EEp'!D43</f>
        <v>813634</v>
      </c>
      <c r="G23" s="1097">
        <f>+F23+E23</f>
        <v>1740814</v>
      </c>
      <c r="H23" s="72"/>
      <c r="I23" s="72"/>
      <c r="P23" s="502"/>
      <c r="Q23" s="502"/>
    </row>
    <row r="24" spans="1:17">
      <c r="A24" s="34"/>
      <c r="B24" s="34"/>
      <c r="C24" s="34"/>
      <c r="D24" s="34"/>
      <c r="E24" s="34"/>
      <c r="F24" s="34"/>
      <c r="G24" s="34"/>
      <c r="H24" s="62"/>
      <c r="I24" s="72"/>
    </row>
    <row r="25" spans="1:17">
      <c r="A25" s="35"/>
      <c r="B25" s="35"/>
      <c r="C25" s="35"/>
      <c r="D25" s="35"/>
      <c r="E25" s="35"/>
      <c r="F25" s="35"/>
      <c r="G25" s="35"/>
      <c r="H25" s="62"/>
      <c r="I25" s="72"/>
    </row>
    <row r="26" spans="1:17">
      <c r="A26" s="722"/>
      <c r="B26" s="62"/>
      <c r="C26" s="62"/>
      <c r="D26" s="62"/>
      <c r="E26" s="62"/>
      <c r="F26" s="62"/>
      <c r="G26" s="62"/>
      <c r="H26" s="62"/>
      <c r="I26" s="62"/>
      <c r="J26" s="35"/>
    </row>
    <row r="27" spans="1:17">
      <c r="A27" s="722"/>
      <c r="B27" s="723"/>
      <c r="C27" s="723"/>
      <c r="D27" s="723"/>
      <c r="E27" s="723"/>
      <c r="F27" s="75"/>
      <c r="G27" s="62"/>
      <c r="H27" s="62"/>
      <c r="I27" s="62"/>
      <c r="J27" s="35"/>
    </row>
    <row r="28" spans="1:17">
      <c r="A28" s="722"/>
      <c r="B28" s="723"/>
      <c r="C28" s="723"/>
      <c r="D28" s="723"/>
      <c r="E28" s="723"/>
      <c r="F28" s="75"/>
      <c r="G28" s="62"/>
      <c r="H28" s="62"/>
      <c r="I28" s="62"/>
      <c r="J28" s="35"/>
    </row>
    <row r="29" spans="1:17" ht="25.5">
      <c r="A29" s="722" t="s">
        <v>105</v>
      </c>
      <c r="B29" s="1807" t="s">
        <v>387</v>
      </c>
      <c r="C29" s="1807" t="s">
        <v>389</v>
      </c>
      <c r="D29" s="1807" t="s">
        <v>390</v>
      </c>
      <c r="E29" s="1807" t="s">
        <v>388</v>
      </c>
      <c r="F29" s="75"/>
      <c r="G29" s="62"/>
      <c r="H29" s="62"/>
      <c r="I29" s="62"/>
      <c r="J29" s="35"/>
    </row>
    <row r="30" spans="1:17">
      <c r="A30" s="722">
        <v>38352</v>
      </c>
      <c r="B30" s="1808">
        <f>+B6</f>
        <v>685676</v>
      </c>
      <c r="C30" s="1808">
        <f>+E6</f>
        <v>386054</v>
      </c>
      <c r="D30" s="1808">
        <f>C6*$K$31</f>
        <v>-504526</v>
      </c>
      <c r="E30" s="1808">
        <f>+F6*$K$31</f>
        <v>-240561</v>
      </c>
      <c r="F30" s="75"/>
      <c r="G30" s="62"/>
      <c r="H30" s="62"/>
      <c r="I30" s="62"/>
      <c r="J30" s="35"/>
    </row>
    <row r="31" spans="1:17">
      <c r="A31" s="722">
        <v>38717</v>
      </c>
      <c r="B31" s="1808">
        <f t="shared" ref="B31:B46" si="2">+B7</f>
        <v>828566</v>
      </c>
      <c r="C31" s="1808">
        <f t="shared" ref="C31:C46" si="3">+E7</f>
        <v>486327</v>
      </c>
      <c r="D31" s="1808">
        <f>C7*$K$31</f>
        <v>-600955</v>
      </c>
      <c r="E31" s="1808">
        <f t="shared" ref="E31:E47" si="4">+F7*$K$31</f>
        <v>-322169</v>
      </c>
      <c r="F31" s="75"/>
      <c r="G31" s="62"/>
      <c r="H31" s="62"/>
      <c r="I31" s="62"/>
      <c r="J31" s="35"/>
      <c r="K31" s="60">
        <f>+-1</f>
        <v>-1</v>
      </c>
    </row>
    <row r="32" spans="1:17">
      <c r="A32" s="722">
        <v>39082</v>
      </c>
      <c r="B32" s="1808">
        <f t="shared" si="2"/>
        <v>930043</v>
      </c>
      <c r="C32" s="1808">
        <f t="shared" si="3"/>
        <v>549737</v>
      </c>
      <c r="D32" s="1808">
        <f t="shared" ref="D32:D47" si="5">C8*$K$31</f>
        <v>-658578</v>
      </c>
      <c r="E32" s="1808">
        <f t="shared" si="4"/>
        <v>-363466</v>
      </c>
      <c r="F32" s="75"/>
      <c r="G32" s="62"/>
      <c r="H32" s="62"/>
      <c r="I32" s="62"/>
      <c r="J32" s="35"/>
    </row>
    <row r="33" spans="1:10">
      <c r="A33" s="722">
        <v>39417</v>
      </c>
      <c r="B33" s="1808">
        <f t="shared" si="2"/>
        <v>1055907</v>
      </c>
      <c r="C33" s="1808">
        <f t="shared" si="3"/>
        <v>552570</v>
      </c>
      <c r="D33" s="1808">
        <f t="shared" si="5"/>
        <v>-741120</v>
      </c>
      <c r="E33" s="1808">
        <f t="shared" si="4"/>
        <v>-377173</v>
      </c>
      <c r="F33" s="75"/>
      <c r="G33" s="62"/>
      <c r="H33" s="62"/>
      <c r="I33" s="62"/>
      <c r="J33" s="35"/>
    </row>
    <row r="34" spans="1:10">
      <c r="A34" s="722">
        <v>39783</v>
      </c>
      <c r="B34" s="1808">
        <f t="shared" si="2"/>
        <v>1165631</v>
      </c>
      <c r="C34" s="1808">
        <f t="shared" si="3"/>
        <v>634008</v>
      </c>
      <c r="D34" s="1808">
        <f t="shared" si="5"/>
        <v>-818089</v>
      </c>
      <c r="E34" s="1808">
        <f t="shared" si="4"/>
        <v>-484285</v>
      </c>
      <c r="F34" s="75"/>
      <c r="G34" s="62"/>
      <c r="H34" s="62"/>
      <c r="I34" s="62"/>
      <c r="J34" s="35"/>
    </row>
    <row r="35" spans="1:10">
      <c r="A35" s="722">
        <v>40148</v>
      </c>
      <c r="B35" s="1808">
        <f t="shared" si="2"/>
        <v>1281904</v>
      </c>
      <c r="C35" s="1808">
        <f t="shared" si="3"/>
        <v>675015</v>
      </c>
      <c r="D35" s="1808">
        <f t="shared" si="5"/>
        <v>-911986</v>
      </c>
      <c r="E35" s="1808">
        <f t="shared" si="4"/>
        <v>-514586</v>
      </c>
      <c r="F35" s="75"/>
      <c r="G35" s="62"/>
      <c r="H35" s="62"/>
      <c r="I35" s="62"/>
      <c r="J35" s="35"/>
    </row>
    <row r="36" spans="1:10">
      <c r="A36" s="722">
        <v>40513</v>
      </c>
      <c r="B36" s="1808">
        <f t="shared" si="2"/>
        <v>1383536</v>
      </c>
      <c r="C36" s="1808">
        <f t="shared" si="3"/>
        <v>702422</v>
      </c>
      <c r="D36" s="1808">
        <f t="shared" si="5"/>
        <v>-991247</v>
      </c>
      <c r="E36" s="1808">
        <f t="shared" si="4"/>
        <v>-540358</v>
      </c>
      <c r="F36" s="75"/>
      <c r="G36" s="62"/>
      <c r="H36" s="62"/>
      <c r="I36" s="62"/>
      <c r="J36" s="35"/>
    </row>
    <row r="37" spans="1:10">
      <c r="A37" s="722">
        <v>40878</v>
      </c>
      <c r="B37" s="1808">
        <f t="shared" si="2"/>
        <v>1480731</v>
      </c>
      <c r="C37" s="1808">
        <f t="shared" si="3"/>
        <v>726141</v>
      </c>
      <c r="D37" s="1808">
        <f t="shared" si="5"/>
        <v>-1072243</v>
      </c>
      <c r="E37" s="1808">
        <f t="shared" si="4"/>
        <v>-564996</v>
      </c>
      <c r="F37" s="75"/>
      <c r="G37" s="62"/>
      <c r="H37" s="62"/>
      <c r="I37" s="62"/>
      <c r="J37" s="35"/>
    </row>
    <row r="38" spans="1:10">
      <c r="A38" s="722">
        <v>41244</v>
      </c>
      <c r="B38" s="1808">
        <f t="shared" si="2"/>
        <v>1570504</v>
      </c>
      <c r="C38" s="1808">
        <f t="shared" si="3"/>
        <v>770060</v>
      </c>
      <c r="D38" s="1808">
        <f t="shared" si="5"/>
        <v>-1143945</v>
      </c>
      <c r="E38" s="1808">
        <f t="shared" si="4"/>
        <v>-606906</v>
      </c>
      <c r="F38" s="75"/>
      <c r="G38" s="62"/>
      <c r="H38" s="62"/>
      <c r="I38" s="62"/>
      <c r="J38" s="35"/>
    </row>
    <row r="39" spans="1:10">
      <c r="A39" s="722">
        <v>41609</v>
      </c>
      <c r="B39" s="1808">
        <f t="shared" si="2"/>
        <v>1661097</v>
      </c>
      <c r="C39" s="1808">
        <f t="shared" si="3"/>
        <v>835620</v>
      </c>
      <c r="D39" s="1808">
        <f t="shared" si="5"/>
        <v>-1220033</v>
      </c>
      <c r="E39" s="1808">
        <f t="shared" si="4"/>
        <v>-672772</v>
      </c>
      <c r="F39" s="75"/>
      <c r="G39" s="62"/>
      <c r="H39" s="62"/>
      <c r="I39" s="62"/>
      <c r="J39" s="35"/>
    </row>
    <row r="40" spans="1:10">
      <c r="A40" s="722">
        <v>41974</v>
      </c>
      <c r="B40" s="1808">
        <f t="shared" si="2"/>
        <v>1759926</v>
      </c>
      <c r="C40" s="1808">
        <f t="shared" si="3"/>
        <v>892937</v>
      </c>
      <c r="D40" s="1808">
        <f t="shared" si="5"/>
        <v>-1309974</v>
      </c>
      <c r="E40" s="1808">
        <f t="shared" si="4"/>
        <v>-724170</v>
      </c>
      <c r="F40" s="75"/>
      <c r="G40" s="62"/>
      <c r="H40" s="62"/>
      <c r="I40" s="62"/>
      <c r="J40" s="35"/>
    </row>
    <row r="41" spans="1:10">
      <c r="A41" s="722" t="s">
        <v>671</v>
      </c>
      <c r="B41" s="1808">
        <f t="shared" si="2"/>
        <v>1864734</v>
      </c>
      <c r="C41" s="1808">
        <f t="shared" si="3"/>
        <v>958167</v>
      </c>
      <c r="D41" s="1808">
        <f t="shared" si="5"/>
        <v>-1405023</v>
      </c>
      <c r="E41" s="1808">
        <f t="shared" si="4"/>
        <v>-767635</v>
      </c>
      <c r="F41" s="75"/>
      <c r="G41" s="62"/>
      <c r="H41" s="62"/>
      <c r="I41" s="62"/>
      <c r="J41" s="35"/>
    </row>
    <row r="42" spans="1:10">
      <c r="A42" s="722">
        <v>42720</v>
      </c>
      <c r="B42" s="1808">
        <f t="shared" si="2"/>
        <v>1974015</v>
      </c>
      <c r="C42" s="1808">
        <f t="shared" si="3"/>
        <v>1021381</v>
      </c>
      <c r="D42" s="1808">
        <f t="shared" si="5"/>
        <v>-1499879</v>
      </c>
      <c r="E42" s="1808">
        <f t="shared" si="4"/>
        <v>-815723</v>
      </c>
      <c r="F42" s="75"/>
      <c r="G42" s="62"/>
      <c r="H42" s="62"/>
      <c r="I42" s="62"/>
      <c r="J42" s="35"/>
    </row>
    <row r="43" spans="1:10" s="584" customFormat="1">
      <c r="A43" s="722" t="s">
        <v>753</v>
      </c>
      <c r="B43" s="1808">
        <f t="shared" si="2"/>
        <v>2098283</v>
      </c>
      <c r="C43" s="1808">
        <f t="shared" si="3"/>
        <v>1067270</v>
      </c>
      <c r="D43" s="1808">
        <f t="shared" si="5"/>
        <v>-1605072</v>
      </c>
      <c r="E43" s="1808">
        <f t="shared" si="4"/>
        <v>-868698</v>
      </c>
      <c r="F43" s="75"/>
      <c r="G43" s="62"/>
      <c r="H43" s="62"/>
      <c r="I43" s="62"/>
      <c r="J43" s="35"/>
    </row>
    <row r="44" spans="1:10" s="584" customFormat="1">
      <c r="A44" s="722">
        <v>43452</v>
      </c>
      <c r="B44" s="1808">
        <f t="shared" si="2"/>
        <v>2212375</v>
      </c>
      <c r="C44" s="1808">
        <f t="shared" si="3"/>
        <v>1041450</v>
      </c>
      <c r="D44" s="1808">
        <f t="shared" si="5"/>
        <v>-1707568</v>
      </c>
      <c r="E44" s="1808">
        <f t="shared" si="4"/>
        <v>-883469</v>
      </c>
      <c r="F44" s="75"/>
      <c r="G44" s="62"/>
      <c r="H44" s="62"/>
      <c r="I44" s="62"/>
      <c r="J44" s="35"/>
    </row>
    <row r="45" spans="1:10" s="584" customFormat="1">
      <c r="A45" s="722">
        <v>43817</v>
      </c>
      <c r="B45" s="1808">
        <f t="shared" si="2"/>
        <v>2321656</v>
      </c>
      <c r="C45" s="1808">
        <f t="shared" si="3"/>
        <v>1041450</v>
      </c>
      <c r="D45" s="1808">
        <f t="shared" si="5"/>
        <v>-1811487</v>
      </c>
      <c r="E45" s="1808">
        <f t="shared" si="4"/>
        <v>-883469</v>
      </c>
      <c r="F45" s="75"/>
      <c r="G45" s="62"/>
      <c r="H45" s="62"/>
      <c r="I45" s="62"/>
      <c r="J45" s="35"/>
    </row>
    <row r="46" spans="1:10" s="584" customFormat="1">
      <c r="A46" s="722">
        <v>44183</v>
      </c>
      <c r="B46" s="1808">
        <f t="shared" si="2"/>
        <v>2404153</v>
      </c>
      <c r="C46" s="1808">
        <f t="shared" si="3"/>
        <v>927727</v>
      </c>
      <c r="D46" s="1808">
        <f t="shared" si="5"/>
        <v>-1891266</v>
      </c>
      <c r="E46" s="1808">
        <f t="shared" si="4"/>
        <v>-819713</v>
      </c>
      <c r="F46" s="75"/>
      <c r="G46" s="62"/>
      <c r="H46" s="62"/>
      <c r="I46" s="62"/>
      <c r="J46" s="35"/>
    </row>
    <row r="47" spans="1:10">
      <c r="A47" s="722" t="str">
        <f>+A23</f>
        <v>Abr.2021</v>
      </c>
      <c r="B47" s="1808">
        <f>+B23</f>
        <v>2442273</v>
      </c>
      <c r="C47" s="1808">
        <f>+E23</f>
        <v>927180</v>
      </c>
      <c r="D47" s="1808">
        <f t="shared" si="5"/>
        <v>-1933539</v>
      </c>
      <c r="E47" s="1808">
        <f t="shared" si="4"/>
        <v>-813634</v>
      </c>
      <c r="F47" s="75"/>
      <c r="G47" s="62"/>
      <c r="H47" s="62"/>
      <c r="I47" s="62"/>
      <c r="J47" s="35"/>
    </row>
    <row r="48" spans="1:10">
      <c r="A48" s="722"/>
      <c r="B48" s="723"/>
      <c r="C48" s="723"/>
      <c r="D48" s="723"/>
      <c r="E48" s="723"/>
      <c r="F48" s="75"/>
      <c r="G48" s="62"/>
      <c r="H48" s="62"/>
      <c r="I48" s="62"/>
      <c r="J48" s="35"/>
    </row>
    <row r="49" spans="1:10">
      <c r="A49" s="722"/>
      <c r="B49" s="75"/>
      <c r="C49" s="75"/>
      <c r="D49" s="75"/>
      <c r="E49" s="75"/>
      <c r="F49" s="75"/>
      <c r="G49" s="62"/>
      <c r="H49" s="62"/>
      <c r="I49" s="62"/>
      <c r="J49" s="35"/>
    </row>
    <row r="50" spans="1:10">
      <c r="A50" s="722"/>
      <c r="B50" s="75"/>
      <c r="C50" s="75"/>
      <c r="D50" s="75"/>
      <c r="E50" s="75"/>
      <c r="F50" s="75"/>
      <c r="G50" s="75"/>
      <c r="H50" s="62"/>
      <c r="I50" s="62"/>
      <c r="J50" s="35"/>
    </row>
    <row r="51" spans="1:10">
      <c r="A51" s="722"/>
      <c r="B51" s="75"/>
      <c r="C51" s="75"/>
      <c r="D51" s="75"/>
      <c r="E51" s="75"/>
      <c r="F51" s="62"/>
      <c r="G51" s="62"/>
      <c r="H51" s="62"/>
      <c r="I51" s="62"/>
      <c r="J51" s="35"/>
    </row>
    <row r="52" spans="1:10">
      <c r="A52" s="722"/>
      <c r="B52" s="62"/>
      <c r="C52" s="62"/>
      <c r="D52" s="62"/>
      <c r="E52" s="62"/>
      <c r="F52" s="62"/>
      <c r="G52" s="62"/>
      <c r="H52" s="35"/>
      <c r="I52" s="35"/>
      <c r="J52" s="35"/>
    </row>
    <row r="53" spans="1:10">
      <c r="A53" s="722"/>
      <c r="B53" s="62"/>
      <c r="C53" s="62"/>
      <c r="D53" s="62"/>
      <c r="E53" s="62"/>
      <c r="F53" s="62"/>
      <c r="G53" s="62"/>
      <c r="H53" s="35"/>
      <c r="I53" s="35"/>
      <c r="J53" s="35"/>
    </row>
    <row r="54" spans="1:10">
      <c r="A54" s="722"/>
      <c r="B54" s="62"/>
      <c r="C54" s="62"/>
      <c r="D54" s="62"/>
      <c r="E54" s="62"/>
      <c r="F54" s="62"/>
      <c r="G54" s="62"/>
      <c r="H54" s="35"/>
      <c r="I54" s="35"/>
      <c r="J54" s="35"/>
    </row>
    <row r="55" spans="1:10">
      <c r="A55" s="62"/>
      <c r="B55" s="62"/>
      <c r="C55" s="62"/>
      <c r="D55" s="62"/>
      <c r="E55" s="62"/>
      <c r="F55" s="35"/>
      <c r="G55" s="35"/>
      <c r="H55" s="35"/>
      <c r="I55" s="35"/>
      <c r="J55" s="35"/>
    </row>
  </sheetData>
  <mergeCells count="4">
    <mergeCell ref="A1:M1"/>
    <mergeCell ref="A4:A5"/>
    <mergeCell ref="B4:D4"/>
    <mergeCell ref="E4:G4"/>
  </mergeCells>
  <conditionalFormatting sqref="B23:G23">
    <cfRule type="cellIs" dxfId="23" priority="1" operator="equal">
      <formula>0</formula>
    </cfRule>
  </conditionalFormatting>
  <pageMargins left="0.7" right="0.7" top="0.75" bottom="0.75" header="0.3" footer="0.3"/>
  <pageSetup scale="46" orientation="landscape"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1">
    <tabColor rgb="FF7030A0"/>
    <pageSetUpPr fitToPage="1"/>
  </sheetPr>
  <dimension ref="A1:U117"/>
  <sheetViews>
    <sheetView showGridLines="0" view="pageBreakPreview" zoomScale="55" zoomScaleNormal="78" zoomScaleSheetLayoutView="55" workbookViewId="0">
      <pane ySplit="1" topLeftCell="A2" activePane="bottomLeft" state="frozen"/>
      <selection activeCell="Q26" sqref="Q26"/>
      <selection pane="bottomLeft" activeCell="R2" sqref="R2:AG42"/>
    </sheetView>
  </sheetViews>
  <sheetFormatPr baseColWidth="10" defaultColWidth="11.42578125" defaultRowHeight="15"/>
  <cols>
    <col min="1" max="1" width="22.28515625" style="60" customWidth="1"/>
    <col min="2" max="2" width="24.42578125" style="60" customWidth="1"/>
    <col min="3" max="3" width="17.85546875" style="60" customWidth="1"/>
    <col min="4" max="4" width="10.28515625" style="60" customWidth="1"/>
    <col min="5" max="5" width="17.5703125" style="60" customWidth="1"/>
    <col min="6" max="6" width="10.42578125" style="60" customWidth="1"/>
    <col min="7" max="7" width="11.7109375" style="60" customWidth="1"/>
    <col min="8" max="8" width="10.42578125" style="60" customWidth="1"/>
    <col min="9" max="9" width="16.140625" style="60" customWidth="1"/>
    <col min="10" max="10" width="11.140625" style="60" customWidth="1"/>
    <col min="11" max="11" width="12.5703125" style="60" customWidth="1"/>
    <col min="12" max="12" width="11.140625" style="60" customWidth="1"/>
    <col min="13" max="13" width="16.42578125" style="60" customWidth="1"/>
    <col min="14" max="14" width="12" style="60" customWidth="1"/>
    <col min="15" max="15" width="22" style="60" customWidth="1"/>
    <col min="16" max="16" width="27.7109375" style="60" customWidth="1"/>
    <col min="17" max="17" width="16.7109375" style="60" customWidth="1"/>
    <col min="18" max="18" width="15.28515625" style="60" customWidth="1"/>
    <col min="19" max="19" width="12.5703125" style="60" bestFit="1" customWidth="1"/>
    <col min="20" max="20" width="11.42578125" style="60"/>
    <col min="21" max="21" width="15.42578125" style="60" bestFit="1" customWidth="1"/>
    <col min="22" max="16384" width="11.42578125" style="60"/>
  </cols>
  <sheetData>
    <row r="1" spans="1:19" ht="111" customHeight="1">
      <c r="A1" s="2569"/>
      <c r="B1" s="2569"/>
      <c r="C1" s="2569"/>
      <c r="D1" s="2569"/>
      <c r="E1" s="2569"/>
      <c r="F1" s="2569"/>
      <c r="G1" s="2569"/>
      <c r="H1" s="2569"/>
      <c r="I1" s="2569"/>
      <c r="J1" s="2569"/>
      <c r="K1" s="2569"/>
      <c r="L1" s="2569"/>
      <c r="M1" s="2569"/>
      <c r="N1" s="2569"/>
      <c r="O1" s="2569"/>
      <c r="P1" s="2569"/>
      <c r="Q1" s="2569"/>
    </row>
    <row r="2" spans="1:19" ht="18" customHeight="1">
      <c r="A2" s="37"/>
      <c r="B2" s="37"/>
      <c r="C2" s="37"/>
      <c r="D2" s="37"/>
      <c r="E2" s="37"/>
      <c r="F2" s="37"/>
      <c r="G2" s="37"/>
      <c r="H2" s="37"/>
      <c r="I2" s="37"/>
      <c r="J2" s="37"/>
      <c r="K2" s="37"/>
      <c r="L2" s="37"/>
      <c r="M2" s="37"/>
      <c r="N2" s="37"/>
      <c r="O2" s="37"/>
      <c r="P2" s="37"/>
      <c r="Q2" s="37"/>
      <c r="R2" s="37"/>
      <c r="S2" s="37"/>
    </row>
    <row r="3" spans="1:19" s="29" customFormat="1" ht="31.5" customHeight="1">
      <c r="A3" s="2570" t="s">
        <v>139</v>
      </c>
      <c r="B3" s="2570"/>
      <c r="C3" s="60"/>
      <c r="D3" s="60"/>
      <c r="E3" s="60"/>
      <c r="F3" s="37"/>
      <c r="G3" s="37"/>
      <c r="H3" s="37"/>
      <c r="I3" s="37"/>
      <c r="J3" s="37"/>
      <c r="K3" s="37"/>
      <c r="L3" s="37"/>
      <c r="M3" s="37"/>
      <c r="N3" s="37"/>
      <c r="O3" s="37"/>
      <c r="P3" s="37"/>
      <c r="Q3" s="37"/>
      <c r="R3" s="37"/>
      <c r="S3" s="37"/>
    </row>
    <row r="4" spans="1:19" s="29" customFormat="1" ht="31.5" customHeight="1">
      <c r="A4" s="232" t="s">
        <v>138</v>
      </c>
      <c r="B4" s="670" t="s">
        <v>524</v>
      </c>
      <c r="C4" s="60"/>
      <c r="D4" s="60"/>
      <c r="E4" s="60"/>
      <c r="F4" s="1038"/>
      <c r="G4" s="35"/>
      <c r="H4" s="35"/>
      <c r="I4" s="1039"/>
      <c r="J4" s="74"/>
      <c r="K4" s="74"/>
      <c r="L4" s="74"/>
      <c r="M4" s="60"/>
      <c r="N4" s="60"/>
      <c r="O4" s="60"/>
      <c r="P4" s="60"/>
      <c r="Q4" s="60"/>
      <c r="R4" s="85"/>
    </row>
    <row r="5" spans="1:19" s="29" customFormat="1" ht="19.5" customHeight="1">
      <c r="A5" s="434" t="s">
        <v>3</v>
      </c>
      <c r="B5" s="687">
        <v>733</v>
      </c>
      <c r="C5" s="60"/>
      <c r="D5" s="60"/>
      <c r="E5" s="60"/>
      <c r="F5" s="1038"/>
      <c r="G5" s="35"/>
      <c r="H5" s="35"/>
      <c r="I5" s="1039"/>
      <c r="J5" s="74"/>
      <c r="K5" s="74"/>
      <c r="L5" s="74"/>
      <c r="M5" s="60"/>
      <c r="N5" s="60"/>
      <c r="O5" s="60"/>
      <c r="P5" s="60"/>
      <c r="Q5" s="60"/>
      <c r="R5" s="85"/>
    </row>
    <row r="6" spans="1:19" s="29" customFormat="1" ht="18" customHeight="1">
      <c r="A6" s="434" t="s">
        <v>4</v>
      </c>
      <c r="B6" s="435">
        <f>+'III.5.12.Trasp. recibidos'!Q5</f>
        <v>1859</v>
      </c>
      <c r="C6" s="60"/>
      <c r="D6" s="60"/>
      <c r="E6" s="60"/>
      <c r="F6" s="1038"/>
      <c r="G6" s="35"/>
      <c r="H6" s="35"/>
      <c r="I6" s="1039"/>
      <c r="J6" s="74"/>
      <c r="K6" s="74"/>
      <c r="L6" s="74"/>
      <c r="M6" s="60"/>
      <c r="N6" s="60"/>
      <c r="O6" s="60"/>
      <c r="P6" s="60"/>
      <c r="Q6" s="60"/>
      <c r="R6" s="85"/>
    </row>
    <row r="7" spans="1:19" s="29" customFormat="1" ht="18" customHeight="1">
      <c r="A7" s="434" t="s">
        <v>5</v>
      </c>
      <c r="B7" s="435">
        <f>+'III.5.12.Trasp. recibidos'!Q6</f>
        <v>1247</v>
      </c>
      <c r="C7" s="60"/>
      <c r="D7" s="60"/>
      <c r="E7" s="60"/>
      <c r="F7" s="1038"/>
      <c r="G7" s="35"/>
      <c r="H7" s="35"/>
      <c r="I7" s="1039"/>
      <c r="J7" s="74"/>
      <c r="K7" s="74"/>
      <c r="L7" s="74"/>
      <c r="M7" s="60"/>
      <c r="N7" s="60"/>
      <c r="O7" s="60"/>
      <c r="P7" s="60"/>
      <c r="Q7" s="60"/>
      <c r="R7" s="85"/>
    </row>
    <row r="8" spans="1:19" s="29" customFormat="1" ht="18" customHeight="1">
      <c r="A8" s="434" t="s">
        <v>6</v>
      </c>
      <c r="B8" s="435">
        <f>+'III.5.12.Trasp. recibidos'!Q7</f>
        <v>1028</v>
      </c>
      <c r="C8" s="60"/>
      <c r="D8" s="60"/>
      <c r="E8" s="60"/>
      <c r="F8" s="1038"/>
      <c r="G8" s="35"/>
      <c r="H8" s="35"/>
      <c r="I8" s="1039"/>
      <c r="J8" s="74"/>
      <c r="K8" s="74"/>
      <c r="L8" s="74"/>
      <c r="M8" s="60"/>
      <c r="N8" s="60"/>
      <c r="O8" s="60"/>
      <c r="P8" s="60"/>
      <c r="Q8" s="60"/>
      <c r="R8" s="38"/>
      <c r="S8" s="39"/>
    </row>
    <row r="9" spans="1:19" s="29" customFormat="1" ht="21">
      <c r="A9" s="434" t="s">
        <v>7</v>
      </c>
      <c r="B9" s="435">
        <f>+'III.5.12.Trasp. recibidos'!Q8</f>
        <v>25287</v>
      </c>
      <c r="C9" s="60"/>
      <c r="D9" s="60"/>
      <c r="E9" s="60"/>
      <c r="F9" s="1038"/>
      <c r="G9" s="35"/>
      <c r="H9" s="35"/>
      <c r="I9" s="1039"/>
      <c r="J9" s="74"/>
      <c r="K9" s="74"/>
      <c r="L9" s="74"/>
      <c r="M9" s="60"/>
      <c r="N9" s="60"/>
      <c r="O9" s="60"/>
      <c r="P9" s="60"/>
      <c r="Q9" s="60"/>
      <c r="R9" s="85"/>
    </row>
    <row r="10" spans="1:19" s="29" customFormat="1" ht="21">
      <c r="A10" s="434" t="s">
        <v>140</v>
      </c>
      <c r="B10" s="435">
        <f>+'III.5.12.Trasp. recibidos'!Q9</f>
        <v>10644</v>
      </c>
      <c r="C10" s="60"/>
      <c r="D10" s="60"/>
      <c r="E10" s="60"/>
      <c r="F10" s="1041"/>
      <c r="G10" s="35"/>
      <c r="H10" s="35"/>
      <c r="J10" s="74"/>
      <c r="K10" s="74"/>
      <c r="L10" s="74"/>
      <c r="M10" s="60"/>
      <c r="N10" s="60"/>
      <c r="O10" s="60"/>
      <c r="P10" s="60"/>
      <c r="Q10" s="60"/>
      <c r="R10" s="85"/>
    </row>
    <row r="11" spans="1:19" s="29" customFormat="1" ht="19.5" customHeight="1">
      <c r="A11" s="434" t="s">
        <v>171</v>
      </c>
      <c r="B11" s="435">
        <f>+'III.5.12.Trasp. recibidos'!Q10</f>
        <v>6268</v>
      </c>
      <c r="C11" s="60"/>
      <c r="D11" s="60"/>
      <c r="E11" s="60"/>
      <c r="F11" s="1040"/>
      <c r="G11" s="35"/>
      <c r="H11" s="35"/>
      <c r="I11" s="1040"/>
      <c r="J11" s="74"/>
      <c r="K11" s="74"/>
      <c r="L11" s="74"/>
      <c r="M11" s="60"/>
      <c r="N11" s="60"/>
      <c r="O11" s="60"/>
      <c r="P11" s="60"/>
      <c r="Q11" s="60"/>
      <c r="R11" s="85"/>
    </row>
    <row r="12" spans="1:19" s="29" customFormat="1" ht="19.5" customHeight="1">
      <c r="A12" s="434" t="s">
        <v>375</v>
      </c>
      <c r="B12" s="435">
        <f>+'III.5.12.Trasp. recibidos'!Q11</f>
        <v>10046</v>
      </c>
      <c r="C12" s="60"/>
      <c r="D12" s="60"/>
      <c r="E12" s="60"/>
      <c r="F12" s="1040"/>
      <c r="G12" s="35"/>
      <c r="H12" s="35"/>
      <c r="J12" s="74"/>
      <c r="K12" s="74"/>
      <c r="L12" s="74"/>
      <c r="M12" s="60"/>
      <c r="N12" s="60"/>
      <c r="O12" s="60"/>
      <c r="P12" s="60"/>
      <c r="Q12" s="60"/>
      <c r="R12" s="85"/>
    </row>
    <row r="13" spans="1:19" s="29" customFormat="1" ht="19.5" customHeight="1">
      <c r="A13" s="434" t="s">
        <v>408</v>
      </c>
      <c r="B13" s="435">
        <f>+'III.5.12.Trasp. recibidos'!Q12</f>
        <v>15740</v>
      </c>
      <c r="C13" s="60"/>
      <c r="D13" s="60"/>
      <c r="G13" s="40"/>
      <c r="H13" s="60"/>
      <c r="I13" s="74"/>
      <c r="J13" s="74"/>
      <c r="K13" s="74"/>
      <c r="L13" s="74"/>
      <c r="M13" s="60"/>
      <c r="N13" s="60"/>
      <c r="O13" s="60"/>
      <c r="P13" s="60"/>
      <c r="Q13" s="60"/>
      <c r="R13" s="85"/>
    </row>
    <row r="14" spans="1:19" s="29" customFormat="1" ht="19.5" customHeight="1">
      <c r="A14" s="434" t="s">
        <v>416</v>
      </c>
      <c r="B14" s="435">
        <f>+'III.5.12.Trasp. recibidos'!Q13</f>
        <v>32365</v>
      </c>
      <c r="C14" s="60"/>
      <c r="D14" s="60"/>
      <c r="E14" s="60"/>
      <c r="G14" s="40"/>
      <c r="H14" s="60"/>
      <c r="I14" s="74"/>
      <c r="J14" s="74"/>
      <c r="K14" s="74"/>
      <c r="L14" s="74"/>
      <c r="M14" s="60"/>
      <c r="N14" s="60"/>
      <c r="O14" s="60"/>
      <c r="P14" s="60"/>
      <c r="Q14" s="60"/>
      <c r="R14" s="85"/>
    </row>
    <row r="15" spans="1:19" s="29" customFormat="1" ht="19.5" customHeight="1">
      <c r="A15" s="434" t="s">
        <v>669</v>
      </c>
      <c r="B15" s="435">
        <f>+'III.5.12.Trasp. recibidos'!Q14</f>
        <v>42590</v>
      </c>
      <c r="C15" s="60"/>
      <c r="D15" s="60"/>
      <c r="E15" s="60"/>
      <c r="G15" s="40"/>
      <c r="H15" s="60"/>
      <c r="I15" s="74"/>
      <c r="J15" s="74"/>
      <c r="K15" s="74"/>
      <c r="L15" s="74"/>
      <c r="M15" s="60"/>
      <c r="N15" s="60"/>
      <c r="O15" s="60"/>
      <c r="P15" s="60"/>
      <c r="Q15" s="60"/>
      <c r="R15" s="85"/>
    </row>
    <row r="16" spans="1:19" s="29" customFormat="1" ht="19.5" customHeight="1">
      <c r="A16" s="434" t="s">
        <v>696</v>
      </c>
      <c r="B16" s="435">
        <f>+'III.5.12.Trasp. recibidos'!Q15</f>
        <v>65077</v>
      </c>
      <c r="C16" s="584"/>
      <c r="D16" s="584"/>
      <c r="E16" s="584"/>
      <c r="G16" s="40"/>
      <c r="H16" s="584"/>
      <c r="I16" s="74"/>
      <c r="J16" s="74"/>
      <c r="K16" s="74"/>
      <c r="L16" s="74"/>
      <c r="M16" s="584"/>
      <c r="N16" s="584"/>
      <c r="O16" s="584"/>
      <c r="P16" s="584"/>
      <c r="Q16" s="584"/>
      <c r="R16" s="85"/>
    </row>
    <row r="17" spans="1:19" s="29" customFormat="1" ht="19.5" customHeight="1">
      <c r="A17" s="434" t="s">
        <v>746</v>
      </c>
      <c r="B17" s="435">
        <f>+'III.5.12.Trasp. recibidos'!Q16</f>
        <v>80517</v>
      </c>
      <c r="C17" s="584"/>
      <c r="D17" s="584"/>
      <c r="E17" s="584"/>
      <c r="G17" s="40"/>
      <c r="H17" s="584"/>
      <c r="I17" s="74"/>
      <c r="J17" s="74"/>
      <c r="K17" s="74"/>
      <c r="L17" s="74"/>
      <c r="M17" s="584"/>
      <c r="N17" s="584"/>
      <c r="O17" s="584"/>
      <c r="P17" s="584"/>
      <c r="Q17" s="584"/>
      <c r="R17" s="85"/>
    </row>
    <row r="18" spans="1:19" s="29" customFormat="1" ht="21">
      <c r="A18" s="434" t="s">
        <v>766</v>
      </c>
      <c r="B18" s="435">
        <f>+'III.5.12.Trasp. recibidos'!Q17</f>
        <v>82712</v>
      </c>
      <c r="C18" s="60"/>
      <c r="D18" s="60"/>
      <c r="E18" s="60"/>
      <c r="F18" s="40"/>
      <c r="G18" s="40"/>
      <c r="H18" s="60"/>
      <c r="I18" s="74"/>
      <c r="J18" s="74"/>
      <c r="K18" s="74"/>
      <c r="L18" s="74"/>
      <c r="M18" s="60"/>
      <c r="N18" s="60"/>
      <c r="O18" s="60"/>
      <c r="P18" s="60"/>
      <c r="Q18" s="60"/>
      <c r="R18" s="85"/>
      <c r="S18" s="84"/>
    </row>
    <row r="19" spans="1:19" s="29" customFormat="1" ht="21">
      <c r="A19" s="434" t="s">
        <v>891</v>
      </c>
      <c r="B19" s="435">
        <f>+'III.5.12.Trasp. recibidos'!Q18</f>
        <v>88025</v>
      </c>
      <c r="C19" s="584"/>
      <c r="D19" s="74"/>
      <c r="E19" s="74"/>
      <c r="F19" s="74"/>
      <c r="G19" s="74"/>
      <c r="H19" s="74"/>
      <c r="I19" s="74"/>
      <c r="J19" s="74"/>
      <c r="K19" s="74"/>
      <c r="L19" s="74"/>
      <c r="M19" s="74"/>
      <c r="N19" s="74"/>
      <c r="O19" s="74"/>
      <c r="P19" s="74"/>
      <c r="Q19" s="74"/>
      <c r="R19" s="85"/>
      <c r="S19" s="84"/>
    </row>
    <row r="20" spans="1:19" s="29" customFormat="1" ht="21">
      <c r="A20" s="434" t="s">
        <v>964</v>
      </c>
      <c r="B20" s="435">
        <v>23483</v>
      </c>
      <c r="C20" s="584"/>
      <c r="D20" s="74"/>
      <c r="E20" s="74"/>
      <c r="F20" s="74"/>
      <c r="G20" s="74"/>
      <c r="H20" s="74"/>
      <c r="I20" s="74"/>
      <c r="J20" s="74"/>
      <c r="K20" s="74"/>
      <c r="L20" s="74"/>
      <c r="M20" s="74"/>
      <c r="N20" s="74"/>
      <c r="O20" s="74"/>
      <c r="P20" s="74"/>
      <c r="Q20" s="74"/>
      <c r="R20" s="85"/>
      <c r="S20" s="84"/>
    </row>
    <row r="21" spans="1:19" s="29" customFormat="1" ht="21">
      <c r="A21" s="2258" t="str">
        <f>+'Resumen EEp'!G5</f>
        <v>Ene-Abr. 2021</v>
      </c>
      <c r="B21" s="435">
        <f>+'III.5.12.Trasp. recibidos'!Q20</f>
        <v>8071</v>
      </c>
      <c r="C21" s="584"/>
      <c r="D21" s="74"/>
      <c r="E21" s="74"/>
      <c r="F21" s="74"/>
      <c r="G21" s="74"/>
      <c r="H21" s="74"/>
      <c r="I21" s="74"/>
      <c r="J21" s="74"/>
      <c r="K21" s="74"/>
      <c r="L21" s="74"/>
      <c r="M21" s="74"/>
      <c r="N21" s="74"/>
      <c r="O21" s="74"/>
      <c r="P21" s="74"/>
      <c r="Q21" s="74"/>
      <c r="R21" s="85"/>
      <c r="S21" s="84"/>
    </row>
    <row r="22" spans="1:19" s="29" customFormat="1" ht="21">
      <c r="A22" s="436" t="s">
        <v>1</v>
      </c>
      <c r="B22" s="745">
        <f>SUM(B5:B20)</f>
        <v>487621</v>
      </c>
      <c r="C22" s="74"/>
      <c r="D22" s="33"/>
      <c r="E22" s="33"/>
      <c r="F22" s="33"/>
      <c r="G22" s="47"/>
      <c r="H22" s="33"/>
      <c r="I22" s="47"/>
      <c r="J22" s="33"/>
      <c r="K22" s="33"/>
      <c r="L22" s="33"/>
      <c r="M22" s="33"/>
      <c r="N22" s="33"/>
      <c r="O22" s="33"/>
      <c r="P22" s="47"/>
      <c r="Q22" s="16"/>
      <c r="R22" s="85"/>
      <c r="S22" s="84"/>
    </row>
    <row r="23" spans="1:19" s="29" customFormat="1">
      <c r="A23" s="74"/>
      <c r="B23" s="74"/>
      <c r="C23" s="33"/>
      <c r="D23" s="33"/>
      <c r="E23" s="33"/>
      <c r="F23" s="33"/>
      <c r="G23" s="47"/>
      <c r="H23" s="33"/>
      <c r="I23" s="47"/>
      <c r="J23" s="33"/>
      <c r="K23" s="33"/>
      <c r="L23" s="33"/>
      <c r="M23" s="47"/>
      <c r="N23" s="33"/>
      <c r="O23" s="33"/>
      <c r="P23" s="33"/>
      <c r="Q23" s="33"/>
      <c r="R23" s="85"/>
      <c r="S23" s="84"/>
    </row>
    <row r="24" spans="1:19" s="29" customFormat="1">
      <c r="A24" s="74"/>
      <c r="B24" s="74"/>
      <c r="C24" s="33"/>
      <c r="D24" s="33"/>
      <c r="E24" s="33"/>
      <c r="F24" s="33"/>
      <c r="G24" s="47"/>
      <c r="H24" s="33"/>
      <c r="I24" s="47"/>
      <c r="J24" s="33"/>
      <c r="K24" s="33"/>
      <c r="L24" s="33"/>
      <c r="M24" s="47"/>
      <c r="N24" s="33"/>
      <c r="O24" s="33"/>
      <c r="P24" s="33"/>
      <c r="Q24" s="33"/>
      <c r="R24" s="85"/>
      <c r="S24" s="85"/>
    </row>
    <row r="25" spans="1:19" s="29" customFormat="1">
      <c r="A25" s="74"/>
      <c r="B25" s="74"/>
      <c r="C25" s="33"/>
      <c r="D25" s="33"/>
      <c r="E25" s="33"/>
      <c r="F25" s="33"/>
      <c r="G25" s="47"/>
      <c r="H25" s="33"/>
      <c r="I25" s="47"/>
      <c r="J25" s="33"/>
      <c r="K25" s="33"/>
      <c r="L25" s="33"/>
      <c r="M25" s="33"/>
      <c r="N25" s="33"/>
      <c r="O25" s="33"/>
      <c r="P25" s="47"/>
      <c r="Q25" s="33"/>
      <c r="R25" s="85"/>
      <c r="S25" s="85"/>
    </row>
    <row r="26" spans="1:19" s="29" customFormat="1">
      <c r="A26" s="74"/>
      <c r="B26" s="74"/>
      <c r="C26" s="33"/>
      <c r="D26" s="33"/>
      <c r="E26" s="33"/>
      <c r="F26" s="33"/>
      <c r="G26" s="47"/>
      <c r="H26" s="33"/>
      <c r="I26" s="47"/>
      <c r="J26" s="33"/>
      <c r="K26" s="33"/>
      <c r="L26" s="33"/>
      <c r="M26" s="47"/>
      <c r="N26" s="33"/>
      <c r="O26" s="33"/>
      <c r="P26" s="47"/>
      <c r="Q26" s="47"/>
      <c r="R26" s="85"/>
      <c r="S26" s="85"/>
    </row>
    <row r="27" spans="1:19" s="29" customFormat="1">
      <c r="A27" s="74"/>
      <c r="B27" s="74"/>
      <c r="C27" s="33"/>
      <c r="D27" s="33"/>
      <c r="E27" s="33"/>
      <c r="F27" s="33"/>
      <c r="G27" s="33"/>
      <c r="H27" s="33"/>
      <c r="I27" s="47"/>
      <c r="J27" s="33"/>
      <c r="K27" s="47"/>
      <c r="L27" s="47"/>
      <c r="M27" s="33"/>
      <c r="N27" s="33"/>
      <c r="O27" s="33"/>
      <c r="P27" s="33"/>
      <c r="Q27" s="33"/>
      <c r="R27" s="85"/>
      <c r="S27" s="85"/>
    </row>
    <row r="28" spans="1:19" s="29" customFormat="1">
      <c r="A28" s="74"/>
      <c r="B28" s="74"/>
      <c r="C28" s="33"/>
      <c r="D28" s="33"/>
      <c r="E28" s="33"/>
      <c r="F28" s="33"/>
      <c r="G28" s="33"/>
      <c r="H28" s="33"/>
      <c r="I28" s="47"/>
      <c r="J28" s="33"/>
      <c r="K28" s="33"/>
      <c r="L28" s="33"/>
      <c r="M28" s="47"/>
      <c r="N28" s="33"/>
      <c r="O28" s="33"/>
      <c r="P28" s="33"/>
      <c r="Q28" s="47"/>
      <c r="R28" s="85"/>
      <c r="S28" s="85"/>
    </row>
    <row r="29" spans="1:19" s="29" customFormat="1">
      <c r="A29" s="74"/>
      <c r="B29" s="74"/>
      <c r="C29" s="33"/>
      <c r="D29" s="33"/>
      <c r="E29" s="33"/>
      <c r="F29" s="33"/>
      <c r="G29" s="47"/>
      <c r="H29" s="33"/>
      <c r="I29" s="47"/>
      <c r="J29" s="33"/>
      <c r="K29" s="33"/>
      <c r="L29" s="33"/>
      <c r="M29" s="47"/>
      <c r="N29" s="33"/>
      <c r="O29" s="33"/>
      <c r="P29" s="33"/>
      <c r="Q29" s="47"/>
      <c r="R29" s="85"/>
      <c r="S29" s="85"/>
    </row>
    <row r="30" spans="1:19" s="29" customFormat="1">
      <c r="A30" s="74"/>
      <c r="B30" s="74"/>
      <c r="C30" s="33"/>
      <c r="D30" s="17"/>
      <c r="E30" s="17"/>
      <c r="F30" s="17"/>
      <c r="G30" s="18"/>
      <c r="H30" s="17"/>
      <c r="I30" s="18"/>
      <c r="J30" s="17"/>
      <c r="K30" s="18"/>
      <c r="L30" s="18"/>
      <c r="M30" s="18"/>
      <c r="N30" s="17"/>
      <c r="O30" s="17"/>
      <c r="P30" s="17"/>
      <c r="Q30" s="19"/>
      <c r="R30" s="85"/>
      <c r="S30" s="85"/>
    </row>
    <row r="31" spans="1:19" s="29" customFormat="1">
      <c r="A31" s="74"/>
      <c r="B31" s="74"/>
      <c r="C31" s="74"/>
      <c r="D31" s="33"/>
      <c r="E31" s="33"/>
      <c r="F31" s="33"/>
      <c r="G31" s="47"/>
      <c r="H31" s="33"/>
      <c r="I31" s="47"/>
      <c r="J31" s="33"/>
      <c r="K31" s="33"/>
      <c r="L31" s="33"/>
      <c r="M31" s="47"/>
      <c r="N31" s="33"/>
      <c r="O31" s="33"/>
      <c r="P31" s="47"/>
      <c r="Q31" s="47"/>
      <c r="R31" s="85"/>
      <c r="S31" s="85"/>
    </row>
    <row r="32" spans="1:19" s="29" customFormat="1">
      <c r="A32" s="74"/>
      <c r="B32" s="74"/>
      <c r="C32" s="33"/>
      <c r="D32" s="74"/>
      <c r="E32" s="74"/>
      <c r="F32" s="74"/>
      <c r="G32" s="74"/>
      <c r="H32" s="74"/>
      <c r="I32" s="74"/>
      <c r="J32" s="74"/>
      <c r="K32" s="74"/>
      <c r="L32" s="74"/>
      <c r="M32" s="74"/>
      <c r="N32" s="74"/>
      <c r="O32" s="74"/>
      <c r="P32" s="74"/>
      <c r="Q32" s="74"/>
      <c r="R32" s="85"/>
      <c r="S32" s="85"/>
    </row>
    <row r="33" spans="1:21" s="29" customFormat="1">
      <c r="A33" s="74"/>
      <c r="B33" s="74"/>
      <c r="C33" s="74"/>
      <c r="D33" s="74"/>
      <c r="E33" s="74"/>
      <c r="F33" s="74"/>
      <c r="G33" s="74"/>
      <c r="H33" s="74"/>
      <c r="I33" s="74"/>
      <c r="J33" s="74"/>
      <c r="K33" s="74"/>
      <c r="L33" s="74"/>
      <c r="M33" s="74"/>
      <c r="N33" s="74"/>
      <c r="O33" s="74"/>
      <c r="P33" s="74"/>
      <c r="Q33" s="74"/>
      <c r="R33" s="85"/>
      <c r="S33" s="85"/>
    </row>
    <row r="34" spans="1:21" s="29" customFormat="1">
      <c r="A34" s="74"/>
      <c r="B34" s="74"/>
      <c r="C34" s="74"/>
      <c r="D34" s="74"/>
      <c r="E34" s="74"/>
      <c r="F34" s="74"/>
      <c r="G34" s="74"/>
      <c r="H34" s="74"/>
      <c r="I34" s="74"/>
      <c r="J34" s="74"/>
      <c r="K34" s="74"/>
      <c r="L34" s="74"/>
      <c r="M34" s="74"/>
      <c r="N34" s="74"/>
      <c r="O34" s="74"/>
      <c r="P34" s="74"/>
      <c r="Q34" s="74"/>
      <c r="R34" s="85"/>
      <c r="S34" s="85"/>
    </row>
    <row r="35" spans="1:21" s="29" customFormat="1">
      <c r="A35" s="74"/>
      <c r="B35" s="74"/>
      <c r="C35" s="74"/>
      <c r="D35" s="74"/>
      <c r="E35" s="74"/>
      <c r="F35" s="74"/>
      <c r="G35" s="74"/>
      <c r="H35" s="74"/>
      <c r="I35" s="74"/>
      <c r="J35" s="74"/>
      <c r="K35" s="74"/>
      <c r="L35" s="74"/>
      <c r="M35" s="74"/>
      <c r="N35" s="74"/>
      <c r="O35" s="74"/>
      <c r="P35" s="74"/>
      <c r="Q35" s="74"/>
      <c r="R35" s="85"/>
      <c r="S35" s="85"/>
    </row>
    <row r="36" spans="1:21" s="29" customFormat="1">
      <c r="A36" s="74"/>
      <c r="B36" s="74"/>
      <c r="C36" s="74"/>
      <c r="D36" s="74"/>
      <c r="E36" s="74"/>
      <c r="F36" s="74"/>
      <c r="G36" s="74"/>
      <c r="H36" s="74"/>
      <c r="I36" s="74"/>
      <c r="J36" s="74"/>
      <c r="K36" s="74"/>
      <c r="L36" s="74"/>
      <c r="M36" s="74"/>
      <c r="N36" s="74"/>
      <c r="O36" s="74"/>
      <c r="P36" s="74"/>
      <c r="Q36" s="74"/>
      <c r="R36" s="85"/>
      <c r="S36" s="85"/>
    </row>
    <row r="37" spans="1:21" s="29" customFormat="1">
      <c r="A37" s="74"/>
      <c r="B37" s="74"/>
      <c r="C37" s="74"/>
      <c r="D37" s="74"/>
      <c r="E37" s="74"/>
      <c r="F37" s="74"/>
      <c r="G37" s="74"/>
      <c r="H37" s="74"/>
      <c r="I37" s="74"/>
      <c r="J37" s="74"/>
      <c r="K37" s="74"/>
      <c r="L37" s="74"/>
      <c r="M37" s="74"/>
      <c r="N37" s="74"/>
      <c r="O37" s="74"/>
      <c r="P37" s="74"/>
      <c r="Q37" s="74"/>
      <c r="R37" s="85"/>
      <c r="S37" s="85"/>
    </row>
    <row r="38" spans="1:21" s="29" customFormat="1">
      <c r="A38" s="74"/>
      <c r="B38" s="74"/>
      <c r="C38" s="74"/>
      <c r="D38" s="74"/>
      <c r="E38" s="74"/>
      <c r="F38" s="74"/>
      <c r="G38" s="74"/>
      <c r="H38" s="74"/>
      <c r="I38" s="74"/>
      <c r="J38" s="74"/>
      <c r="K38" s="74"/>
      <c r="L38" s="74"/>
      <c r="M38" s="74"/>
      <c r="N38" s="74"/>
      <c r="O38" s="74"/>
      <c r="P38" s="74"/>
      <c r="Q38" s="74"/>
    </row>
    <row r="39" spans="1:21" s="29" customFormat="1">
      <c r="A39" s="74"/>
      <c r="B39" s="74"/>
      <c r="C39" s="74"/>
      <c r="D39" s="74"/>
      <c r="E39" s="74"/>
      <c r="F39" s="74"/>
      <c r="G39" s="74"/>
      <c r="H39" s="74"/>
      <c r="I39" s="74"/>
      <c r="J39" s="74"/>
      <c r="K39" s="74"/>
      <c r="L39" s="74"/>
      <c r="M39" s="74"/>
      <c r="N39" s="74"/>
      <c r="O39" s="74"/>
      <c r="P39" s="74"/>
      <c r="Q39" s="74"/>
    </row>
    <row r="40" spans="1:21" s="29" customFormat="1">
      <c r="A40" s="74"/>
      <c r="B40" s="74"/>
      <c r="C40" s="74"/>
      <c r="D40" s="74"/>
      <c r="E40" s="74"/>
      <c r="F40" s="74"/>
      <c r="G40" s="74"/>
      <c r="H40" s="74"/>
      <c r="I40" s="74"/>
      <c r="J40" s="74"/>
      <c r="K40" s="74"/>
      <c r="L40" s="74"/>
      <c r="M40" s="74"/>
      <c r="N40" s="74"/>
      <c r="O40" s="74"/>
      <c r="P40" s="74"/>
      <c r="Q40" s="74"/>
      <c r="U40" s="68"/>
    </row>
    <row r="41" spans="1:21" s="29" customFormat="1">
      <c r="A41" s="74"/>
      <c r="B41" s="74"/>
      <c r="C41" s="74"/>
      <c r="D41" s="60"/>
      <c r="E41" s="60"/>
      <c r="F41" s="60"/>
      <c r="G41" s="60"/>
      <c r="H41" s="60"/>
      <c r="I41" s="60"/>
      <c r="J41" s="60"/>
      <c r="K41" s="60"/>
      <c r="L41" s="60"/>
      <c r="M41" s="60"/>
      <c r="N41" s="60"/>
      <c r="O41" s="60"/>
      <c r="P41" s="60"/>
      <c r="Q41" s="60"/>
    </row>
    <row r="42" spans="1:21" s="29" customFormat="1">
      <c r="A42" s="74"/>
      <c r="B42" s="74"/>
      <c r="C42" s="60"/>
      <c r="D42" s="60"/>
      <c r="E42" s="60"/>
      <c r="F42" s="60"/>
      <c r="G42" s="60"/>
      <c r="H42" s="60"/>
      <c r="I42" s="60"/>
      <c r="J42" s="60"/>
      <c r="K42" s="60"/>
      <c r="L42" s="60"/>
      <c r="M42" s="60"/>
      <c r="N42" s="60"/>
      <c r="O42" s="60"/>
      <c r="P42" s="60"/>
      <c r="Q42" s="60"/>
    </row>
    <row r="43" spans="1:21" s="29" customFormat="1">
      <c r="A43" s="60"/>
      <c r="B43" s="60"/>
      <c r="C43" s="60"/>
      <c r="D43" s="60"/>
      <c r="E43" s="60"/>
      <c r="F43" s="60"/>
      <c r="G43" s="60"/>
      <c r="H43" s="60"/>
      <c r="I43" s="60"/>
      <c r="J43" s="60"/>
      <c r="K43" s="60"/>
      <c r="L43" s="60"/>
      <c r="M43" s="60"/>
      <c r="N43" s="60"/>
      <c r="O43" s="60"/>
      <c r="P43" s="60"/>
      <c r="Q43" s="60"/>
    </row>
    <row r="44" spans="1:21" s="29" customFormat="1">
      <c r="A44" s="60"/>
      <c r="B44" s="60"/>
      <c r="C44" s="60"/>
      <c r="D44" s="60"/>
      <c r="E44" s="60"/>
      <c r="F44" s="60"/>
      <c r="G44" s="60"/>
      <c r="H44" s="60"/>
      <c r="I44" s="60"/>
      <c r="J44" s="60"/>
      <c r="K44" s="60"/>
      <c r="L44" s="60"/>
      <c r="M44" s="60"/>
      <c r="N44" s="60"/>
      <c r="O44" s="60"/>
      <c r="P44" s="60"/>
      <c r="Q44" s="60"/>
    </row>
    <row r="45" spans="1:21" s="29" customFormat="1">
      <c r="A45" s="60"/>
      <c r="B45" s="60"/>
      <c r="C45" s="60"/>
      <c r="D45" s="60"/>
      <c r="E45" s="60"/>
      <c r="F45" s="60"/>
      <c r="G45" s="60"/>
      <c r="H45" s="60"/>
      <c r="I45" s="60"/>
      <c r="J45" s="60"/>
      <c r="K45" s="60"/>
      <c r="L45" s="60"/>
      <c r="M45" s="60"/>
      <c r="N45" s="60"/>
      <c r="O45" s="60"/>
      <c r="P45" s="60"/>
      <c r="Q45" s="60"/>
    </row>
    <row r="46" spans="1:21" s="29" customFormat="1">
      <c r="A46" s="60"/>
      <c r="B46" s="60"/>
      <c r="C46" s="60"/>
      <c r="D46" s="60"/>
      <c r="E46" s="60"/>
      <c r="F46" s="60"/>
      <c r="G46" s="60"/>
      <c r="H46" s="60"/>
      <c r="I46" s="60"/>
      <c r="J46" s="60"/>
      <c r="K46" s="60"/>
      <c r="L46" s="60"/>
      <c r="M46" s="60"/>
      <c r="N46" s="60"/>
      <c r="O46" s="60"/>
      <c r="P46" s="60"/>
      <c r="Q46" s="60"/>
    </row>
    <row r="47" spans="1:21" s="29" customFormat="1">
      <c r="A47" s="60"/>
      <c r="B47" s="60"/>
      <c r="C47" s="60"/>
      <c r="D47" s="60"/>
      <c r="E47" s="60"/>
      <c r="F47" s="60"/>
      <c r="G47" s="60"/>
      <c r="H47" s="60"/>
      <c r="I47" s="60"/>
      <c r="J47" s="60"/>
      <c r="K47" s="60"/>
      <c r="L47" s="60"/>
      <c r="M47" s="60"/>
      <c r="N47" s="60"/>
      <c r="O47" s="60"/>
      <c r="P47" s="60"/>
      <c r="Q47" s="60"/>
    </row>
    <row r="48" spans="1:21" s="29" customFormat="1">
      <c r="A48" s="60"/>
      <c r="B48" s="60"/>
      <c r="C48" s="60"/>
      <c r="D48" s="60"/>
      <c r="E48" s="60"/>
      <c r="F48" s="60"/>
      <c r="G48" s="60"/>
      <c r="H48" s="60"/>
      <c r="I48" s="60"/>
      <c r="J48" s="60"/>
      <c r="K48" s="60"/>
      <c r="L48" s="60"/>
      <c r="M48" s="60"/>
      <c r="N48" s="60"/>
      <c r="O48" s="60"/>
      <c r="P48" s="60"/>
      <c r="Q48" s="60"/>
    </row>
    <row r="49" spans="1:17" s="29" customFormat="1">
      <c r="A49" s="60"/>
      <c r="B49" s="60"/>
      <c r="C49" s="60"/>
      <c r="D49" s="60"/>
      <c r="E49" s="60"/>
      <c r="F49" s="60"/>
      <c r="G49" s="60"/>
      <c r="H49" s="60"/>
      <c r="I49" s="60"/>
      <c r="J49" s="60"/>
      <c r="K49" s="60"/>
      <c r="L49" s="60"/>
      <c r="M49" s="60"/>
      <c r="N49" s="60"/>
      <c r="O49" s="60"/>
      <c r="P49" s="60"/>
      <c r="Q49" s="60"/>
    </row>
    <row r="50" spans="1:17" s="29" customFormat="1">
      <c r="A50" s="60"/>
      <c r="B50" s="60"/>
      <c r="C50" s="60"/>
      <c r="D50" s="60"/>
      <c r="E50" s="60"/>
      <c r="F50" s="60"/>
      <c r="G50" s="60"/>
      <c r="H50" s="60"/>
      <c r="I50" s="60"/>
      <c r="J50" s="60"/>
      <c r="K50" s="60"/>
      <c r="L50" s="60"/>
      <c r="M50" s="60"/>
      <c r="N50" s="60"/>
      <c r="O50" s="60"/>
      <c r="P50" s="60"/>
      <c r="Q50" s="60"/>
    </row>
    <row r="51" spans="1:17" s="29" customFormat="1">
      <c r="A51" s="60"/>
      <c r="B51" s="60"/>
      <c r="C51" s="60"/>
      <c r="D51" s="60"/>
      <c r="E51" s="60"/>
      <c r="F51" s="60"/>
      <c r="G51" s="60"/>
      <c r="H51" s="60"/>
      <c r="I51" s="60"/>
      <c r="J51" s="60"/>
      <c r="K51" s="60"/>
      <c r="L51" s="60"/>
      <c r="M51" s="60"/>
      <c r="N51" s="60"/>
      <c r="O51" s="60"/>
      <c r="P51" s="60"/>
      <c r="Q51" s="60"/>
    </row>
    <row r="52" spans="1:17" s="29" customFormat="1">
      <c r="A52" s="60"/>
      <c r="B52" s="60"/>
      <c r="C52" s="60"/>
      <c r="D52" s="60"/>
      <c r="E52" s="60"/>
      <c r="F52" s="60"/>
      <c r="G52" s="60"/>
      <c r="H52" s="60"/>
      <c r="I52" s="60"/>
      <c r="J52" s="60"/>
      <c r="K52" s="60"/>
      <c r="L52" s="60"/>
      <c r="M52" s="60"/>
      <c r="N52" s="60"/>
      <c r="O52" s="60"/>
      <c r="P52" s="60"/>
      <c r="Q52" s="60"/>
    </row>
    <row r="53" spans="1:17" s="29" customFormat="1">
      <c r="A53" s="60"/>
      <c r="B53" s="60"/>
      <c r="C53" s="60"/>
      <c r="D53" s="60"/>
      <c r="E53" s="60"/>
      <c r="F53" s="60"/>
      <c r="G53" s="60"/>
      <c r="H53" s="60"/>
      <c r="I53" s="60"/>
      <c r="J53" s="60"/>
      <c r="K53" s="60"/>
      <c r="L53" s="60"/>
      <c r="M53" s="60"/>
      <c r="N53" s="60"/>
      <c r="O53" s="60"/>
      <c r="P53" s="60"/>
      <c r="Q53" s="60"/>
    </row>
    <row r="54" spans="1:17" s="29" customFormat="1">
      <c r="A54" s="60"/>
      <c r="B54" s="60"/>
      <c r="C54" s="60"/>
      <c r="D54" s="60"/>
      <c r="E54" s="60"/>
      <c r="F54" s="60"/>
      <c r="G54" s="60"/>
      <c r="H54" s="60"/>
      <c r="I54" s="60"/>
      <c r="J54" s="60"/>
      <c r="K54" s="60"/>
      <c r="L54" s="60"/>
      <c r="M54" s="60"/>
      <c r="N54" s="60"/>
      <c r="O54" s="60"/>
      <c r="P54" s="60"/>
      <c r="Q54" s="60"/>
    </row>
    <row r="55" spans="1:17" s="29" customFormat="1">
      <c r="A55" s="60"/>
      <c r="B55" s="60"/>
      <c r="C55" s="60"/>
      <c r="D55" s="60"/>
      <c r="E55" s="60"/>
      <c r="F55" s="60"/>
      <c r="G55" s="60"/>
      <c r="H55" s="60"/>
      <c r="I55" s="60"/>
      <c r="J55" s="60"/>
      <c r="K55" s="60"/>
      <c r="L55" s="60"/>
      <c r="M55" s="60"/>
      <c r="N55" s="60"/>
      <c r="O55" s="60"/>
      <c r="P55" s="60"/>
      <c r="Q55" s="60"/>
    </row>
    <row r="56" spans="1:17" s="29" customFormat="1">
      <c r="A56" s="60"/>
      <c r="B56" s="60"/>
      <c r="C56" s="60"/>
      <c r="D56" s="60"/>
      <c r="E56" s="60"/>
      <c r="F56" s="60"/>
      <c r="G56" s="60"/>
      <c r="H56" s="60"/>
      <c r="I56" s="60"/>
      <c r="J56" s="60"/>
      <c r="K56" s="60"/>
      <c r="L56" s="60"/>
      <c r="M56" s="60"/>
      <c r="N56" s="60"/>
      <c r="O56" s="60"/>
      <c r="P56" s="60"/>
      <c r="Q56" s="60"/>
    </row>
    <row r="57" spans="1:17" s="29" customFormat="1">
      <c r="A57" s="60"/>
      <c r="B57" s="60"/>
      <c r="C57" s="60"/>
      <c r="D57" s="60"/>
      <c r="E57" s="60"/>
      <c r="F57" s="60"/>
      <c r="G57" s="60"/>
      <c r="H57" s="60"/>
      <c r="I57" s="60"/>
      <c r="J57" s="60"/>
      <c r="K57" s="60"/>
      <c r="L57" s="60"/>
      <c r="M57" s="60"/>
      <c r="N57" s="60"/>
      <c r="O57" s="60"/>
      <c r="P57" s="60"/>
      <c r="Q57" s="60"/>
    </row>
    <row r="58" spans="1:17" s="29" customFormat="1">
      <c r="A58" s="60"/>
      <c r="B58" s="60"/>
      <c r="C58" s="60"/>
      <c r="D58" s="60"/>
      <c r="E58" s="60"/>
      <c r="F58" s="60"/>
      <c r="G58" s="60"/>
      <c r="H58" s="60"/>
      <c r="I58" s="60"/>
      <c r="J58" s="60"/>
      <c r="K58" s="60"/>
      <c r="L58" s="60"/>
      <c r="M58" s="60"/>
      <c r="N58" s="60"/>
      <c r="O58" s="60"/>
      <c r="P58" s="60"/>
      <c r="Q58" s="60"/>
    </row>
    <row r="59" spans="1:17" s="29" customFormat="1">
      <c r="A59" s="60"/>
      <c r="B59" s="60"/>
      <c r="C59" s="60"/>
      <c r="D59" s="60"/>
      <c r="E59" s="60"/>
      <c r="F59" s="60"/>
      <c r="G59" s="60"/>
      <c r="H59" s="60"/>
      <c r="I59" s="60"/>
      <c r="J59" s="60"/>
      <c r="K59" s="60"/>
      <c r="L59" s="60"/>
      <c r="M59" s="60"/>
      <c r="N59" s="60"/>
      <c r="O59" s="60"/>
      <c r="P59" s="60"/>
      <c r="Q59" s="60"/>
    </row>
    <row r="60" spans="1:17" s="29" customFormat="1">
      <c r="A60" s="60"/>
      <c r="B60" s="60"/>
      <c r="C60" s="60"/>
      <c r="D60" s="60"/>
      <c r="E60" s="60"/>
      <c r="F60" s="60"/>
      <c r="G60" s="60"/>
      <c r="H60" s="60"/>
      <c r="I60" s="60"/>
      <c r="J60" s="60"/>
      <c r="K60" s="60"/>
      <c r="L60" s="60"/>
      <c r="M60" s="60"/>
      <c r="N60" s="60"/>
      <c r="O60" s="60"/>
      <c r="P60" s="60"/>
      <c r="Q60" s="60"/>
    </row>
    <row r="61" spans="1:17" s="29" customFormat="1">
      <c r="A61" s="60"/>
      <c r="B61" s="60"/>
      <c r="C61" s="60"/>
      <c r="D61" s="60"/>
      <c r="E61" s="60"/>
      <c r="F61" s="60"/>
      <c r="G61" s="60"/>
      <c r="H61" s="60"/>
      <c r="I61" s="60"/>
      <c r="J61" s="60"/>
      <c r="K61" s="60"/>
      <c r="L61" s="60"/>
      <c r="M61" s="60"/>
      <c r="N61" s="60"/>
      <c r="O61" s="60"/>
      <c r="P61" s="60"/>
      <c r="Q61" s="60"/>
    </row>
    <row r="62" spans="1:17" s="29" customFormat="1">
      <c r="A62" s="60"/>
      <c r="B62" s="60"/>
      <c r="C62" s="60"/>
      <c r="D62" s="60"/>
      <c r="E62" s="60"/>
      <c r="F62" s="60"/>
      <c r="G62" s="60"/>
      <c r="H62" s="60"/>
      <c r="I62" s="60"/>
      <c r="J62" s="60"/>
      <c r="K62" s="60"/>
      <c r="L62" s="60"/>
      <c r="M62" s="60"/>
      <c r="N62" s="60"/>
      <c r="O62" s="60"/>
      <c r="P62" s="60"/>
      <c r="Q62" s="60"/>
    </row>
    <row r="63" spans="1:17" s="29" customFormat="1">
      <c r="A63" s="60"/>
      <c r="B63" s="60"/>
      <c r="C63" s="60"/>
      <c r="D63" s="60"/>
      <c r="E63" s="60"/>
      <c r="F63" s="60"/>
      <c r="G63" s="60"/>
      <c r="H63" s="60"/>
      <c r="I63" s="60"/>
      <c r="J63" s="60"/>
      <c r="K63" s="60"/>
      <c r="L63" s="60"/>
      <c r="M63" s="60"/>
      <c r="N63" s="60"/>
      <c r="O63" s="60"/>
      <c r="P63" s="60"/>
      <c r="Q63" s="60"/>
    </row>
    <row r="64" spans="1:17" s="29" customFormat="1">
      <c r="A64" s="60"/>
      <c r="B64" s="60"/>
      <c r="C64" s="60"/>
      <c r="D64" s="60"/>
      <c r="E64" s="60"/>
      <c r="F64" s="60"/>
      <c r="G64" s="60"/>
      <c r="H64" s="60"/>
      <c r="I64" s="60"/>
      <c r="J64" s="60"/>
      <c r="K64" s="60"/>
      <c r="L64" s="60"/>
      <c r="M64" s="60"/>
      <c r="N64" s="60"/>
      <c r="O64" s="60"/>
      <c r="P64" s="60"/>
      <c r="Q64" s="60"/>
    </row>
    <row r="65" spans="1:17" s="29" customFormat="1">
      <c r="A65" s="60"/>
      <c r="B65" s="60"/>
      <c r="C65" s="60"/>
      <c r="D65" s="60"/>
      <c r="E65" s="60"/>
      <c r="F65" s="60"/>
      <c r="G65" s="60"/>
      <c r="H65" s="60"/>
      <c r="I65" s="60"/>
      <c r="J65" s="60"/>
      <c r="K65" s="60"/>
      <c r="L65" s="60"/>
      <c r="M65" s="60"/>
      <c r="N65" s="60"/>
      <c r="O65" s="60"/>
      <c r="P65" s="60"/>
      <c r="Q65" s="60"/>
    </row>
    <row r="66" spans="1:17" s="29" customFormat="1">
      <c r="A66" s="60"/>
      <c r="B66" s="60"/>
      <c r="C66" s="60"/>
      <c r="D66" s="60"/>
      <c r="E66" s="60"/>
      <c r="F66" s="60"/>
      <c r="G66" s="60"/>
      <c r="H66" s="60"/>
      <c r="I66" s="60"/>
      <c r="J66" s="60"/>
      <c r="K66" s="60"/>
      <c r="L66" s="60"/>
      <c r="M66" s="60"/>
      <c r="N66" s="60"/>
      <c r="O66" s="60"/>
      <c r="P66" s="60"/>
      <c r="Q66" s="60"/>
    </row>
    <row r="67" spans="1:17" s="29" customFormat="1">
      <c r="A67" s="60"/>
      <c r="B67" s="60"/>
      <c r="C67" s="60"/>
      <c r="D67" s="60"/>
      <c r="E67" s="60"/>
      <c r="F67" s="60"/>
      <c r="G67" s="60"/>
      <c r="H67" s="60"/>
      <c r="I67" s="60"/>
      <c r="J67" s="60"/>
      <c r="K67" s="60"/>
      <c r="L67" s="60"/>
      <c r="M67" s="60"/>
      <c r="N67" s="60"/>
      <c r="O67" s="60"/>
      <c r="P67" s="60"/>
      <c r="Q67" s="60"/>
    </row>
    <row r="68" spans="1:17" s="29" customFormat="1">
      <c r="A68" s="60"/>
      <c r="B68" s="60"/>
      <c r="C68" s="60"/>
      <c r="D68" s="60"/>
      <c r="E68" s="60"/>
      <c r="F68" s="60"/>
      <c r="G68" s="60"/>
      <c r="H68" s="60"/>
      <c r="I68" s="60"/>
      <c r="J68" s="60"/>
      <c r="K68" s="60"/>
      <c r="L68" s="60"/>
      <c r="M68" s="60"/>
      <c r="N68" s="60"/>
      <c r="O68" s="60"/>
      <c r="P68" s="60"/>
      <c r="Q68" s="60"/>
    </row>
    <row r="69" spans="1:17" s="29" customFormat="1">
      <c r="A69" s="60"/>
      <c r="B69" s="60"/>
      <c r="C69" s="60"/>
      <c r="D69" s="60"/>
      <c r="E69" s="60"/>
      <c r="F69" s="60"/>
      <c r="G69" s="60"/>
      <c r="H69" s="60"/>
      <c r="I69" s="60"/>
      <c r="J69" s="60"/>
      <c r="K69" s="60"/>
      <c r="L69" s="60"/>
      <c r="M69" s="60"/>
      <c r="N69" s="60"/>
      <c r="O69" s="60"/>
      <c r="P69" s="60"/>
      <c r="Q69" s="60"/>
    </row>
    <row r="70" spans="1:17" s="29" customFormat="1">
      <c r="A70" s="60"/>
      <c r="B70" s="60"/>
      <c r="C70" s="60"/>
      <c r="D70" s="60"/>
      <c r="E70" s="60"/>
      <c r="F70" s="60"/>
      <c r="G70" s="60"/>
      <c r="H70" s="60"/>
      <c r="I70" s="60"/>
      <c r="J70" s="60"/>
      <c r="K70" s="60"/>
      <c r="L70" s="60"/>
      <c r="M70" s="60"/>
      <c r="N70" s="60"/>
      <c r="O70" s="60"/>
      <c r="P70" s="60"/>
      <c r="Q70" s="60"/>
    </row>
    <row r="71" spans="1:17" s="29" customFormat="1">
      <c r="A71" s="60"/>
      <c r="B71" s="60"/>
      <c r="C71" s="60"/>
      <c r="D71" s="60"/>
      <c r="E71" s="60"/>
      <c r="F71" s="60"/>
      <c r="G71" s="60"/>
      <c r="H71" s="60"/>
      <c r="I71" s="60"/>
      <c r="J71" s="60"/>
      <c r="K71" s="60"/>
      <c r="L71" s="60"/>
      <c r="M71" s="60"/>
      <c r="N71" s="60"/>
      <c r="O71" s="60"/>
      <c r="P71" s="60"/>
      <c r="Q71" s="60"/>
    </row>
    <row r="72" spans="1:17" s="29" customFormat="1">
      <c r="A72" s="60"/>
      <c r="B72" s="60"/>
      <c r="C72" s="60"/>
      <c r="D72" s="60"/>
      <c r="E72" s="60"/>
      <c r="F72" s="60"/>
      <c r="G72" s="60"/>
      <c r="H72" s="60"/>
      <c r="I72" s="60"/>
      <c r="J72" s="60"/>
      <c r="K72" s="60"/>
      <c r="L72" s="60"/>
      <c r="M72" s="60"/>
      <c r="N72" s="60"/>
      <c r="O72" s="60"/>
      <c r="P72" s="60"/>
      <c r="Q72" s="60"/>
    </row>
    <row r="73" spans="1:17" s="29" customFormat="1">
      <c r="A73" s="60"/>
      <c r="B73" s="60"/>
      <c r="C73" s="60"/>
      <c r="D73" s="60"/>
      <c r="E73" s="60"/>
      <c r="F73" s="60"/>
      <c r="G73" s="60"/>
      <c r="H73" s="60"/>
      <c r="I73" s="60"/>
      <c r="J73" s="60"/>
      <c r="K73" s="60"/>
      <c r="L73" s="60"/>
      <c r="M73" s="60"/>
      <c r="N73" s="60"/>
      <c r="O73" s="60"/>
      <c r="P73" s="60"/>
      <c r="Q73" s="60"/>
    </row>
    <row r="74" spans="1:17" s="29" customFormat="1">
      <c r="A74" s="60"/>
      <c r="B74" s="60"/>
      <c r="C74" s="60"/>
      <c r="D74" s="60"/>
      <c r="E74" s="60"/>
      <c r="F74" s="60"/>
      <c r="G74" s="60"/>
      <c r="H74" s="60"/>
      <c r="I74" s="60"/>
      <c r="J74" s="60"/>
      <c r="K74" s="60"/>
      <c r="L74" s="60"/>
      <c r="M74" s="60"/>
      <c r="N74" s="60"/>
      <c r="O74" s="60"/>
      <c r="P74" s="60"/>
      <c r="Q74" s="60"/>
    </row>
    <row r="75" spans="1:17" s="29" customFormat="1">
      <c r="A75" s="60"/>
      <c r="B75" s="60"/>
      <c r="C75" s="60"/>
      <c r="D75" s="60"/>
      <c r="E75" s="60"/>
      <c r="F75" s="60"/>
      <c r="G75" s="60"/>
      <c r="H75" s="60"/>
      <c r="I75" s="60"/>
      <c r="J75" s="60"/>
      <c r="K75" s="60"/>
      <c r="L75" s="60"/>
      <c r="M75" s="60"/>
      <c r="N75" s="60"/>
      <c r="O75" s="60"/>
      <c r="P75" s="60"/>
      <c r="Q75" s="60"/>
    </row>
    <row r="76" spans="1:17" s="29" customFormat="1">
      <c r="A76" s="60"/>
      <c r="B76" s="60"/>
      <c r="C76" s="60"/>
      <c r="D76" s="60"/>
      <c r="E76" s="60"/>
      <c r="F76" s="60"/>
      <c r="G76" s="60"/>
      <c r="H76" s="60"/>
      <c r="I76" s="60"/>
      <c r="J76" s="60"/>
      <c r="K76" s="60"/>
      <c r="L76" s="60"/>
      <c r="M76" s="60"/>
      <c r="N76" s="60"/>
      <c r="O76" s="60"/>
      <c r="P76" s="60"/>
      <c r="Q76" s="60"/>
    </row>
    <row r="77" spans="1:17" s="29" customFormat="1">
      <c r="A77" s="60"/>
      <c r="B77" s="60"/>
      <c r="C77" s="60"/>
      <c r="D77" s="60"/>
      <c r="E77" s="60"/>
      <c r="F77" s="60"/>
      <c r="G77" s="60"/>
      <c r="H77" s="60"/>
      <c r="I77" s="60"/>
      <c r="J77" s="60"/>
      <c r="K77" s="60"/>
      <c r="L77" s="60"/>
      <c r="M77" s="60"/>
      <c r="N77" s="60"/>
      <c r="O77" s="60"/>
      <c r="P77" s="60"/>
      <c r="Q77" s="60"/>
    </row>
    <row r="78" spans="1:17" s="29" customFormat="1">
      <c r="A78" s="60"/>
      <c r="B78" s="60"/>
      <c r="C78" s="60"/>
      <c r="D78" s="60"/>
      <c r="E78" s="60"/>
      <c r="F78" s="60"/>
      <c r="G78" s="60"/>
      <c r="H78" s="60"/>
      <c r="I78" s="60"/>
      <c r="J78" s="60"/>
      <c r="K78" s="60"/>
      <c r="L78" s="60"/>
      <c r="M78" s="60"/>
      <c r="N78" s="60"/>
      <c r="O78" s="60"/>
      <c r="P78" s="60"/>
      <c r="Q78" s="60"/>
    </row>
    <row r="79" spans="1:17" s="29" customFormat="1">
      <c r="A79" s="60"/>
      <c r="B79" s="60"/>
      <c r="C79" s="60"/>
      <c r="D79" s="60"/>
      <c r="E79" s="60"/>
      <c r="F79" s="60"/>
      <c r="G79" s="60"/>
      <c r="H79" s="60"/>
      <c r="I79" s="60"/>
      <c r="J79" s="60"/>
      <c r="K79" s="60"/>
      <c r="L79" s="60"/>
      <c r="M79" s="60"/>
      <c r="N79" s="60"/>
      <c r="O79" s="60"/>
      <c r="P79" s="60"/>
      <c r="Q79" s="60"/>
    </row>
    <row r="80" spans="1:17" s="29" customFormat="1">
      <c r="A80" s="60"/>
      <c r="B80" s="60"/>
      <c r="C80" s="60"/>
      <c r="D80" s="60"/>
      <c r="E80" s="60"/>
      <c r="F80" s="60"/>
      <c r="G80" s="60"/>
      <c r="H80" s="60"/>
      <c r="I80" s="60"/>
      <c r="J80" s="60"/>
      <c r="K80" s="60"/>
      <c r="L80" s="60"/>
      <c r="M80" s="60"/>
      <c r="N80" s="60"/>
      <c r="O80" s="60"/>
      <c r="P80" s="60"/>
      <c r="Q80" s="60"/>
    </row>
    <row r="81" spans="1:17" s="29" customFormat="1">
      <c r="A81" s="60"/>
      <c r="B81" s="60"/>
      <c r="C81" s="60"/>
      <c r="D81" s="60"/>
      <c r="E81" s="60"/>
      <c r="F81" s="60"/>
      <c r="G81" s="60"/>
      <c r="H81" s="60"/>
      <c r="I81" s="60"/>
      <c r="J81" s="60"/>
      <c r="K81" s="60"/>
      <c r="L81" s="60"/>
      <c r="M81" s="60"/>
      <c r="N81" s="60"/>
      <c r="O81" s="60"/>
      <c r="P81" s="60"/>
      <c r="Q81" s="60"/>
    </row>
    <row r="82" spans="1:17" s="29" customFormat="1">
      <c r="A82" s="60"/>
      <c r="B82" s="60"/>
      <c r="C82" s="60"/>
      <c r="D82" s="60"/>
      <c r="E82" s="60"/>
      <c r="F82" s="60"/>
      <c r="G82" s="60"/>
      <c r="H82" s="60"/>
      <c r="I82" s="60"/>
      <c r="J82" s="60"/>
      <c r="K82" s="60"/>
      <c r="L82" s="60"/>
      <c r="M82" s="60"/>
      <c r="N82" s="60"/>
      <c r="O82" s="60"/>
      <c r="P82" s="60"/>
      <c r="Q82" s="60"/>
    </row>
    <row r="83" spans="1:17" s="29" customFormat="1">
      <c r="A83" s="60"/>
      <c r="B83" s="60"/>
      <c r="C83" s="60"/>
      <c r="D83" s="60"/>
      <c r="E83" s="60"/>
      <c r="F83" s="60"/>
      <c r="G83" s="60"/>
      <c r="H83" s="60"/>
      <c r="I83" s="60"/>
      <c r="J83" s="60"/>
      <c r="K83" s="60"/>
      <c r="L83" s="60"/>
      <c r="M83" s="60"/>
      <c r="N83" s="60"/>
      <c r="O83" s="60"/>
      <c r="P83" s="60"/>
      <c r="Q83" s="60"/>
    </row>
    <row r="84" spans="1:17" s="29" customFormat="1">
      <c r="A84" s="60"/>
      <c r="B84" s="60"/>
      <c r="C84" s="60"/>
      <c r="D84" s="60"/>
      <c r="E84" s="60"/>
      <c r="F84" s="60"/>
      <c r="G84" s="60"/>
      <c r="H84" s="60"/>
      <c r="I84" s="60"/>
      <c r="J84" s="60"/>
      <c r="K84" s="60"/>
      <c r="L84" s="60"/>
      <c r="M84" s="60"/>
      <c r="N84" s="60"/>
      <c r="O84" s="60"/>
      <c r="P84" s="60"/>
      <c r="Q84" s="60"/>
    </row>
    <row r="85" spans="1:17" s="29" customFormat="1">
      <c r="A85" s="60"/>
      <c r="B85" s="60"/>
      <c r="C85" s="60"/>
      <c r="D85" s="60"/>
      <c r="E85" s="60"/>
      <c r="F85" s="60"/>
      <c r="G85" s="60"/>
      <c r="H85" s="60"/>
      <c r="I85" s="60"/>
      <c r="J85" s="60"/>
      <c r="K85" s="60"/>
      <c r="L85" s="60"/>
      <c r="M85" s="60"/>
      <c r="N85" s="60"/>
      <c r="O85" s="60"/>
      <c r="P85" s="60"/>
      <c r="Q85" s="60"/>
    </row>
    <row r="86" spans="1:17" s="29" customFormat="1">
      <c r="A86" s="60"/>
      <c r="B86" s="60"/>
      <c r="C86" s="60"/>
      <c r="D86" s="60"/>
      <c r="E86" s="60"/>
      <c r="F86" s="60"/>
      <c r="G86" s="60"/>
      <c r="H86" s="60"/>
      <c r="I86" s="60"/>
      <c r="J86" s="60"/>
      <c r="K86" s="60"/>
      <c r="L86" s="60"/>
      <c r="M86" s="60"/>
      <c r="N86" s="60"/>
      <c r="O86" s="60"/>
      <c r="P86" s="60"/>
      <c r="Q86" s="60"/>
    </row>
    <row r="87" spans="1:17" s="29" customFormat="1">
      <c r="A87" s="60"/>
      <c r="B87" s="60"/>
      <c r="C87" s="60"/>
      <c r="D87" s="60"/>
      <c r="E87" s="60"/>
      <c r="F87" s="60"/>
      <c r="G87" s="60"/>
      <c r="H87" s="60"/>
      <c r="I87" s="60"/>
      <c r="J87" s="60"/>
      <c r="K87" s="60"/>
      <c r="L87" s="60"/>
      <c r="M87" s="60"/>
      <c r="N87" s="60"/>
      <c r="O87" s="60"/>
      <c r="P87" s="60"/>
      <c r="Q87" s="60"/>
    </row>
    <row r="88" spans="1:17" s="29" customFormat="1">
      <c r="A88" s="60"/>
      <c r="B88" s="60"/>
      <c r="C88" s="60"/>
      <c r="D88" s="60"/>
      <c r="E88" s="60"/>
      <c r="F88" s="60"/>
      <c r="G88" s="60"/>
      <c r="H88" s="60"/>
      <c r="I88" s="60"/>
      <c r="J88" s="60"/>
      <c r="K88" s="60"/>
      <c r="L88" s="60"/>
      <c r="M88" s="60"/>
      <c r="N88" s="60"/>
      <c r="O88" s="60"/>
      <c r="P88" s="60"/>
      <c r="Q88" s="60"/>
    </row>
    <row r="89" spans="1:17" s="29" customFormat="1">
      <c r="A89" s="60"/>
      <c r="B89" s="60"/>
      <c r="C89" s="60"/>
      <c r="D89" s="60"/>
      <c r="E89" s="60"/>
      <c r="F89" s="60"/>
      <c r="G89" s="60"/>
      <c r="H89" s="60"/>
      <c r="I89" s="60"/>
      <c r="J89" s="60"/>
      <c r="K89" s="60"/>
      <c r="L89" s="60"/>
      <c r="M89" s="60"/>
      <c r="N89" s="60"/>
      <c r="O89" s="60"/>
      <c r="P89" s="60"/>
      <c r="Q89" s="60"/>
    </row>
    <row r="90" spans="1:17" s="29" customFormat="1">
      <c r="A90" s="60"/>
      <c r="B90" s="60"/>
      <c r="C90" s="60"/>
      <c r="D90" s="60"/>
      <c r="E90" s="60"/>
      <c r="F90" s="60"/>
      <c r="G90" s="60"/>
      <c r="H90" s="60"/>
      <c r="I90" s="60"/>
      <c r="J90" s="60"/>
      <c r="K90" s="60"/>
      <c r="L90" s="60"/>
      <c r="M90" s="60"/>
      <c r="N90" s="60"/>
      <c r="O90" s="60"/>
      <c r="P90" s="60"/>
      <c r="Q90" s="60"/>
    </row>
    <row r="91" spans="1:17" s="29" customFormat="1">
      <c r="A91" s="60"/>
      <c r="B91" s="60"/>
      <c r="C91" s="60"/>
      <c r="D91" s="60"/>
      <c r="E91" s="60"/>
      <c r="F91" s="60"/>
      <c r="G91" s="60"/>
      <c r="H91" s="60"/>
      <c r="I91" s="60"/>
      <c r="J91" s="60"/>
      <c r="K91" s="60"/>
      <c r="L91" s="60"/>
      <c r="M91" s="60"/>
      <c r="N91" s="60"/>
      <c r="O91" s="60"/>
      <c r="P91" s="60"/>
      <c r="Q91" s="60"/>
    </row>
    <row r="92" spans="1:17" s="29" customFormat="1">
      <c r="A92" s="60"/>
      <c r="B92" s="60"/>
      <c r="C92" s="60"/>
      <c r="D92" s="60"/>
      <c r="E92" s="60"/>
      <c r="F92" s="60"/>
      <c r="G92" s="60"/>
      <c r="H92" s="60"/>
      <c r="I92" s="60"/>
      <c r="J92" s="60"/>
      <c r="K92" s="60"/>
      <c r="L92" s="60"/>
      <c r="M92" s="60"/>
      <c r="N92" s="60"/>
      <c r="O92" s="60"/>
      <c r="P92" s="60"/>
      <c r="Q92" s="60"/>
    </row>
    <row r="93" spans="1:17" s="29" customFormat="1">
      <c r="A93" s="60"/>
      <c r="B93" s="60"/>
      <c r="C93" s="60"/>
      <c r="D93" s="60"/>
      <c r="E93" s="60"/>
      <c r="F93" s="60"/>
      <c r="G93" s="60"/>
      <c r="H93" s="60"/>
      <c r="I93" s="60"/>
      <c r="J93" s="60"/>
      <c r="K93" s="60"/>
      <c r="L93" s="60"/>
      <c r="M93" s="60"/>
      <c r="N93" s="60"/>
      <c r="O93" s="60"/>
      <c r="P93" s="60"/>
      <c r="Q93" s="60"/>
    </row>
    <row r="94" spans="1:17" s="29" customFormat="1">
      <c r="A94" s="60"/>
      <c r="B94" s="60"/>
      <c r="C94" s="60"/>
      <c r="D94" s="60"/>
      <c r="E94" s="60"/>
      <c r="F94" s="60"/>
      <c r="G94" s="60"/>
      <c r="H94" s="60"/>
      <c r="I94" s="60"/>
      <c r="J94" s="60"/>
      <c r="K94" s="60"/>
      <c r="L94" s="60"/>
      <c r="M94" s="60"/>
      <c r="N94" s="60"/>
      <c r="O94" s="60"/>
      <c r="P94" s="60"/>
      <c r="Q94" s="60"/>
    </row>
    <row r="95" spans="1:17" s="29" customFormat="1">
      <c r="A95" s="60"/>
      <c r="B95" s="60"/>
      <c r="C95" s="60"/>
      <c r="D95" s="60"/>
      <c r="E95" s="60"/>
      <c r="F95" s="60"/>
      <c r="G95" s="60"/>
      <c r="H95" s="60"/>
      <c r="I95" s="60"/>
      <c r="J95" s="60"/>
      <c r="K95" s="60"/>
      <c r="L95" s="60"/>
      <c r="M95" s="60"/>
      <c r="N95" s="60"/>
      <c r="O95" s="60"/>
      <c r="P95" s="60"/>
      <c r="Q95" s="60"/>
    </row>
    <row r="96" spans="1:17" s="29" customFormat="1">
      <c r="A96" s="60"/>
      <c r="B96" s="60"/>
      <c r="C96" s="60"/>
      <c r="D96" s="60"/>
      <c r="E96" s="60"/>
      <c r="F96" s="60"/>
      <c r="G96" s="60"/>
      <c r="H96" s="60"/>
      <c r="I96" s="60"/>
      <c r="J96" s="60"/>
      <c r="K96" s="60"/>
      <c r="L96" s="60"/>
      <c r="M96" s="60"/>
      <c r="N96" s="60"/>
      <c r="O96" s="60"/>
      <c r="P96" s="60"/>
      <c r="Q96" s="60"/>
    </row>
    <row r="97" spans="1:17" s="29" customFormat="1">
      <c r="A97" s="60"/>
      <c r="B97" s="60"/>
      <c r="C97" s="60"/>
      <c r="D97" s="60"/>
      <c r="E97" s="60"/>
      <c r="F97" s="60"/>
      <c r="G97" s="60"/>
      <c r="H97" s="60"/>
      <c r="I97" s="60"/>
      <c r="J97" s="60"/>
      <c r="K97" s="60"/>
      <c r="L97" s="60"/>
      <c r="M97" s="60"/>
      <c r="N97" s="60"/>
      <c r="O97" s="60"/>
      <c r="P97" s="60"/>
      <c r="Q97" s="60"/>
    </row>
    <row r="98" spans="1:17" s="29" customFormat="1">
      <c r="A98" s="60"/>
      <c r="B98" s="60"/>
      <c r="C98" s="60"/>
      <c r="D98" s="60"/>
      <c r="E98" s="60"/>
      <c r="F98" s="60"/>
      <c r="G98" s="60"/>
      <c r="H98" s="60"/>
      <c r="I98" s="60"/>
      <c r="J98" s="60"/>
      <c r="K98" s="60"/>
      <c r="L98" s="60"/>
      <c r="M98" s="60"/>
      <c r="N98" s="60"/>
      <c r="O98" s="60"/>
      <c r="P98" s="60"/>
      <c r="Q98" s="60"/>
    </row>
    <row r="99" spans="1:17" s="29" customFormat="1">
      <c r="A99" s="60"/>
      <c r="B99" s="60"/>
      <c r="C99" s="60"/>
      <c r="D99" s="60"/>
      <c r="E99" s="60"/>
      <c r="F99" s="60"/>
      <c r="G99" s="60"/>
      <c r="H99" s="60"/>
      <c r="I99" s="60"/>
      <c r="J99" s="60"/>
      <c r="K99" s="60"/>
      <c r="L99" s="60"/>
      <c r="M99" s="60"/>
      <c r="N99" s="60"/>
      <c r="O99" s="60"/>
      <c r="P99" s="60"/>
      <c r="Q99" s="60"/>
    </row>
    <row r="100" spans="1:17" s="29" customFormat="1">
      <c r="A100" s="60"/>
      <c r="B100" s="60"/>
      <c r="C100" s="60"/>
      <c r="D100" s="60"/>
      <c r="E100" s="60"/>
      <c r="F100" s="60"/>
      <c r="G100" s="60"/>
      <c r="H100" s="60"/>
      <c r="I100" s="60"/>
      <c r="J100" s="60"/>
      <c r="K100" s="60"/>
      <c r="L100" s="60"/>
      <c r="M100" s="60"/>
      <c r="N100" s="60"/>
      <c r="O100" s="60"/>
      <c r="P100" s="60"/>
      <c r="Q100" s="60"/>
    </row>
    <row r="101" spans="1:17" s="29" customFormat="1">
      <c r="A101" s="60"/>
      <c r="B101" s="60"/>
      <c r="C101" s="60"/>
      <c r="D101" s="60"/>
      <c r="E101" s="60"/>
      <c r="F101" s="60"/>
      <c r="G101" s="60"/>
      <c r="H101" s="60"/>
      <c r="I101" s="60"/>
      <c r="J101" s="60"/>
      <c r="K101" s="60"/>
      <c r="L101" s="60"/>
      <c r="M101" s="60"/>
      <c r="N101" s="60"/>
      <c r="O101" s="60"/>
      <c r="P101" s="60"/>
      <c r="Q101" s="60"/>
    </row>
    <row r="102" spans="1:17" s="29" customFormat="1">
      <c r="A102" s="60"/>
      <c r="B102" s="60"/>
      <c r="C102" s="60"/>
      <c r="D102" s="60"/>
      <c r="E102" s="60"/>
      <c r="F102" s="60"/>
      <c r="G102" s="60"/>
      <c r="H102" s="60"/>
      <c r="I102" s="60"/>
      <c r="J102" s="60"/>
      <c r="K102" s="60"/>
      <c r="L102" s="60"/>
      <c r="M102" s="60"/>
      <c r="N102" s="60"/>
      <c r="O102" s="60"/>
      <c r="P102" s="60"/>
      <c r="Q102" s="60"/>
    </row>
    <row r="103" spans="1:17" s="29" customFormat="1">
      <c r="A103" s="60"/>
      <c r="B103" s="60"/>
      <c r="C103" s="60"/>
      <c r="D103" s="60"/>
      <c r="E103" s="60"/>
      <c r="F103" s="60"/>
      <c r="G103" s="60"/>
      <c r="H103" s="60"/>
      <c r="I103" s="60"/>
      <c r="J103" s="60"/>
      <c r="K103" s="60"/>
      <c r="L103" s="60"/>
      <c r="M103" s="60"/>
      <c r="N103" s="60"/>
      <c r="O103" s="60"/>
      <c r="P103" s="60"/>
      <c r="Q103" s="60"/>
    </row>
    <row r="104" spans="1:17" s="29" customFormat="1">
      <c r="A104" s="60"/>
      <c r="B104" s="60"/>
      <c r="C104" s="60"/>
      <c r="D104" s="60"/>
      <c r="E104" s="60"/>
      <c r="F104" s="60"/>
      <c r="G104" s="60"/>
      <c r="H104" s="60"/>
      <c r="I104" s="60"/>
      <c r="J104" s="60"/>
      <c r="K104" s="60"/>
      <c r="L104" s="60"/>
      <c r="M104" s="60"/>
      <c r="N104" s="60"/>
      <c r="O104" s="60"/>
      <c r="P104" s="60"/>
      <c r="Q104" s="60"/>
    </row>
    <row r="105" spans="1:17" s="29" customFormat="1">
      <c r="A105" s="60"/>
      <c r="B105" s="60"/>
      <c r="C105" s="60"/>
      <c r="D105" s="60"/>
      <c r="E105" s="60"/>
      <c r="F105" s="60"/>
      <c r="G105" s="60"/>
      <c r="H105" s="60"/>
      <c r="I105" s="60"/>
      <c r="J105" s="60"/>
      <c r="K105" s="60"/>
      <c r="L105" s="60"/>
      <c r="M105" s="60"/>
      <c r="N105" s="60"/>
      <c r="O105" s="60"/>
      <c r="P105" s="60"/>
      <c r="Q105" s="60"/>
    </row>
    <row r="106" spans="1:17" s="29" customFormat="1">
      <c r="A106" s="60"/>
      <c r="B106" s="60"/>
      <c r="C106" s="60"/>
      <c r="D106" s="60"/>
      <c r="E106" s="60"/>
      <c r="F106" s="60"/>
      <c r="G106" s="60"/>
      <c r="H106" s="60"/>
      <c r="I106" s="60"/>
      <c r="J106" s="60"/>
      <c r="K106" s="60"/>
      <c r="L106" s="60"/>
      <c r="M106" s="60"/>
      <c r="N106" s="60"/>
      <c r="O106" s="60"/>
      <c r="P106" s="60"/>
      <c r="Q106" s="60"/>
    </row>
    <row r="107" spans="1:17" s="29" customFormat="1">
      <c r="A107" s="60"/>
      <c r="B107" s="60"/>
      <c r="C107" s="60"/>
      <c r="D107" s="60"/>
      <c r="E107" s="60"/>
      <c r="F107" s="60"/>
      <c r="G107" s="60"/>
      <c r="H107" s="60"/>
      <c r="I107" s="60"/>
      <c r="J107" s="60"/>
      <c r="K107" s="60"/>
      <c r="L107" s="60"/>
      <c r="M107" s="60"/>
      <c r="N107" s="60"/>
      <c r="O107" s="60"/>
      <c r="P107" s="60"/>
      <c r="Q107" s="60"/>
    </row>
    <row r="108" spans="1:17" s="29" customFormat="1">
      <c r="A108" s="60"/>
      <c r="B108" s="60"/>
      <c r="C108" s="60"/>
      <c r="D108" s="60"/>
      <c r="E108" s="60"/>
      <c r="F108" s="60"/>
      <c r="G108" s="60"/>
      <c r="H108" s="60"/>
      <c r="I108" s="60"/>
      <c r="J108" s="60"/>
      <c r="K108" s="60"/>
      <c r="L108" s="60"/>
      <c r="M108" s="60"/>
      <c r="N108" s="60"/>
      <c r="O108" s="60"/>
      <c r="P108" s="60"/>
      <c r="Q108" s="60"/>
    </row>
    <row r="109" spans="1:17" s="29" customFormat="1">
      <c r="A109" s="60"/>
      <c r="B109" s="60"/>
      <c r="C109" s="60"/>
      <c r="D109" s="60"/>
      <c r="E109" s="60"/>
      <c r="F109" s="60"/>
      <c r="G109" s="60"/>
      <c r="H109" s="60"/>
      <c r="I109" s="60"/>
      <c r="J109" s="60"/>
      <c r="K109" s="60"/>
      <c r="L109" s="60"/>
      <c r="M109" s="60"/>
      <c r="N109" s="60"/>
      <c r="O109" s="60"/>
      <c r="P109" s="60"/>
      <c r="Q109" s="60"/>
    </row>
    <row r="110" spans="1:17" s="29" customFormat="1">
      <c r="A110" s="60"/>
      <c r="B110" s="60"/>
      <c r="C110" s="60"/>
      <c r="D110" s="60"/>
      <c r="E110" s="60"/>
      <c r="F110" s="60"/>
      <c r="G110" s="60"/>
      <c r="H110" s="60"/>
      <c r="I110" s="60"/>
      <c r="J110" s="60"/>
      <c r="K110" s="60"/>
      <c r="L110" s="60"/>
      <c r="M110" s="60"/>
      <c r="N110" s="60"/>
      <c r="O110" s="60"/>
      <c r="P110" s="60"/>
      <c r="Q110" s="60"/>
    </row>
    <row r="111" spans="1:17" s="29" customFormat="1">
      <c r="A111" s="60"/>
      <c r="B111" s="60"/>
      <c r="C111" s="60"/>
      <c r="D111" s="60"/>
      <c r="E111" s="60"/>
      <c r="F111" s="60"/>
      <c r="G111" s="60"/>
      <c r="H111" s="60"/>
      <c r="I111" s="60"/>
      <c r="J111" s="60"/>
      <c r="K111" s="60"/>
      <c r="L111" s="60"/>
      <c r="M111" s="60"/>
      <c r="N111" s="60"/>
      <c r="O111" s="60"/>
      <c r="P111" s="60"/>
      <c r="Q111" s="60"/>
    </row>
    <row r="112" spans="1:17" s="29" customFormat="1">
      <c r="A112" s="60"/>
      <c r="B112" s="60"/>
      <c r="C112" s="60"/>
    </row>
    <row r="113" spans="1:3" s="29" customFormat="1">
      <c r="A113" s="60"/>
      <c r="B113" s="60"/>
    </row>
    <row r="114" spans="1:3" s="29" customFormat="1"/>
    <row r="115" spans="1:3" s="29" customFormat="1"/>
    <row r="116" spans="1:3">
      <c r="A116" s="29"/>
      <c r="B116" s="29"/>
      <c r="C116" s="29"/>
    </row>
    <row r="117" spans="1:3">
      <c r="A117" s="29"/>
      <c r="B117" s="29"/>
    </row>
  </sheetData>
  <mergeCells count="2">
    <mergeCell ref="A1:Q1"/>
    <mergeCell ref="A3:B3"/>
  </mergeCells>
  <printOptions horizontalCentered="1" verticalCentered="1"/>
  <pageMargins left="0.39370078740157483" right="0.39370078740157483" top="0.23622047244094491" bottom="0.23622047244094491" header="0.31496062992125984" footer="0.31496062992125984"/>
  <pageSetup scale="48" orientation="landscape"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2">
    <tabColor rgb="FF7030A0"/>
    <pageSetUpPr fitToPage="1"/>
  </sheetPr>
  <dimension ref="A1:U120"/>
  <sheetViews>
    <sheetView showGridLines="0" view="pageBreakPreview" zoomScale="70" zoomScaleNormal="78" zoomScaleSheetLayoutView="70" workbookViewId="0">
      <pane xSplit="1" ySplit="3" topLeftCell="H4" activePane="bottomRight" state="frozen"/>
      <selection pane="topRight" activeCell="B1" sqref="B1"/>
      <selection pane="bottomLeft" activeCell="A4" sqref="A4"/>
      <selection pane="bottomRight" activeCell="S3" sqref="S3:AE36"/>
    </sheetView>
  </sheetViews>
  <sheetFormatPr baseColWidth="10" defaultColWidth="11.42578125" defaultRowHeight="15"/>
  <cols>
    <col min="1" max="1" width="20.28515625" style="60" customWidth="1"/>
    <col min="2" max="2" width="14.5703125" style="1683" customWidth="1"/>
    <col min="3" max="3" width="12.7109375" style="1683" customWidth="1"/>
    <col min="4" max="4" width="14" style="1683" customWidth="1"/>
    <col min="5" max="5" width="14.5703125" style="1683" customWidth="1"/>
    <col min="6" max="6" width="14.140625" style="1683" customWidth="1"/>
    <col min="7" max="7" width="14.5703125" style="1683" customWidth="1"/>
    <col min="8" max="8" width="13.5703125" style="1683" customWidth="1"/>
    <col min="9" max="9" width="14.28515625" style="1683" customWidth="1"/>
    <col min="10" max="10" width="16.5703125" style="1683" customWidth="1"/>
    <col min="11" max="11" width="16.5703125" style="60" customWidth="1"/>
    <col min="12" max="12" width="18.85546875" style="60" customWidth="1"/>
    <col min="13" max="13" width="20.7109375" style="60" customWidth="1"/>
    <col min="14" max="14" width="25" style="60" customWidth="1"/>
    <col min="15" max="15" width="20.85546875" style="60" customWidth="1"/>
    <col min="16" max="16" width="15.85546875" style="60" customWidth="1"/>
    <col min="17" max="17" width="16.140625" style="60" customWidth="1"/>
    <col min="18" max="18" width="12.140625" style="60" customWidth="1"/>
    <col min="19" max="19" width="20.28515625" style="60" customWidth="1"/>
    <col min="20" max="16384" width="11.42578125" style="60"/>
  </cols>
  <sheetData>
    <row r="1" spans="1:21" ht="113.25" customHeight="1">
      <c r="A1" s="2549"/>
      <c r="B1" s="2549"/>
      <c r="C1" s="2549"/>
      <c r="D1" s="2549"/>
      <c r="E1" s="2549"/>
      <c r="F1" s="2549"/>
      <c r="G1" s="2549"/>
      <c r="H1" s="2549"/>
      <c r="I1" s="2549"/>
      <c r="J1" s="2549"/>
      <c r="K1" s="2549"/>
      <c r="L1" s="2549"/>
      <c r="M1" s="2549"/>
      <c r="N1" s="2549"/>
      <c r="O1" s="2549"/>
      <c r="P1" s="2549"/>
      <c r="Q1" s="2549"/>
    </row>
    <row r="2" spans="1:21" s="29" customFormat="1" ht="25.5" customHeight="1">
      <c r="A2" s="2571" t="s">
        <v>155</v>
      </c>
      <c r="B2" s="2572"/>
      <c r="C2" s="2572"/>
      <c r="D2" s="2572"/>
      <c r="E2" s="2572"/>
      <c r="F2" s="2572"/>
      <c r="G2" s="2572"/>
      <c r="H2" s="2572"/>
      <c r="I2" s="2572"/>
      <c r="J2" s="2572"/>
      <c r="K2" s="2572"/>
      <c r="L2" s="2572"/>
      <c r="M2" s="2572"/>
      <c r="N2" s="2572"/>
      <c r="O2" s="2572"/>
      <c r="P2" s="2572"/>
      <c r="Q2" s="2572"/>
      <c r="R2" s="2572"/>
      <c r="S2" s="29" t="s">
        <v>959</v>
      </c>
    </row>
    <row r="3" spans="1:21" s="1692" customFormat="1" ht="45.75" customHeight="1">
      <c r="A3" s="956" t="s">
        <v>13</v>
      </c>
      <c r="B3" s="2142" t="s">
        <v>687</v>
      </c>
      <c r="C3" s="2142" t="s">
        <v>881</v>
      </c>
      <c r="D3" s="2142" t="s">
        <v>738</v>
      </c>
      <c r="E3" s="2142" t="s">
        <v>51</v>
      </c>
      <c r="F3" s="2142" t="s">
        <v>52</v>
      </c>
      <c r="G3" s="2142" t="s">
        <v>60</v>
      </c>
      <c r="H3" s="2141" t="s">
        <v>61</v>
      </c>
      <c r="I3" s="2142" t="s">
        <v>53</v>
      </c>
      <c r="J3" s="2143" t="s">
        <v>54</v>
      </c>
      <c r="K3" s="956" t="s">
        <v>1</v>
      </c>
      <c r="L3" s="2141" t="s">
        <v>106</v>
      </c>
      <c r="M3" s="2141" t="s">
        <v>873</v>
      </c>
      <c r="N3" s="2141" t="s">
        <v>874</v>
      </c>
      <c r="O3" s="2141" t="s">
        <v>875</v>
      </c>
      <c r="P3" s="2140" t="s">
        <v>58</v>
      </c>
      <c r="Q3" s="930" t="s">
        <v>59</v>
      </c>
      <c r="S3" s="1693"/>
    </row>
    <row r="4" spans="1:21" s="781" customFormat="1" ht="18" customHeight="1">
      <c r="A4" s="389" t="s">
        <v>3</v>
      </c>
      <c r="B4" s="1802">
        <v>0</v>
      </c>
      <c r="C4" s="1802">
        <v>68</v>
      </c>
      <c r="D4" s="1802">
        <v>0</v>
      </c>
      <c r="E4" s="1802">
        <v>4</v>
      </c>
      <c r="F4" s="1802">
        <v>279</v>
      </c>
      <c r="G4" s="1802">
        <v>115</v>
      </c>
      <c r="H4" s="1802">
        <v>128</v>
      </c>
      <c r="I4" s="1802">
        <v>3</v>
      </c>
      <c r="J4" s="1802">
        <v>136</v>
      </c>
      <c r="K4" s="1390">
        <f t="shared" ref="K4:K20" si="0">SUM(B4:J4)</f>
        <v>733</v>
      </c>
      <c r="L4" s="1802">
        <v>0</v>
      </c>
      <c r="M4" s="1802">
        <v>0</v>
      </c>
      <c r="N4" s="1802">
        <v>0</v>
      </c>
      <c r="O4" s="1802">
        <v>0</v>
      </c>
      <c r="P4" s="2356">
        <f>+O4+N4+M4+L4</f>
        <v>0</v>
      </c>
      <c r="Q4" s="2359">
        <f>+P4+K4</f>
        <v>733</v>
      </c>
      <c r="S4" s="1391"/>
      <c r="T4" s="1391"/>
    </row>
    <row r="5" spans="1:21" s="781" customFormat="1" ht="18" customHeight="1">
      <c r="A5" s="389" t="s">
        <v>4</v>
      </c>
      <c r="B5" s="1802">
        <v>0</v>
      </c>
      <c r="C5" s="1802">
        <v>94</v>
      </c>
      <c r="D5" s="1802">
        <v>0</v>
      </c>
      <c r="E5" s="1802">
        <v>19</v>
      </c>
      <c r="F5" s="1802">
        <v>349</v>
      </c>
      <c r="G5" s="1802">
        <v>176</v>
      </c>
      <c r="H5" s="1802">
        <v>1070</v>
      </c>
      <c r="I5" s="1802">
        <v>19</v>
      </c>
      <c r="J5" s="1802">
        <v>112</v>
      </c>
      <c r="K5" s="1390">
        <f t="shared" si="0"/>
        <v>1839</v>
      </c>
      <c r="L5" s="1802">
        <v>20</v>
      </c>
      <c r="M5" s="1802">
        <v>0</v>
      </c>
      <c r="N5" s="1802">
        <v>0</v>
      </c>
      <c r="O5" s="1802">
        <v>0</v>
      </c>
      <c r="P5" s="2357">
        <f t="shared" ref="P5:P20" si="1">+O5+N5+M5+L5</f>
        <v>20</v>
      </c>
      <c r="Q5" s="2359">
        <f t="shared" ref="Q5:Q18" si="2">+P5+K5</f>
        <v>1859</v>
      </c>
      <c r="S5" s="1391"/>
      <c r="T5" s="1391"/>
    </row>
    <row r="6" spans="1:21" s="781" customFormat="1" ht="18" customHeight="1">
      <c r="A6" s="389" t="s">
        <v>5</v>
      </c>
      <c r="B6" s="1802">
        <v>0</v>
      </c>
      <c r="C6" s="1802">
        <v>27</v>
      </c>
      <c r="D6" s="1802">
        <v>0</v>
      </c>
      <c r="E6" s="1802">
        <v>0</v>
      </c>
      <c r="F6" s="1802">
        <v>57</v>
      </c>
      <c r="G6" s="1802">
        <v>136</v>
      </c>
      <c r="H6" s="1802">
        <v>585</v>
      </c>
      <c r="I6" s="1802">
        <v>8</v>
      </c>
      <c r="J6" s="1802">
        <v>434</v>
      </c>
      <c r="K6" s="1390">
        <f t="shared" si="0"/>
        <v>1247</v>
      </c>
      <c r="L6" s="1802">
        <v>0</v>
      </c>
      <c r="M6" s="1802">
        <v>0</v>
      </c>
      <c r="N6" s="1802">
        <v>0</v>
      </c>
      <c r="O6" s="1802">
        <v>0</v>
      </c>
      <c r="P6" s="2357">
        <f t="shared" si="1"/>
        <v>0</v>
      </c>
      <c r="Q6" s="2359">
        <f t="shared" si="2"/>
        <v>1247</v>
      </c>
      <c r="S6" s="1391"/>
      <c r="T6" s="1391"/>
    </row>
    <row r="7" spans="1:21" s="781" customFormat="1" ht="18" customHeight="1">
      <c r="A7" s="389" t="s">
        <v>6</v>
      </c>
      <c r="B7" s="1802">
        <v>0</v>
      </c>
      <c r="C7" s="1802">
        <v>131</v>
      </c>
      <c r="D7" s="1802">
        <v>0</v>
      </c>
      <c r="E7" s="1802">
        <v>0</v>
      </c>
      <c r="F7" s="1802">
        <v>0</v>
      </c>
      <c r="G7" s="1802">
        <v>217</v>
      </c>
      <c r="H7" s="1802">
        <v>497</v>
      </c>
      <c r="I7" s="1802">
        <v>3</v>
      </c>
      <c r="J7" s="1802">
        <v>180</v>
      </c>
      <c r="K7" s="1390">
        <f t="shared" si="0"/>
        <v>1028</v>
      </c>
      <c r="L7" s="1802">
        <v>0</v>
      </c>
      <c r="M7" s="1802">
        <v>0</v>
      </c>
      <c r="N7" s="1802">
        <v>0</v>
      </c>
      <c r="O7" s="1802">
        <v>0</v>
      </c>
      <c r="P7" s="2357">
        <f t="shared" si="1"/>
        <v>0</v>
      </c>
      <c r="Q7" s="2359">
        <f t="shared" si="2"/>
        <v>1028</v>
      </c>
      <c r="S7" s="1453"/>
      <c r="T7" s="1453"/>
      <c r="U7" s="1453"/>
    </row>
    <row r="8" spans="1:21" s="781" customFormat="1" ht="18" customHeight="1">
      <c r="A8" s="389" t="s">
        <v>7</v>
      </c>
      <c r="B8" s="1802">
        <v>0</v>
      </c>
      <c r="C8" s="1802">
        <v>52</v>
      </c>
      <c r="D8" s="1802">
        <v>0</v>
      </c>
      <c r="E8" s="1802">
        <v>0</v>
      </c>
      <c r="F8" s="1802">
        <v>0</v>
      </c>
      <c r="G8" s="1802">
        <v>174</v>
      </c>
      <c r="H8" s="1802">
        <v>1232</v>
      </c>
      <c r="I8" s="1802">
        <v>3</v>
      </c>
      <c r="J8" s="1802">
        <v>105</v>
      </c>
      <c r="K8" s="1390">
        <f t="shared" si="0"/>
        <v>1566</v>
      </c>
      <c r="L8" s="1802">
        <v>2582</v>
      </c>
      <c r="M8" s="1802">
        <v>0</v>
      </c>
      <c r="N8" s="1802">
        <v>0</v>
      </c>
      <c r="O8" s="1802">
        <v>21139</v>
      </c>
      <c r="P8" s="2357">
        <f t="shared" si="1"/>
        <v>23721</v>
      </c>
      <c r="Q8" s="2359">
        <f t="shared" si="2"/>
        <v>25287</v>
      </c>
      <c r="S8" s="1453"/>
      <c r="T8" s="1453"/>
      <c r="U8" s="1453"/>
    </row>
    <row r="9" spans="1:21" s="781" customFormat="1" ht="18" customHeight="1">
      <c r="A9" s="389" t="s">
        <v>140</v>
      </c>
      <c r="B9" s="1802">
        <v>0</v>
      </c>
      <c r="C9" s="1802">
        <v>116</v>
      </c>
      <c r="D9" s="1802">
        <v>0</v>
      </c>
      <c r="E9" s="1802">
        <v>0</v>
      </c>
      <c r="F9" s="1802">
        <v>0</v>
      </c>
      <c r="G9" s="1802">
        <v>505</v>
      </c>
      <c r="H9" s="1802">
        <v>2471</v>
      </c>
      <c r="I9" s="1802">
        <v>2</v>
      </c>
      <c r="J9" s="1802">
        <v>125</v>
      </c>
      <c r="K9" s="1390">
        <f t="shared" si="0"/>
        <v>3219</v>
      </c>
      <c r="L9" s="1802">
        <v>4114</v>
      </c>
      <c r="M9" s="1802">
        <v>0</v>
      </c>
      <c r="N9" s="1802">
        <v>1</v>
      </c>
      <c r="O9" s="1802">
        <v>3310</v>
      </c>
      <c r="P9" s="2357">
        <f t="shared" si="1"/>
        <v>7425</v>
      </c>
      <c r="Q9" s="2359">
        <f t="shared" si="2"/>
        <v>10644</v>
      </c>
      <c r="S9" s="1453"/>
      <c r="T9" s="1453"/>
      <c r="U9" s="1453"/>
    </row>
    <row r="10" spans="1:21" s="781" customFormat="1" ht="18" customHeight="1">
      <c r="A10" s="389" t="s">
        <v>171</v>
      </c>
      <c r="B10" s="1802">
        <v>0</v>
      </c>
      <c r="C10" s="1802">
        <v>306</v>
      </c>
      <c r="D10" s="1802">
        <v>0</v>
      </c>
      <c r="E10" s="1802">
        <v>0</v>
      </c>
      <c r="F10" s="1802">
        <v>0</v>
      </c>
      <c r="G10" s="1802">
        <v>572</v>
      </c>
      <c r="H10" s="1802">
        <v>3158</v>
      </c>
      <c r="I10" s="1802">
        <v>8</v>
      </c>
      <c r="J10" s="1802">
        <v>247</v>
      </c>
      <c r="K10" s="1390">
        <f t="shared" si="0"/>
        <v>4291</v>
      </c>
      <c r="L10" s="1802">
        <v>199</v>
      </c>
      <c r="M10" s="1802">
        <v>0</v>
      </c>
      <c r="N10" s="1802">
        <v>0</v>
      </c>
      <c r="O10" s="1802">
        <v>1778</v>
      </c>
      <c r="P10" s="2357">
        <f t="shared" si="1"/>
        <v>1977</v>
      </c>
      <c r="Q10" s="2359">
        <f t="shared" si="2"/>
        <v>6268</v>
      </c>
      <c r="S10" s="1453"/>
      <c r="T10" s="1453"/>
      <c r="U10" s="1453"/>
    </row>
    <row r="11" spans="1:21" s="781" customFormat="1" ht="18" customHeight="1">
      <c r="A11" s="389" t="s">
        <v>375</v>
      </c>
      <c r="B11" s="1802">
        <v>0</v>
      </c>
      <c r="C11" s="1802">
        <v>1022</v>
      </c>
      <c r="D11" s="1802">
        <v>0</v>
      </c>
      <c r="E11" s="1802">
        <v>0</v>
      </c>
      <c r="F11" s="1802">
        <v>0</v>
      </c>
      <c r="G11" s="1802">
        <v>1014</v>
      </c>
      <c r="H11" s="1802">
        <v>3741</v>
      </c>
      <c r="I11" s="1802">
        <v>11</v>
      </c>
      <c r="J11" s="1802">
        <v>783</v>
      </c>
      <c r="K11" s="1390">
        <f t="shared" si="0"/>
        <v>6571</v>
      </c>
      <c r="L11" s="1802">
        <v>17</v>
      </c>
      <c r="M11" s="1802">
        <v>0</v>
      </c>
      <c r="N11" s="1802">
        <v>1</v>
      </c>
      <c r="O11" s="1802">
        <v>3457</v>
      </c>
      <c r="P11" s="2357">
        <f t="shared" si="1"/>
        <v>3475</v>
      </c>
      <c r="Q11" s="2359">
        <f t="shared" si="2"/>
        <v>10046</v>
      </c>
      <c r="S11" s="1453"/>
      <c r="T11" s="1453"/>
      <c r="U11" s="1453"/>
    </row>
    <row r="12" spans="1:21" s="781" customFormat="1" ht="18" customHeight="1">
      <c r="A12" s="389" t="s">
        <v>408</v>
      </c>
      <c r="B12" s="1802">
        <v>0</v>
      </c>
      <c r="C12" s="1802">
        <v>1578</v>
      </c>
      <c r="D12" s="1802">
        <v>0</v>
      </c>
      <c r="E12" s="1802">
        <v>0</v>
      </c>
      <c r="F12" s="1802">
        <v>0</v>
      </c>
      <c r="G12" s="1802">
        <v>1482</v>
      </c>
      <c r="H12" s="1802">
        <v>7614</v>
      </c>
      <c r="I12" s="1802">
        <v>7</v>
      </c>
      <c r="J12" s="1802">
        <v>1278</v>
      </c>
      <c r="K12" s="1390">
        <f t="shared" si="0"/>
        <v>11959</v>
      </c>
      <c r="L12" s="1802">
        <v>1532</v>
      </c>
      <c r="M12" s="1802">
        <v>0</v>
      </c>
      <c r="N12" s="1802">
        <v>0</v>
      </c>
      <c r="O12" s="1802">
        <v>2249</v>
      </c>
      <c r="P12" s="2357">
        <f t="shared" si="1"/>
        <v>3781</v>
      </c>
      <c r="Q12" s="2359">
        <f t="shared" si="2"/>
        <v>15740</v>
      </c>
      <c r="S12" s="1453"/>
      <c r="T12" s="1453"/>
      <c r="U12" s="1453"/>
    </row>
    <row r="13" spans="1:21" s="781" customFormat="1" ht="18" customHeight="1">
      <c r="A13" s="389" t="s">
        <v>416</v>
      </c>
      <c r="B13" s="1802">
        <v>0</v>
      </c>
      <c r="C13" s="1802">
        <v>4313</v>
      </c>
      <c r="D13" s="1802">
        <v>0</v>
      </c>
      <c r="E13" s="1802">
        <v>0</v>
      </c>
      <c r="F13" s="1802">
        <v>0</v>
      </c>
      <c r="G13" s="1802">
        <v>2468</v>
      </c>
      <c r="H13" s="1802">
        <v>14806</v>
      </c>
      <c r="I13" s="1802">
        <v>768</v>
      </c>
      <c r="J13" s="1802">
        <v>2513</v>
      </c>
      <c r="K13" s="1390">
        <f t="shared" si="0"/>
        <v>24868</v>
      </c>
      <c r="L13" s="1802">
        <v>462</v>
      </c>
      <c r="M13" s="1802">
        <v>0</v>
      </c>
      <c r="N13" s="1802">
        <v>0</v>
      </c>
      <c r="O13" s="1802">
        <v>7035</v>
      </c>
      <c r="P13" s="2357">
        <f t="shared" si="1"/>
        <v>7497</v>
      </c>
      <c r="Q13" s="2359">
        <f t="shared" si="2"/>
        <v>32365</v>
      </c>
      <c r="S13" s="1453"/>
      <c r="T13" s="1453"/>
      <c r="U13" s="1453"/>
    </row>
    <row r="14" spans="1:21" s="781" customFormat="1" ht="18" customHeight="1">
      <c r="A14" s="389" t="s">
        <v>669</v>
      </c>
      <c r="B14" s="1802">
        <v>0</v>
      </c>
      <c r="C14" s="1802">
        <v>5871</v>
      </c>
      <c r="D14" s="1802">
        <v>0</v>
      </c>
      <c r="E14" s="1802">
        <v>0</v>
      </c>
      <c r="F14" s="1802">
        <v>0</v>
      </c>
      <c r="G14" s="1802">
        <v>4978</v>
      </c>
      <c r="H14" s="1802">
        <v>20426</v>
      </c>
      <c r="I14" s="1802">
        <v>1042</v>
      </c>
      <c r="J14" s="1802">
        <v>4287</v>
      </c>
      <c r="K14" s="1390">
        <f t="shared" si="0"/>
        <v>36604</v>
      </c>
      <c r="L14" s="1802">
        <v>426</v>
      </c>
      <c r="M14" s="1802">
        <v>0</v>
      </c>
      <c r="N14" s="1802">
        <v>11</v>
      </c>
      <c r="O14" s="1802">
        <v>5549</v>
      </c>
      <c r="P14" s="2357">
        <f t="shared" si="1"/>
        <v>5986</v>
      </c>
      <c r="Q14" s="2359">
        <f t="shared" si="2"/>
        <v>42590</v>
      </c>
      <c r="S14" s="1453"/>
      <c r="T14" s="1453"/>
      <c r="U14" s="1453"/>
    </row>
    <row r="15" spans="1:21" s="781" customFormat="1" ht="18" customHeight="1">
      <c r="A15" s="389" t="s">
        <v>696</v>
      </c>
      <c r="B15" s="1802">
        <v>11383</v>
      </c>
      <c r="C15" s="1802">
        <v>10015</v>
      </c>
      <c r="D15" s="1802">
        <v>0</v>
      </c>
      <c r="E15" s="1802">
        <v>0</v>
      </c>
      <c r="F15" s="1802">
        <v>0</v>
      </c>
      <c r="G15" s="1802">
        <v>10052</v>
      </c>
      <c r="H15" s="1802">
        <v>22261</v>
      </c>
      <c r="I15" s="1802">
        <v>740</v>
      </c>
      <c r="J15" s="1802">
        <v>7745</v>
      </c>
      <c r="K15" s="1390">
        <f t="shared" si="0"/>
        <v>62196</v>
      </c>
      <c r="L15" s="1802">
        <v>725</v>
      </c>
      <c r="M15" s="1802">
        <v>0</v>
      </c>
      <c r="N15" s="1802">
        <v>0</v>
      </c>
      <c r="O15" s="1802">
        <v>2156</v>
      </c>
      <c r="P15" s="2357">
        <f t="shared" si="1"/>
        <v>2881</v>
      </c>
      <c r="Q15" s="2359">
        <f t="shared" si="2"/>
        <v>65077</v>
      </c>
      <c r="S15" s="1453"/>
      <c r="T15" s="1453"/>
      <c r="U15" s="1453"/>
    </row>
    <row r="16" spans="1:21" s="1392" customFormat="1" ht="18" customHeight="1">
      <c r="A16" s="389" t="s">
        <v>746</v>
      </c>
      <c r="B16" s="2150">
        <v>13678</v>
      </c>
      <c r="C16" s="1802">
        <v>10088</v>
      </c>
      <c r="D16" s="1802">
        <v>287</v>
      </c>
      <c r="E16" s="1802">
        <v>0</v>
      </c>
      <c r="F16" s="1802">
        <v>0</v>
      </c>
      <c r="G16" s="1802">
        <v>18702</v>
      </c>
      <c r="H16" s="1802">
        <v>19380</v>
      </c>
      <c r="I16" s="1802">
        <v>1053</v>
      </c>
      <c r="J16" s="1802">
        <v>10735</v>
      </c>
      <c r="K16" s="1390">
        <f t="shared" si="0"/>
        <v>73923</v>
      </c>
      <c r="L16" s="1802">
        <v>872</v>
      </c>
      <c r="M16" s="1802">
        <v>0</v>
      </c>
      <c r="N16" s="1802">
        <v>0</v>
      </c>
      <c r="O16" s="1802">
        <v>5722</v>
      </c>
      <c r="P16" s="2357">
        <f t="shared" si="1"/>
        <v>6594</v>
      </c>
      <c r="Q16" s="2359">
        <f t="shared" si="2"/>
        <v>80517</v>
      </c>
      <c r="S16" s="1453"/>
      <c r="T16" s="1453"/>
      <c r="U16" s="1453"/>
    </row>
    <row r="17" spans="1:21" s="1392" customFormat="1" ht="18" customHeight="1">
      <c r="A17" s="389" t="s">
        <v>767</v>
      </c>
      <c r="B17" s="2150">
        <v>4664</v>
      </c>
      <c r="C17" s="1802">
        <v>14487</v>
      </c>
      <c r="D17" s="1802">
        <v>2547</v>
      </c>
      <c r="E17" s="1802">
        <v>0</v>
      </c>
      <c r="F17" s="1802">
        <v>0</v>
      </c>
      <c r="G17" s="1802">
        <v>26449</v>
      </c>
      <c r="H17" s="1802">
        <v>21853</v>
      </c>
      <c r="I17" s="1802">
        <v>665</v>
      </c>
      <c r="J17" s="1802">
        <v>9985</v>
      </c>
      <c r="K17" s="1390">
        <f t="shared" si="0"/>
        <v>80650</v>
      </c>
      <c r="L17" s="1802">
        <v>204</v>
      </c>
      <c r="M17" s="1802">
        <v>0</v>
      </c>
      <c r="N17" s="1802">
        <v>0</v>
      </c>
      <c r="O17" s="1802">
        <v>1858</v>
      </c>
      <c r="P17" s="2357">
        <f t="shared" si="1"/>
        <v>2062</v>
      </c>
      <c r="Q17" s="2359">
        <f t="shared" si="2"/>
        <v>82712</v>
      </c>
      <c r="S17" s="1453"/>
      <c r="T17" s="1453"/>
      <c r="U17" s="1453"/>
    </row>
    <row r="18" spans="1:21" s="1392" customFormat="1" ht="18" customHeight="1">
      <c r="A18" s="389" t="s">
        <v>890</v>
      </c>
      <c r="B18" s="1802">
        <v>5794</v>
      </c>
      <c r="C18" s="1802">
        <v>24336</v>
      </c>
      <c r="D18" s="1802">
        <v>3249</v>
      </c>
      <c r="E18" s="1802">
        <v>0</v>
      </c>
      <c r="F18" s="1802">
        <v>0</v>
      </c>
      <c r="G18" s="1802">
        <v>18892</v>
      </c>
      <c r="H18" s="1802">
        <v>19821</v>
      </c>
      <c r="I18" s="1802">
        <v>396</v>
      </c>
      <c r="J18" s="1802">
        <v>10586</v>
      </c>
      <c r="K18" s="1390">
        <f t="shared" si="0"/>
        <v>83074</v>
      </c>
      <c r="L18" s="1802">
        <v>316</v>
      </c>
      <c r="M18" s="1802">
        <v>0</v>
      </c>
      <c r="N18" s="1802">
        <v>0</v>
      </c>
      <c r="O18" s="1802">
        <v>4635</v>
      </c>
      <c r="P18" s="2357">
        <f t="shared" si="1"/>
        <v>4951</v>
      </c>
      <c r="Q18" s="2359">
        <f t="shared" si="2"/>
        <v>88025</v>
      </c>
      <c r="S18" s="1453"/>
      <c r="T18" s="1453"/>
      <c r="U18" s="1453"/>
    </row>
    <row r="19" spans="1:21" s="1392" customFormat="1" ht="18" customHeight="1">
      <c r="A19" s="389" t="s">
        <v>964</v>
      </c>
      <c r="B19" s="1802">
        <v>4302</v>
      </c>
      <c r="C19" s="1802">
        <v>6423</v>
      </c>
      <c r="D19" s="1802">
        <v>777</v>
      </c>
      <c r="E19" s="1802">
        <v>0</v>
      </c>
      <c r="F19" s="1802">
        <v>0</v>
      </c>
      <c r="G19" s="1802">
        <v>3046</v>
      </c>
      <c r="H19" s="1802">
        <v>6734</v>
      </c>
      <c r="I19" s="1802">
        <v>97</v>
      </c>
      <c r="J19" s="1802">
        <v>1553</v>
      </c>
      <c r="K19" s="1390">
        <f t="shared" si="0"/>
        <v>22932</v>
      </c>
      <c r="L19" s="1802">
        <v>461</v>
      </c>
      <c r="M19" s="1802">
        <v>0</v>
      </c>
      <c r="N19" s="1802">
        <v>0</v>
      </c>
      <c r="O19" s="1802">
        <v>90</v>
      </c>
      <c r="P19" s="2357">
        <v>551</v>
      </c>
      <c r="Q19" s="2359">
        <v>23483</v>
      </c>
      <c r="S19" s="1453"/>
      <c r="T19" s="1453"/>
      <c r="U19" s="1453"/>
    </row>
    <row r="20" spans="1:21" s="1392" customFormat="1" ht="18" customHeight="1">
      <c r="A20" s="587" t="str">
        <f>+'Resumen EEp'!G5</f>
        <v>Ene-Abr. 2021</v>
      </c>
      <c r="B20" s="1802">
        <v>1379</v>
      </c>
      <c r="C20" s="1802">
        <v>2107</v>
      </c>
      <c r="D20" s="1802">
        <v>249</v>
      </c>
      <c r="E20" s="1802">
        <v>0</v>
      </c>
      <c r="F20" s="1802">
        <v>0</v>
      </c>
      <c r="G20" s="1802">
        <v>1174</v>
      </c>
      <c r="H20" s="1802">
        <v>1846</v>
      </c>
      <c r="I20" s="1802">
        <v>99</v>
      </c>
      <c r="J20" s="1802">
        <v>1011</v>
      </c>
      <c r="K20" s="1390">
        <f t="shared" si="0"/>
        <v>7865</v>
      </c>
      <c r="L20" s="1802">
        <v>0</v>
      </c>
      <c r="M20" s="1802">
        <v>0</v>
      </c>
      <c r="N20" s="1802">
        <v>0</v>
      </c>
      <c r="O20" s="1802">
        <v>206</v>
      </c>
      <c r="P20" s="2358">
        <f t="shared" si="1"/>
        <v>206</v>
      </c>
      <c r="Q20" s="2359">
        <f>+P20+K20</f>
        <v>8071</v>
      </c>
      <c r="S20" s="1453"/>
      <c r="T20" s="1453"/>
      <c r="U20" s="1453"/>
    </row>
    <row r="21" spans="1:21" s="781" customFormat="1" ht="21.75" customHeight="1">
      <c r="A21" s="956" t="s">
        <v>1</v>
      </c>
      <c r="B21" s="2151">
        <f>SUM(B4:B20)</f>
        <v>41200</v>
      </c>
      <c r="C21" s="2151">
        <f>SUM(C4:C20)</f>
        <v>81034</v>
      </c>
      <c r="D21" s="2151">
        <f t="shared" ref="D21:J21" si="3">SUM(D4:D20)</f>
        <v>7109</v>
      </c>
      <c r="E21" s="2151">
        <f t="shared" si="3"/>
        <v>23</v>
      </c>
      <c r="F21" s="2151">
        <f>SUM(F4:F20)</f>
        <v>685</v>
      </c>
      <c r="G21" s="2151">
        <f t="shared" si="3"/>
        <v>90152</v>
      </c>
      <c r="H21" s="2151">
        <f t="shared" si="3"/>
        <v>147623</v>
      </c>
      <c r="I21" s="2151">
        <f t="shared" si="3"/>
        <v>4924</v>
      </c>
      <c r="J21" s="2151">
        <f t="shared" si="3"/>
        <v>51815</v>
      </c>
      <c r="K21" s="2152">
        <f>SUM(K4:K20)</f>
        <v>424565</v>
      </c>
      <c r="L21" s="2151">
        <f>SUM(L4:L20)</f>
        <v>11930</v>
      </c>
      <c r="M21" s="2151">
        <f>SUM(M4:M20)</f>
        <v>0</v>
      </c>
      <c r="N21" s="2151">
        <f t="shared" ref="N21:O21" si="4">SUM(N4:N20)</f>
        <v>13</v>
      </c>
      <c r="O21" s="2151">
        <f t="shared" si="4"/>
        <v>59184</v>
      </c>
      <c r="P21" s="2153">
        <f>SUM(P4:P20)</f>
        <v>71127</v>
      </c>
      <c r="Q21" s="2360">
        <f>SUM(Q4:Q20)</f>
        <v>495692</v>
      </c>
      <c r="R21" s="1393"/>
      <c r="S21" s="1391"/>
      <c r="T21" s="1391"/>
    </row>
    <row r="22" spans="1:21" s="29" customFormat="1">
      <c r="A22" s="1694" t="s">
        <v>882</v>
      </c>
      <c r="B22" s="591"/>
      <c r="C22" s="591"/>
      <c r="D22" s="591"/>
      <c r="E22" s="591"/>
      <c r="F22" s="1683"/>
      <c r="G22" s="1683"/>
      <c r="H22" s="591"/>
      <c r="I22" s="591"/>
      <c r="J22" s="591"/>
      <c r="K22" s="74"/>
      <c r="L22" s="74" t="s">
        <v>152</v>
      </c>
      <c r="M22" s="74"/>
      <c r="N22" s="74"/>
      <c r="O22" s="74"/>
      <c r="P22" s="74"/>
      <c r="Q22" s="74"/>
      <c r="S22" s="143"/>
      <c r="T22" s="143"/>
    </row>
    <row r="23" spans="1:21" s="1700" customFormat="1" ht="16.5">
      <c r="A23" s="1695" t="s">
        <v>885</v>
      </c>
      <c r="B23" s="1697"/>
      <c r="C23" s="1697"/>
      <c r="D23" s="1697"/>
      <c r="E23" s="1697"/>
      <c r="F23" s="1698"/>
      <c r="G23" s="1698"/>
      <c r="H23" s="1697"/>
      <c r="I23" s="1697"/>
      <c r="J23" s="1697"/>
      <c r="K23" s="1699"/>
      <c r="L23" s="1699"/>
      <c r="M23" s="1699"/>
      <c r="N23" s="1699"/>
      <c r="O23" s="1699"/>
      <c r="P23" s="1699"/>
      <c r="Q23" s="1699"/>
      <c r="S23" s="1701"/>
      <c r="T23" s="1701"/>
    </row>
    <row r="24" spans="1:21" s="1700" customFormat="1" ht="16.5">
      <c r="A24" s="1695" t="s">
        <v>886</v>
      </c>
      <c r="B24" s="1697"/>
      <c r="C24" s="1697"/>
      <c r="D24" s="1697"/>
      <c r="E24" s="1697"/>
      <c r="F24" s="1698"/>
      <c r="G24" s="1698"/>
      <c r="H24" s="1697"/>
      <c r="I24" s="1697"/>
      <c r="J24" s="1697"/>
      <c r="K24" s="1699"/>
      <c r="L24" s="1699"/>
      <c r="M24" s="1699"/>
      <c r="N24" s="1699"/>
      <c r="O24" s="1699"/>
      <c r="P24" s="1699"/>
      <c r="Q24" s="1699"/>
      <c r="S24" s="1701"/>
      <c r="T24" s="1701"/>
    </row>
    <row r="25" spans="1:21" s="1700" customFormat="1" ht="16.5">
      <c r="A25" s="1695" t="s">
        <v>887</v>
      </c>
      <c r="B25" s="1697"/>
      <c r="C25" s="1697"/>
      <c r="D25" s="1697"/>
      <c r="E25" s="1697"/>
      <c r="F25" s="1698"/>
      <c r="G25" s="1698"/>
      <c r="H25" s="1697"/>
      <c r="I25" s="1697"/>
      <c r="J25" s="1697"/>
      <c r="K25" s="1699"/>
      <c r="L25" s="1699"/>
      <c r="M25" s="1699"/>
      <c r="N25" s="1699"/>
      <c r="O25" s="1699"/>
      <c r="P25" s="1699"/>
      <c r="Q25" s="1699"/>
      <c r="S25" s="1701"/>
      <c r="T25" s="1701"/>
    </row>
    <row r="26" spans="1:21" s="1700" customFormat="1" ht="16.5">
      <c r="A26" s="1695" t="s">
        <v>888</v>
      </c>
      <c r="B26" s="1697"/>
      <c r="C26" s="1697"/>
      <c r="D26" s="1702"/>
      <c r="E26" s="1702"/>
      <c r="F26" s="1702"/>
      <c r="G26" s="1689"/>
      <c r="H26" s="1689"/>
      <c r="I26" s="1702"/>
      <c r="J26" s="1702"/>
      <c r="K26" s="1703"/>
      <c r="L26" s="1703"/>
      <c r="M26" s="1703"/>
      <c r="N26" s="1703"/>
      <c r="O26" s="1703"/>
      <c r="P26" s="47"/>
      <c r="Q26" s="16"/>
    </row>
    <row r="27" spans="1:21" s="1700" customFormat="1">
      <c r="A27" s="1695"/>
      <c r="B27" s="1697"/>
      <c r="C27" s="1697"/>
      <c r="D27" s="1702"/>
      <c r="E27" s="1702"/>
      <c r="F27" s="1702"/>
      <c r="G27" s="1689"/>
      <c r="H27" s="1689"/>
      <c r="I27" s="1702"/>
      <c r="J27" s="1702"/>
      <c r="K27" s="1703"/>
      <c r="L27" s="1703"/>
      <c r="M27" s="1703"/>
      <c r="N27" s="1703"/>
      <c r="O27" s="1703"/>
      <c r="P27" s="47"/>
      <c r="Q27" s="16"/>
    </row>
    <row r="28" spans="1:21" s="29" customFormat="1">
      <c r="A28" s="74"/>
      <c r="B28" s="591"/>
      <c r="C28" s="591"/>
      <c r="D28" s="1688"/>
      <c r="E28" s="1688"/>
      <c r="F28" s="1688"/>
      <c r="G28" s="1689"/>
      <c r="H28" s="1689"/>
      <c r="I28" s="1688"/>
      <c r="J28" s="1688"/>
      <c r="K28" s="33"/>
      <c r="L28" s="33"/>
      <c r="M28" s="47"/>
      <c r="N28" s="33"/>
      <c r="O28" s="33"/>
      <c r="P28" s="33"/>
      <c r="Q28" s="33"/>
    </row>
    <row r="29" spans="1:21" s="29" customFormat="1">
      <c r="A29" s="74"/>
      <c r="B29" s="591"/>
      <c r="C29" s="591"/>
      <c r="D29" s="1688"/>
      <c r="E29" s="1688"/>
      <c r="F29" s="1688"/>
      <c r="G29" s="1689"/>
      <c r="H29" s="1689"/>
      <c r="I29" s="1688"/>
      <c r="J29" s="1688"/>
      <c r="K29" s="33"/>
      <c r="L29" s="33"/>
      <c r="M29" s="47"/>
      <c r="N29" s="33"/>
      <c r="O29" s="33"/>
      <c r="P29" s="33"/>
      <c r="Q29" s="33"/>
    </row>
    <row r="30" spans="1:21" s="29" customFormat="1">
      <c r="A30" s="74"/>
      <c r="B30" s="591"/>
      <c r="C30" s="591"/>
      <c r="D30" s="1688"/>
      <c r="E30" s="1688"/>
      <c r="F30" s="1688"/>
      <c r="G30" s="1689"/>
      <c r="H30" s="1689"/>
      <c r="I30" s="1688"/>
      <c r="J30" s="1688"/>
      <c r="K30" s="33"/>
      <c r="L30" s="33"/>
      <c r="M30" s="33"/>
      <c r="N30" s="33"/>
      <c r="O30" s="33"/>
      <c r="P30" s="47"/>
      <c r="Q30" s="33"/>
    </row>
    <row r="31" spans="1:21" s="29" customFormat="1">
      <c r="A31" s="74"/>
      <c r="B31" s="591"/>
      <c r="C31" s="591"/>
      <c r="D31" s="1688"/>
      <c r="E31" s="1688"/>
      <c r="F31" s="1688"/>
      <c r="G31" s="1689"/>
      <c r="H31" s="1689"/>
      <c r="I31" s="1688"/>
      <c r="J31" s="1688"/>
      <c r="K31" s="33"/>
      <c r="L31" s="33"/>
      <c r="M31" s="47"/>
      <c r="N31" s="33"/>
      <c r="O31" s="33"/>
      <c r="P31" s="47"/>
      <c r="Q31" s="47"/>
    </row>
    <row r="32" spans="1:21" s="29" customFormat="1">
      <c r="A32" s="74"/>
      <c r="B32" s="591"/>
      <c r="C32" s="591"/>
      <c r="D32" s="1688"/>
      <c r="E32" s="1688"/>
      <c r="F32" s="1688"/>
      <c r="G32" s="1688"/>
      <c r="H32" s="1689"/>
      <c r="I32" s="1688"/>
      <c r="J32" s="1688"/>
      <c r="K32" s="47"/>
      <c r="L32" s="47"/>
      <c r="M32" s="33"/>
      <c r="N32" s="33"/>
      <c r="O32" s="33"/>
      <c r="P32" s="33"/>
      <c r="Q32" s="33"/>
    </row>
    <row r="33" spans="1:17" s="29" customFormat="1">
      <c r="A33" s="74"/>
      <c r="B33" s="591"/>
      <c r="C33" s="591"/>
      <c r="D33" s="1688"/>
      <c r="E33" s="1688"/>
      <c r="F33" s="1688"/>
      <c r="G33" s="1688"/>
      <c r="H33" s="1689"/>
      <c r="I33" s="1688"/>
      <c r="J33" s="1688"/>
      <c r="K33" s="33"/>
      <c r="L33" s="33"/>
      <c r="M33" s="47"/>
      <c r="N33" s="33"/>
      <c r="O33" s="33"/>
      <c r="P33" s="33"/>
      <c r="Q33" s="47"/>
    </row>
    <row r="34" spans="1:17" s="29" customFormat="1">
      <c r="A34" s="74"/>
      <c r="B34" s="591"/>
      <c r="C34" s="591"/>
      <c r="D34" s="1688"/>
      <c r="E34" s="1688"/>
      <c r="F34" s="1688"/>
      <c r="G34" s="1689"/>
      <c r="H34" s="1689"/>
      <c r="I34" s="1688"/>
      <c r="J34" s="1688"/>
      <c r="K34" s="33"/>
      <c r="L34" s="33"/>
      <c r="M34" s="47"/>
      <c r="N34" s="33"/>
      <c r="O34" s="33"/>
      <c r="P34" s="33"/>
      <c r="Q34" s="47"/>
    </row>
    <row r="35" spans="1:17" s="29" customFormat="1">
      <c r="A35" s="74"/>
      <c r="B35" s="591"/>
      <c r="C35" s="591"/>
      <c r="D35" s="591"/>
      <c r="E35" s="1690"/>
      <c r="F35" s="1690"/>
      <c r="G35" s="1691"/>
      <c r="H35" s="1691"/>
      <c r="I35" s="1690"/>
      <c r="J35" s="1690"/>
      <c r="K35" s="18"/>
      <c r="L35" s="18"/>
      <c r="M35" s="18"/>
      <c r="N35" s="17"/>
      <c r="O35" s="17"/>
      <c r="P35" s="17"/>
      <c r="Q35" s="19"/>
    </row>
    <row r="36" spans="1:17" s="29" customFormat="1">
      <c r="A36" s="74"/>
      <c r="B36" s="591"/>
      <c r="C36" s="591"/>
      <c r="D36" s="1688"/>
      <c r="E36" s="1688"/>
      <c r="F36" s="1688"/>
      <c r="G36" s="1689"/>
      <c r="H36" s="1689"/>
      <c r="I36" s="1688"/>
      <c r="J36" s="1688"/>
      <c r="K36" s="33"/>
      <c r="L36" s="33"/>
      <c r="M36" s="47"/>
      <c r="N36" s="33"/>
      <c r="O36" s="33"/>
      <c r="P36" s="47"/>
      <c r="Q36" s="47"/>
    </row>
    <row r="37" spans="1:17" s="29" customFormat="1">
      <c r="A37" s="74"/>
      <c r="B37" s="591"/>
      <c r="C37" s="591"/>
      <c r="D37" s="591"/>
      <c r="E37" s="591"/>
      <c r="F37" s="591"/>
      <c r="G37" s="591"/>
      <c r="H37" s="591"/>
      <c r="I37" s="591"/>
      <c r="J37" s="591"/>
      <c r="K37" s="74"/>
      <c r="L37" s="74"/>
      <c r="M37" s="74"/>
      <c r="N37" s="74"/>
      <c r="O37" s="74"/>
      <c r="P37" s="74"/>
      <c r="Q37" s="74"/>
    </row>
    <row r="38" spans="1:17" s="29" customFormat="1">
      <c r="A38" s="74"/>
      <c r="B38" s="591"/>
      <c r="C38" s="591"/>
      <c r="D38" s="591"/>
      <c r="E38" s="591"/>
      <c r="F38" s="591"/>
      <c r="G38" s="591"/>
      <c r="H38" s="591"/>
      <c r="I38" s="591"/>
      <c r="J38" s="591"/>
      <c r="K38" s="74"/>
      <c r="L38" s="74"/>
      <c r="M38" s="74"/>
      <c r="N38" s="74"/>
      <c r="O38" s="74"/>
      <c r="P38" s="74"/>
      <c r="Q38" s="74"/>
    </row>
    <row r="39" spans="1:17" s="29" customFormat="1">
      <c r="A39" s="74"/>
      <c r="B39" s="591"/>
      <c r="C39" s="591"/>
      <c r="D39" s="591"/>
      <c r="E39" s="591"/>
      <c r="F39" s="591"/>
      <c r="G39" s="591"/>
      <c r="H39" s="591"/>
      <c r="I39" s="591"/>
      <c r="J39" s="591"/>
      <c r="K39" s="74"/>
      <c r="L39" s="74"/>
      <c r="M39" s="74"/>
      <c r="N39" s="74"/>
      <c r="O39" s="74"/>
      <c r="P39" s="74"/>
      <c r="Q39" s="74"/>
    </row>
    <row r="40" spans="1:17" s="29" customFormat="1">
      <c r="A40" s="74"/>
      <c r="B40" s="591"/>
      <c r="C40" s="591"/>
      <c r="D40" s="591"/>
      <c r="E40" s="591"/>
      <c r="F40" s="591"/>
      <c r="G40" s="591"/>
      <c r="H40" s="591"/>
      <c r="I40" s="591"/>
      <c r="J40" s="591"/>
      <c r="K40" s="74"/>
      <c r="L40" s="74"/>
      <c r="M40" s="74"/>
      <c r="N40" s="74"/>
      <c r="O40" s="74"/>
      <c r="P40" s="74"/>
      <c r="Q40" s="74"/>
    </row>
    <row r="41" spans="1:17" s="29" customFormat="1">
      <c r="A41" s="74"/>
      <c r="B41" s="591"/>
      <c r="C41" s="591"/>
      <c r="D41" s="591"/>
      <c r="E41" s="591"/>
      <c r="F41" s="591"/>
      <c r="G41" s="591"/>
      <c r="H41" s="591"/>
      <c r="I41" s="591"/>
      <c r="J41" s="591"/>
      <c r="K41" s="74"/>
      <c r="L41" s="74"/>
      <c r="M41" s="74"/>
      <c r="N41" s="74"/>
      <c r="O41" s="74"/>
      <c r="P41" s="74"/>
      <c r="Q41" s="74"/>
    </row>
    <row r="42" spans="1:17" s="29" customFormat="1">
      <c r="A42" s="74"/>
      <c r="B42" s="591"/>
      <c r="C42" s="591"/>
      <c r="D42" s="591"/>
      <c r="E42" s="591"/>
      <c r="F42" s="591"/>
      <c r="G42" s="591"/>
      <c r="H42" s="591"/>
      <c r="I42" s="591"/>
      <c r="J42" s="591"/>
      <c r="K42" s="74"/>
      <c r="L42" s="74"/>
      <c r="M42" s="74"/>
      <c r="N42" s="74"/>
      <c r="O42" s="74"/>
      <c r="P42" s="74"/>
      <c r="Q42" s="74"/>
    </row>
    <row r="43" spans="1:17" s="29" customFormat="1">
      <c r="A43" s="74"/>
      <c r="B43" s="591"/>
      <c r="C43" s="591"/>
      <c r="D43" s="591"/>
      <c r="E43" s="591"/>
      <c r="F43" s="591"/>
      <c r="G43" s="591"/>
      <c r="H43" s="591"/>
      <c r="I43" s="591"/>
      <c r="J43" s="591"/>
      <c r="K43" s="74"/>
      <c r="L43" s="74"/>
      <c r="M43" s="74"/>
      <c r="N43" s="74"/>
      <c r="O43" s="74"/>
      <c r="P43" s="74"/>
      <c r="Q43" s="74"/>
    </row>
    <row r="44" spans="1:17" s="29" customFormat="1">
      <c r="A44" s="74"/>
      <c r="B44" s="591"/>
      <c r="C44" s="591"/>
      <c r="D44" s="591"/>
      <c r="E44" s="591"/>
      <c r="F44" s="591"/>
      <c r="G44" s="591"/>
      <c r="H44" s="591"/>
      <c r="I44" s="591"/>
      <c r="J44" s="591"/>
      <c r="K44" s="74"/>
      <c r="L44" s="74"/>
      <c r="M44" s="74"/>
      <c r="N44" s="74"/>
      <c r="O44" s="74"/>
      <c r="P44" s="74"/>
      <c r="Q44" s="74"/>
    </row>
    <row r="45" spans="1:17" s="29" customFormat="1">
      <c r="A45" s="74"/>
      <c r="B45" s="591"/>
      <c r="C45" s="591"/>
      <c r="D45" s="591"/>
      <c r="E45" s="591"/>
      <c r="F45" s="591"/>
      <c r="G45" s="591"/>
      <c r="H45" s="591"/>
      <c r="I45" s="591"/>
      <c r="J45" s="591"/>
      <c r="K45" s="74"/>
      <c r="L45" s="74"/>
      <c r="M45" s="74"/>
      <c r="N45" s="74"/>
      <c r="O45" s="74"/>
      <c r="P45" s="74"/>
      <c r="Q45" s="74"/>
    </row>
    <row r="46" spans="1:17" s="29" customFormat="1">
      <c r="A46" s="60"/>
      <c r="B46" s="1683"/>
      <c r="C46" s="1683"/>
      <c r="D46" s="1683"/>
      <c r="E46" s="1683"/>
      <c r="F46" s="1683"/>
      <c r="G46" s="1683"/>
      <c r="H46" s="1683"/>
      <c r="I46" s="1683"/>
      <c r="J46" s="1683"/>
      <c r="K46" s="60"/>
      <c r="L46" s="60"/>
      <c r="M46" s="60"/>
      <c r="N46" s="60"/>
      <c r="O46" s="60"/>
      <c r="P46" s="60"/>
      <c r="Q46" s="60"/>
    </row>
    <row r="47" spans="1:17" s="29" customFormat="1">
      <c r="A47" s="60"/>
      <c r="B47" s="1683"/>
      <c r="C47" s="1683"/>
      <c r="D47" s="1683"/>
      <c r="E47" s="1683"/>
      <c r="F47" s="1683"/>
      <c r="G47" s="1683"/>
      <c r="H47" s="1683"/>
      <c r="I47" s="1683"/>
      <c r="J47" s="1683"/>
      <c r="K47" s="60"/>
      <c r="L47" s="60"/>
      <c r="M47" s="60"/>
      <c r="N47" s="60"/>
      <c r="O47" s="60"/>
      <c r="P47" s="60"/>
      <c r="Q47" s="60"/>
    </row>
    <row r="48" spans="1:17" s="29" customFormat="1">
      <c r="A48" s="60"/>
      <c r="B48" s="1683"/>
      <c r="C48" s="1683"/>
      <c r="D48" s="1683"/>
      <c r="E48" s="1683"/>
      <c r="F48" s="1683"/>
      <c r="G48" s="1683"/>
      <c r="H48" s="1683"/>
      <c r="I48" s="1683"/>
      <c r="J48" s="1683"/>
      <c r="K48" s="60"/>
      <c r="L48" s="60"/>
      <c r="M48" s="60"/>
      <c r="N48" s="60"/>
      <c r="O48" s="60"/>
      <c r="P48" s="60"/>
      <c r="Q48" s="60"/>
    </row>
    <row r="49" spans="1:17" s="29" customFormat="1">
      <c r="A49" s="60"/>
      <c r="B49" s="1683"/>
      <c r="C49" s="1683"/>
      <c r="D49" s="1683"/>
      <c r="E49" s="1683"/>
      <c r="F49" s="1683"/>
      <c r="G49" s="1683"/>
      <c r="H49" s="1683"/>
      <c r="I49" s="1683"/>
      <c r="J49" s="1683"/>
      <c r="K49" s="60"/>
      <c r="L49" s="60"/>
      <c r="M49" s="60"/>
      <c r="N49" s="60"/>
      <c r="O49" s="60"/>
      <c r="P49" s="60"/>
      <c r="Q49" s="60"/>
    </row>
    <row r="50" spans="1:17" s="29" customFormat="1">
      <c r="A50" s="60"/>
      <c r="B50" s="1683"/>
      <c r="C50" s="1683"/>
      <c r="D50" s="1683"/>
      <c r="E50" s="1683"/>
      <c r="F50" s="1683"/>
      <c r="G50" s="1683"/>
      <c r="H50" s="1683"/>
      <c r="I50" s="1683"/>
      <c r="J50" s="1683"/>
      <c r="K50" s="60"/>
      <c r="L50" s="60"/>
      <c r="M50" s="60"/>
      <c r="N50" s="60"/>
      <c r="O50" s="60"/>
      <c r="P50" s="60"/>
      <c r="Q50" s="60"/>
    </row>
    <row r="51" spans="1:17" s="29" customFormat="1">
      <c r="A51" s="60"/>
      <c r="B51" s="1683"/>
      <c r="C51" s="1683"/>
      <c r="D51" s="1683"/>
      <c r="E51" s="1683"/>
      <c r="F51" s="1683"/>
      <c r="G51" s="1683"/>
      <c r="H51" s="1683"/>
      <c r="I51" s="1683"/>
      <c r="J51" s="1683"/>
      <c r="K51" s="60"/>
      <c r="L51" s="60"/>
      <c r="M51" s="60"/>
      <c r="N51" s="60"/>
      <c r="O51" s="60"/>
      <c r="P51" s="60"/>
      <c r="Q51" s="60"/>
    </row>
    <row r="52" spans="1:17" s="29" customFormat="1">
      <c r="A52" s="60"/>
      <c r="B52" s="1683"/>
      <c r="C52" s="1683"/>
      <c r="D52" s="1683"/>
      <c r="E52" s="1683"/>
      <c r="F52" s="1683"/>
      <c r="G52" s="1683"/>
      <c r="H52" s="1683"/>
      <c r="I52" s="1683"/>
      <c r="J52" s="1683"/>
      <c r="K52" s="60"/>
      <c r="L52" s="60"/>
      <c r="M52" s="60"/>
      <c r="N52" s="60"/>
      <c r="O52" s="60"/>
      <c r="P52" s="60"/>
      <c r="Q52" s="60"/>
    </row>
    <row r="53" spans="1:17" s="29" customFormat="1">
      <c r="A53" s="60"/>
      <c r="B53" s="1683"/>
      <c r="C53" s="1683"/>
      <c r="D53" s="1683"/>
      <c r="E53" s="1683"/>
      <c r="F53" s="1683"/>
      <c r="G53" s="1683"/>
      <c r="H53" s="1683"/>
      <c r="I53" s="1683"/>
      <c r="J53" s="1683"/>
      <c r="K53" s="60"/>
      <c r="L53" s="60"/>
      <c r="M53" s="60"/>
      <c r="N53" s="60"/>
      <c r="O53" s="60"/>
      <c r="P53" s="60"/>
      <c r="Q53" s="60"/>
    </row>
    <row r="54" spans="1:17" s="29" customFormat="1">
      <c r="A54" s="60"/>
      <c r="B54" s="1683"/>
      <c r="C54" s="1683"/>
      <c r="D54" s="1683"/>
      <c r="E54" s="1683"/>
      <c r="F54" s="1683"/>
      <c r="G54" s="1683"/>
      <c r="H54" s="1683"/>
      <c r="I54" s="1683"/>
      <c r="J54" s="1683"/>
      <c r="K54" s="60"/>
      <c r="L54" s="60"/>
      <c r="M54" s="60"/>
      <c r="N54" s="60"/>
      <c r="O54" s="60"/>
      <c r="P54" s="60"/>
      <c r="Q54" s="60"/>
    </row>
    <row r="55" spans="1:17" s="29" customFormat="1">
      <c r="A55" s="60"/>
      <c r="B55" s="1683"/>
      <c r="C55" s="1683"/>
      <c r="D55" s="1683"/>
      <c r="E55" s="1683"/>
      <c r="F55" s="1683"/>
      <c r="G55" s="1683"/>
      <c r="H55" s="1683"/>
      <c r="I55" s="1683"/>
      <c r="J55" s="1683"/>
      <c r="K55" s="60"/>
      <c r="L55" s="60"/>
      <c r="M55" s="60"/>
      <c r="N55" s="60"/>
      <c r="O55" s="60"/>
      <c r="P55" s="60"/>
      <c r="Q55" s="60"/>
    </row>
    <row r="56" spans="1:17" s="29" customFormat="1">
      <c r="A56" s="60"/>
      <c r="B56" s="1683"/>
      <c r="C56" s="1683"/>
      <c r="D56" s="1683"/>
      <c r="E56" s="1683"/>
      <c r="F56" s="1683"/>
      <c r="G56" s="1683"/>
      <c r="H56" s="1683"/>
      <c r="I56" s="1683"/>
      <c r="J56" s="1683"/>
      <c r="K56" s="60"/>
      <c r="L56" s="60"/>
      <c r="M56" s="60"/>
      <c r="N56" s="60"/>
      <c r="O56" s="60"/>
      <c r="P56" s="60"/>
      <c r="Q56" s="60"/>
    </row>
    <row r="57" spans="1:17" s="29" customFormat="1">
      <c r="A57" s="60"/>
      <c r="B57" s="1683"/>
      <c r="C57" s="1683"/>
      <c r="D57" s="1683"/>
      <c r="E57" s="1683"/>
      <c r="F57" s="1683"/>
      <c r="G57" s="1683"/>
      <c r="H57" s="1683"/>
      <c r="I57" s="1683"/>
      <c r="J57" s="1683"/>
      <c r="K57" s="60"/>
      <c r="L57" s="60"/>
      <c r="M57" s="60"/>
      <c r="N57" s="60"/>
      <c r="O57" s="60"/>
      <c r="P57" s="60"/>
      <c r="Q57" s="60"/>
    </row>
    <row r="58" spans="1:17" s="29" customFormat="1">
      <c r="A58" s="60"/>
      <c r="B58" s="1683"/>
      <c r="C58" s="1683"/>
      <c r="D58" s="1683"/>
      <c r="E58" s="1683"/>
      <c r="F58" s="1683"/>
      <c r="G58" s="1683"/>
      <c r="H58" s="1683"/>
      <c r="I58" s="1683"/>
      <c r="J58" s="1683"/>
      <c r="K58" s="60"/>
      <c r="L58" s="60"/>
      <c r="M58" s="60"/>
      <c r="N58" s="60"/>
      <c r="O58" s="60"/>
      <c r="P58" s="60"/>
      <c r="Q58" s="60"/>
    </row>
    <row r="59" spans="1:17" s="29" customFormat="1">
      <c r="A59" s="60"/>
      <c r="B59" s="1683"/>
      <c r="C59" s="1683"/>
      <c r="D59" s="1683"/>
      <c r="E59" s="1683"/>
      <c r="F59" s="1683"/>
      <c r="G59" s="1683"/>
      <c r="H59" s="1683"/>
      <c r="I59" s="1683"/>
      <c r="J59" s="1683"/>
      <c r="K59" s="60"/>
      <c r="L59" s="60"/>
      <c r="M59" s="60"/>
      <c r="N59" s="60"/>
      <c r="O59" s="60"/>
      <c r="P59" s="60"/>
      <c r="Q59" s="60"/>
    </row>
    <row r="60" spans="1:17" s="29" customFormat="1">
      <c r="A60" s="60"/>
      <c r="B60" s="1683"/>
      <c r="C60" s="1683"/>
      <c r="D60" s="1683"/>
      <c r="E60" s="1683"/>
      <c r="F60" s="1683"/>
      <c r="G60" s="1683"/>
      <c r="H60" s="1683"/>
      <c r="I60" s="1683"/>
      <c r="J60" s="1683"/>
      <c r="K60" s="60"/>
      <c r="L60" s="60"/>
      <c r="M60" s="60"/>
      <c r="N60" s="60"/>
      <c r="O60" s="60"/>
      <c r="P60" s="60"/>
      <c r="Q60" s="60"/>
    </row>
    <row r="61" spans="1:17" s="29" customFormat="1">
      <c r="A61" s="60"/>
      <c r="B61" s="1683"/>
      <c r="C61" s="1683"/>
      <c r="D61" s="1683"/>
      <c r="E61" s="1683"/>
      <c r="F61" s="1683"/>
      <c r="G61" s="1683"/>
      <c r="H61" s="1683"/>
      <c r="I61" s="1683"/>
      <c r="J61" s="1683"/>
      <c r="K61" s="60"/>
      <c r="L61" s="60"/>
      <c r="M61" s="60"/>
      <c r="N61" s="60"/>
      <c r="O61" s="60"/>
      <c r="P61" s="60"/>
      <c r="Q61" s="60"/>
    </row>
    <row r="62" spans="1:17" s="29" customFormat="1">
      <c r="A62" s="60"/>
      <c r="B62" s="1683"/>
      <c r="C62" s="1683"/>
      <c r="D62" s="1683"/>
      <c r="E62" s="1683"/>
      <c r="F62" s="1683"/>
      <c r="G62" s="1683"/>
      <c r="H62" s="1683"/>
      <c r="I62" s="1683"/>
      <c r="J62" s="1683"/>
      <c r="K62" s="60"/>
      <c r="L62" s="60"/>
      <c r="M62" s="60"/>
      <c r="N62" s="60"/>
      <c r="O62" s="60"/>
      <c r="P62" s="60"/>
      <c r="Q62" s="60"/>
    </row>
    <row r="63" spans="1:17" s="29" customFormat="1">
      <c r="A63" s="60"/>
      <c r="B63" s="1683"/>
      <c r="C63" s="1683"/>
      <c r="D63" s="1683"/>
      <c r="E63" s="1683"/>
      <c r="F63" s="1683"/>
      <c r="G63" s="1683"/>
      <c r="H63" s="1683"/>
      <c r="I63" s="1683"/>
      <c r="J63" s="1683"/>
      <c r="K63" s="60"/>
      <c r="L63" s="60"/>
      <c r="M63" s="60"/>
      <c r="N63" s="60"/>
      <c r="O63" s="60"/>
      <c r="P63" s="60"/>
      <c r="Q63" s="60"/>
    </row>
    <row r="64" spans="1:17" s="29" customFormat="1">
      <c r="A64" s="60"/>
      <c r="B64" s="1683"/>
      <c r="C64" s="1683"/>
      <c r="D64" s="1683"/>
      <c r="E64" s="1683"/>
      <c r="F64" s="1683"/>
      <c r="G64" s="1683"/>
      <c r="H64" s="1683"/>
      <c r="I64" s="1683"/>
      <c r="J64" s="1683"/>
      <c r="K64" s="60"/>
      <c r="L64" s="60"/>
      <c r="M64" s="60"/>
      <c r="N64" s="60"/>
      <c r="O64" s="60"/>
      <c r="P64" s="60"/>
      <c r="Q64" s="60"/>
    </row>
    <row r="65" spans="1:17" s="29" customFormat="1">
      <c r="A65" s="60"/>
      <c r="B65" s="1683"/>
      <c r="C65" s="1683"/>
      <c r="D65" s="1683"/>
      <c r="E65" s="1683"/>
      <c r="F65" s="1683"/>
      <c r="G65" s="1683"/>
      <c r="H65" s="1683"/>
      <c r="I65" s="1683"/>
      <c r="J65" s="1683"/>
      <c r="K65" s="60"/>
      <c r="L65" s="60"/>
      <c r="M65" s="60"/>
      <c r="N65" s="60"/>
      <c r="O65" s="60"/>
      <c r="P65" s="60"/>
      <c r="Q65" s="60"/>
    </row>
    <row r="66" spans="1:17" s="29" customFormat="1">
      <c r="A66" s="60"/>
      <c r="B66" s="1683"/>
      <c r="C66" s="1683"/>
      <c r="D66" s="1683"/>
      <c r="E66" s="1683"/>
      <c r="F66" s="1683"/>
      <c r="G66" s="1683"/>
      <c r="H66" s="1683"/>
      <c r="I66" s="1683"/>
      <c r="J66" s="1683"/>
      <c r="K66" s="60"/>
      <c r="L66" s="60"/>
      <c r="M66" s="60"/>
      <c r="N66" s="60"/>
      <c r="O66" s="60"/>
      <c r="P66" s="60"/>
      <c r="Q66" s="60"/>
    </row>
    <row r="67" spans="1:17" s="29" customFormat="1">
      <c r="A67" s="60"/>
      <c r="B67" s="1683"/>
      <c r="C67" s="1683"/>
      <c r="D67" s="1683"/>
      <c r="E67" s="1683"/>
      <c r="F67" s="1683"/>
      <c r="G67" s="1683"/>
      <c r="H67" s="1683"/>
      <c r="I67" s="1683"/>
      <c r="J67" s="1683"/>
      <c r="K67" s="60"/>
      <c r="L67" s="60"/>
      <c r="M67" s="60"/>
      <c r="N67" s="60"/>
      <c r="O67" s="60"/>
      <c r="P67" s="60"/>
      <c r="Q67" s="60"/>
    </row>
    <row r="68" spans="1:17" s="29" customFormat="1">
      <c r="A68" s="60"/>
      <c r="B68" s="1683"/>
      <c r="C68" s="1683"/>
      <c r="D68" s="1683"/>
      <c r="E68" s="1683"/>
      <c r="F68" s="1683"/>
      <c r="G68" s="1683"/>
      <c r="H68" s="1683"/>
      <c r="I68" s="1683"/>
      <c r="J68" s="1683"/>
      <c r="K68" s="60"/>
      <c r="L68" s="60"/>
      <c r="M68" s="60"/>
      <c r="N68" s="60"/>
      <c r="O68" s="60"/>
      <c r="P68" s="60"/>
      <c r="Q68" s="60"/>
    </row>
    <row r="69" spans="1:17" s="29" customFormat="1">
      <c r="A69" s="60"/>
      <c r="B69" s="1683"/>
      <c r="C69" s="1683"/>
      <c r="D69" s="1683"/>
      <c r="E69" s="1683"/>
      <c r="F69" s="1683"/>
      <c r="G69" s="1683"/>
      <c r="H69" s="1683"/>
      <c r="I69" s="1683"/>
      <c r="J69" s="1683"/>
      <c r="K69" s="60"/>
      <c r="L69" s="60"/>
      <c r="M69" s="60"/>
      <c r="N69" s="60"/>
      <c r="O69" s="60"/>
      <c r="P69" s="60"/>
      <c r="Q69" s="60"/>
    </row>
    <row r="70" spans="1:17" s="29" customFormat="1">
      <c r="A70" s="60"/>
      <c r="B70" s="1683"/>
      <c r="C70" s="1683"/>
      <c r="D70" s="1683"/>
      <c r="E70" s="1683"/>
      <c r="F70" s="1683"/>
      <c r="G70" s="1683"/>
      <c r="H70" s="1683"/>
      <c r="I70" s="1683"/>
      <c r="J70" s="1683"/>
      <c r="K70" s="60"/>
      <c r="L70" s="60"/>
      <c r="M70" s="60"/>
      <c r="N70" s="60"/>
      <c r="O70" s="60"/>
      <c r="P70" s="60"/>
      <c r="Q70" s="60"/>
    </row>
    <row r="71" spans="1:17" s="29" customFormat="1">
      <c r="A71" s="60"/>
      <c r="B71" s="1683"/>
      <c r="C71" s="1683"/>
      <c r="D71" s="1683"/>
      <c r="E71" s="1683"/>
      <c r="F71" s="1683"/>
      <c r="G71" s="1683"/>
      <c r="H71" s="1683"/>
      <c r="I71" s="1683"/>
      <c r="J71" s="1683"/>
      <c r="K71" s="60"/>
      <c r="L71" s="60"/>
      <c r="M71" s="60"/>
      <c r="N71" s="60"/>
      <c r="O71" s="60"/>
      <c r="P71" s="60"/>
      <c r="Q71" s="60"/>
    </row>
    <row r="72" spans="1:17" s="29" customFormat="1">
      <c r="A72" s="60"/>
      <c r="B72" s="1683"/>
      <c r="C72" s="1683"/>
      <c r="D72" s="1683"/>
      <c r="E72" s="1683"/>
      <c r="F72" s="1683"/>
      <c r="G72" s="1683"/>
      <c r="H72" s="1683"/>
      <c r="I72" s="1683"/>
      <c r="J72" s="1683"/>
      <c r="K72" s="60"/>
      <c r="L72" s="60"/>
      <c r="M72" s="60"/>
      <c r="N72" s="60"/>
      <c r="O72" s="60"/>
      <c r="P72" s="60"/>
      <c r="Q72" s="60"/>
    </row>
    <row r="73" spans="1:17" s="29" customFormat="1">
      <c r="A73" s="60"/>
      <c r="B73" s="1683"/>
      <c r="C73" s="1683"/>
      <c r="D73" s="1683"/>
      <c r="E73" s="1683"/>
      <c r="F73" s="1683"/>
      <c r="G73" s="1683"/>
      <c r="H73" s="1683"/>
      <c r="I73" s="1683"/>
      <c r="J73" s="1683"/>
      <c r="K73" s="60"/>
      <c r="L73" s="60"/>
      <c r="M73" s="60"/>
      <c r="N73" s="60"/>
      <c r="O73" s="60"/>
      <c r="P73" s="60"/>
      <c r="Q73" s="60"/>
    </row>
    <row r="74" spans="1:17" s="29" customFormat="1">
      <c r="A74" s="60"/>
      <c r="B74" s="1683"/>
      <c r="C74" s="1683"/>
      <c r="D74" s="1683"/>
      <c r="E74" s="1683"/>
      <c r="F74" s="1683"/>
      <c r="G74" s="1683"/>
      <c r="H74" s="1683"/>
      <c r="I74" s="1683"/>
      <c r="J74" s="1683"/>
      <c r="K74" s="60"/>
      <c r="L74" s="60"/>
      <c r="M74" s="60"/>
      <c r="N74" s="60"/>
      <c r="O74" s="60"/>
      <c r="P74" s="60"/>
      <c r="Q74" s="60"/>
    </row>
    <row r="75" spans="1:17" s="29" customFormat="1">
      <c r="A75" s="60"/>
      <c r="B75" s="1683"/>
      <c r="C75" s="1683"/>
      <c r="D75" s="1683"/>
      <c r="E75" s="1683"/>
      <c r="F75" s="1683"/>
      <c r="G75" s="1683"/>
      <c r="H75" s="1683"/>
      <c r="I75" s="1683"/>
      <c r="J75" s="1683"/>
      <c r="K75" s="60"/>
      <c r="L75" s="60"/>
      <c r="M75" s="60"/>
      <c r="N75" s="60"/>
      <c r="O75" s="60"/>
      <c r="P75" s="60"/>
      <c r="Q75" s="60"/>
    </row>
    <row r="76" spans="1:17" s="29" customFormat="1">
      <c r="A76" s="60"/>
      <c r="B76" s="1683"/>
      <c r="C76" s="1683"/>
      <c r="D76" s="1683"/>
      <c r="E76" s="1683"/>
      <c r="F76" s="1683"/>
      <c r="G76" s="1683"/>
      <c r="H76" s="1683"/>
      <c r="I76" s="1683"/>
      <c r="J76" s="1683"/>
      <c r="K76" s="60"/>
      <c r="L76" s="60"/>
      <c r="M76" s="60"/>
      <c r="N76" s="60"/>
      <c r="O76" s="60"/>
      <c r="P76" s="60"/>
      <c r="Q76" s="60"/>
    </row>
    <row r="77" spans="1:17" s="29" customFormat="1">
      <c r="A77" s="60"/>
      <c r="B77" s="1683"/>
      <c r="C77" s="1683"/>
      <c r="D77" s="1683"/>
      <c r="E77" s="1683"/>
      <c r="F77" s="1683"/>
      <c r="G77" s="1683"/>
      <c r="H77" s="1683"/>
      <c r="I77" s="1683"/>
      <c r="J77" s="1683"/>
      <c r="K77" s="60"/>
      <c r="L77" s="60"/>
      <c r="M77" s="60"/>
      <c r="N77" s="60"/>
      <c r="O77" s="60"/>
      <c r="P77" s="60"/>
      <c r="Q77" s="60"/>
    </row>
    <row r="78" spans="1:17" s="29" customFormat="1">
      <c r="A78" s="60"/>
      <c r="B78" s="1683"/>
      <c r="C78" s="1683"/>
      <c r="D78" s="1683"/>
      <c r="E78" s="1683"/>
      <c r="F78" s="1683"/>
      <c r="G78" s="1683"/>
      <c r="H78" s="1683"/>
      <c r="I78" s="1683"/>
      <c r="J78" s="1683"/>
      <c r="K78" s="60"/>
      <c r="L78" s="60"/>
      <c r="M78" s="60"/>
      <c r="N78" s="60"/>
      <c r="O78" s="60"/>
      <c r="P78" s="60"/>
      <c r="Q78" s="60"/>
    </row>
    <row r="79" spans="1:17" s="29" customFormat="1">
      <c r="A79" s="60"/>
      <c r="B79" s="1683"/>
      <c r="C79" s="1683"/>
      <c r="D79" s="1683"/>
      <c r="E79" s="1683"/>
      <c r="F79" s="1683"/>
      <c r="G79" s="1683"/>
      <c r="H79" s="1683"/>
      <c r="I79" s="1683"/>
      <c r="J79" s="1683"/>
      <c r="K79" s="60"/>
      <c r="L79" s="60"/>
      <c r="M79" s="60"/>
      <c r="N79" s="60"/>
      <c r="O79" s="60"/>
      <c r="P79" s="60"/>
      <c r="Q79" s="60"/>
    </row>
    <row r="80" spans="1:17" s="29" customFormat="1">
      <c r="A80" s="60"/>
      <c r="B80" s="1683"/>
      <c r="C80" s="1683"/>
      <c r="D80" s="1683"/>
      <c r="E80" s="1683"/>
      <c r="F80" s="1683"/>
      <c r="G80" s="1683"/>
      <c r="H80" s="1683"/>
      <c r="I80" s="1683"/>
      <c r="J80" s="1683"/>
      <c r="K80" s="60"/>
      <c r="L80" s="60"/>
      <c r="M80" s="60"/>
      <c r="N80" s="60"/>
      <c r="O80" s="60"/>
      <c r="P80" s="60"/>
      <c r="Q80" s="60"/>
    </row>
    <row r="81" spans="1:17" s="29" customFormat="1">
      <c r="A81" s="60"/>
      <c r="B81" s="1683"/>
      <c r="C81" s="1683"/>
      <c r="D81" s="1683"/>
      <c r="E81" s="1683"/>
      <c r="F81" s="1683"/>
      <c r="G81" s="1683"/>
      <c r="H81" s="1683"/>
      <c r="I81" s="1683"/>
      <c r="J81" s="1683"/>
      <c r="K81" s="60"/>
      <c r="L81" s="60"/>
      <c r="M81" s="60"/>
      <c r="N81" s="60"/>
      <c r="O81" s="60"/>
      <c r="P81" s="60"/>
      <c r="Q81" s="60"/>
    </row>
    <row r="82" spans="1:17" s="29" customFormat="1">
      <c r="A82" s="60"/>
      <c r="B82" s="1683"/>
      <c r="C82" s="1683"/>
      <c r="D82" s="1683"/>
      <c r="E82" s="1683"/>
      <c r="F82" s="1683"/>
      <c r="G82" s="1683"/>
      <c r="H82" s="1683"/>
      <c r="I82" s="1683"/>
      <c r="J82" s="1683"/>
      <c r="K82" s="60"/>
      <c r="L82" s="60"/>
      <c r="M82" s="60"/>
      <c r="N82" s="60"/>
      <c r="O82" s="60"/>
      <c r="P82" s="60"/>
      <c r="Q82" s="60"/>
    </row>
    <row r="83" spans="1:17" s="29" customFormat="1">
      <c r="A83" s="60"/>
      <c r="B83" s="1683"/>
      <c r="C83" s="1683"/>
      <c r="D83" s="1683"/>
      <c r="E83" s="1683"/>
      <c r="F83" s="1683"/>
      <c r="G83" s="1683"/>
      <c r="H83" s="1683"/>
      <c r="I83" s="1683"/>
      <c r="J83" s="1683"/>
      <c r="K83" s="60"/>
      <c r="L83" s="60"/>
      <c r="M83" s="60"/>
      <c r="N83" s="60"/>
      <c r="O83" s="60"/>
      <c r="P83" s="60"/>
      <c r="Q83" s="60"/>
    </row>
    <row r="84" spans="1:17" s="29" customFormat="1">
      <c r="A84" s="60"/>
      <c r="B84" s="1683"/>
      <c r="C84" s="1683"/>
      <c r="D84" s="1683"/>
      <c r="E84" s="1683"/>
      <c r="F84" s="1683"/>
      <c r="G84" s="1683"/>
      <c r="H84" s="1683"/>
      <c r="I84" s="1683"/>
      <c r="J84" s="1683"/>
      <c r="K84" s="60"/>
      <c r="L84" s="60"/>
      <c r="M84" s="60"/>
      <c r="N84" s="60"/>
      <c r="O84" s="60"/>
      <c r="P84" s="60"/>
      <c r="Q84" s="60"/>
    </row>
    <row r="85" spans="1:17" s="29" customFormat="1">
      <c r="A85" s="60"/>
      <c r="B85" s="1683"/>
      <c r="C85" s="1683"/>
      <c r="D85" s="1683"/>
      <c r="E85" s="1683"/>
      <c r="F85" s="1683"/>
      <c r="G85" s="1683"/>
      <c r="H85" s="1683"/>
      <c r="I85" s="1683"/>
      <c r="J85" s="1683"/>
      <c r="K85" s="60"/>
      <c r="L85" s="60"/>
      <c r="M85" s="60"/>
      <c r="N85" s="60"/>
      <c r="O85" s="60"/>
      <c r="P85" s="60"/>
      <c r="Q85" s="60"/>
    </row>
    <row r="86" spans="1:17" s="29" customFormat="1">
      <c r="A86" s="60"/>
      <c r="B86" s="1683"/>
      <c r="C86" s="1683"/>
      <c r="D86" s="1683"/>
      <c r="E86" s="1683"/>
      <c r="F86" s="1683"/>
      <c r="G86" s="1683"/>
      <c r="H86" s="1683"/>
      <c r="I86" s="1683"/>
      <c r="J86" s="1683"/>
      <c r="K86" s="60"/>
      <c r="L86" s="60"/>
      <c r="M86" s="60"/>
      <c r="N86" s="60"/>
      <c r="O86" s="60"/>
      <c r="P86" s="60"/>
      <c r="Q86" s="60"/>
    </row>
    <row r="87" spans="1:17" s="29" customFormat="1">
      <c r="A87" s="60"/>
      <c r="B87" s="1683"/>
      <c r="C87" s="1683"/>
      <c r="D87" s="1683"/>
      <c r="E87" s="1683"/>
      <c r="F87" s="1683"/>
      <c r="G87" s="1683"/>
      <c r="H87" s="1683"/>
      <c r="I87" s="1683"/>
      <c r="J87" s="1683"/>
      <c r="K87" s="60"/>
      <c r="L87" s="60"/>
      <c r="M87" s="60"/>
      <c r="N87" s="60"/>
      <c r="O87" s="60"/>
      <c r="P87" s="60"/>
      <c r="Q87" s="60"/>
    </row>
    <row r="88" spans="1:17" s="29" customFormat="1">
      <c r="A88" s="60"/>
      <c r="B88" s="1683"/>
      <c r="C88" s="1683"/>
      <c r="D88" s="1683"/>
      <c r="E88" s="1683"/>
      <c r="F88" s="1683"/>
      <c r="G88" s="1683"/>
      <c r="H88" s="1683"/>
      <c r="I88" s="1683"/>
      <c r="J88" s="1683"/>
      <c r="K88" s="60"/>
      <c r="L88" s="60"/>
      <c r="M88" s="60"/>
      <c r="N88" s="60"/>
      <c r="O88" s="60"/>
      <c r="P88" s="60"/>
      <c r="Q88" s="60"/>
    </row>
    <row r="89" spans="1:17" s="29" customFormat="1">
      <c r="A89" s="60"/>
      <c r="B89" s="1683"/>
      <c r="C89" s="1683"/>
      <c r="D89" s="1683"/>
      <c r="E89" s="1683"/>
      <c r="F89" s="1683"/>
      <c r="G89" s="1683"/>
      <c r="H89" s="1683"/>
      <c r="I89" s="1683"/>
      <c r="J89" s="1683"/>
      <c r="K89" s="60"/>
      <c r="L89" s="60"/>
      <c r="M89" s="60"/>
      <c r="N89" s="60"/>
      <c r="O89" s="60"/>
      <c r="P89" s="60"/>
      <c r="Q89" s="60"/>
    </row>
    <row r="90" spans="1:17" s="29" customFormat="1">
      <c r="A90" s="60"/>
      <c r="B90" s="1683"/>
      <c r="C90" s="1683"/>
      <c r="D90" s="1683"/>
      <c r="E90" s="1683"/>
      <c r="F90" s="1683"/>
      <c r="G90" s="1683"/>
      <c r="H90" s="1683"/>
      <c r="I90" s="1683"/>
      <c r="J90" s="1683"/>
      <c r="K90" s="60"/>
      <c r="L90" s="60"/>
      <c r="M90" s="60"/>
      <c r="N90" s="60"/>
      <c r="O90" s="60"/>
      <c r="P90" s="60"/>
      <c r="Q90" s="60"/>
    </row>
    <row r="91" spans="1:17" s="29" customFormat="1">
      <c r="A91" s="60"/>
      <c r="B91" s="1683"/>
      <c r="C91" s="1683"/>
      <c r="D91" s="1683"/>
      <c r="E91" s="1683"/>
      <c r="F91" s="1683"/>
      <c r="G91" s="1683"/>
      <c r="H91" s="1683"/>
      <c r="I91" s="1683"/>
      <c r="J91" s="1683"/>
      <c r="K91" s="60"/>
      <c r="L91" s="60"/>
      <c r="M91" s="60"/>
      <c r="N91" s="60"/>
      <c r="O91" s="60"/>
      <c r="P91" s="60"/>
      <c r="Q91" s="60"/>
    </row>
    <row r="92" spans="1:17" s="29" customFormat="1">
      <c r="A92" s="60"/>
      <c r="B92" s="1683"/>
      <c r="C92" s="1683"/>
      <c r="D92" s="1683"/>
      <c r="E92" s="1683"/>
      <c r="F92" s="1683"/>
      <c r="G92" s="1683"/>
      <c r="H92" s="1683"/>
      <c r="I92" s="1683"/>
      <c r="J92" s="1683"/>
      <c r="K92" s="60"/>
      <c r="L92" s="60"/>
      <c r="M92" s="60"/>
      <c r="N92" s="60"/>
      <c r="O92" s="60"/>
      <c r="P92" s="60"/>
      <c r="Q92" s="60"/>
    </row>
    <row r="93" spans="1:17" s="29" customFormat="1">
      <c r="A93" s="60"/>
      <c r="B93" s="1683"/>
      <c r="C93" s="1683"/>
      <c r="D93" s="1683"/>
      <c r="E93" s="1683"/>
      <c r="F93" s="1683"/>
      <c r="G93" s="1683"/>
      <c r="H93" s="1683"/>
      <c r="I93" s="1683"/>
      <c r="J93" s="1683"/>
      <c r="K93" s="60"/>
      <c r="L93" s="60"/>
      <c r="M93" s="60"/>
      <c r="N93" s="60"/>
      <c r="O93" s="60"/>
      <c r="P93" s="60"/>
      <c r="Q93" s="60"/>
    </row>
    <row r="94" spans="1:17" s="29" customFormat="1">
      <c r="A94" s="60"/>
      <c r="B94" s="1683"/>
      <c r="C94" s="1683"/>
      <c r="D94" s="1683"/>
      <c r="E94" s="1683"/>
      <c r="F94" s="1683"/>
      <c r="G94" s="1683"/>
      <c r="H94" s="1683"/>
      <c r="I94" s="1683"/>
      <c r="J94" s="1683"/>
      <c r="K94" s="60"/>
      <c r="L94" s="60"/>
      <c r="M94" s="60"/>
      <c r="N94" s="60"/>
      <c r="O94" s="60"/>
      <c r="P94" s="60"/>
      <c r="Q94" s="60"/>
    </row>
    <row r="95" spans="1:17" s="29" customFormat="1">
      <c r="A95" s="60"/>
      <c r="B95" s="1683"/>
      <c r="C95" s="1683"/>
      <c r="D95" s="1683"/>
      <c r="E95" s="1683"/>
      <c r="F95" s="1683"/>
      <c r="G95" s="1683"/>
      <c r="H95" s="1683"/>
      <c r="I95" s="1683"/>
      <c r="J95" s="1683"/>
      <c r="K95" s="60"/>
      <c r="L95" s="60"/>
      <c r="M95" s="60"/>
      <c r="N95" s="60"/>
      <c r="O95" s="60"/>
      <c r="P95" s="60"/>
      <c r="Q95" s="60"/>
    </row>
    <row r="96" spans="1:17" s="29" customFormat="1">
      <c r="A96" s="60"/>
      <c r="B96" s="1683"/>
      <c r="C96" s="1683"/>
      <c r="D96" s="1683"/>
      <c r="E96" s="1683"/>
      <c r="F96" s="1683"/>
      <c r="G96" s="1683"/>
      <c r="H96" s="1683"/>
      <c r="I96" s="1683"/>
      <c r="J96" s="1683"/>
      <c r="K96" s="60"/>
      <c r="L96" s="60"/>
      <c r="M96" s="60"/>
      <c r="N96" s="60"/>
      <c r="O96" s="60"/>
      <c r="P96" s="60"/>
      <c r="Q96" s="60"/>
    </row>
    <row r="97" spans="1:17" s="29" customFormat="1">
      <c r="A97" s="60"/>
      <c r="B97" s="1683"/>
      <c r="C97" s="1683"/>
      <c r="D97" s="1683"/>
      <c r="E97" s="1683"/>
      <c r="F97" s="1683"/>
      <c r="G97" s="1683"/>
      <c r="H97" s="1683"/>
      <c r="I97" s="1683"/>
      <c r="J97" s="1683"/>
      <c r="K97" s="60"/>
      <c r="L97" s="60"/>
      <c r="M97" s="60"/>
      <c r="N97" s="60"/>
      <c r="O97" s="60"/>
      <c r="P97" s="60"/>
      <c r="Q97" s="60"/>
    </row>
    <row r="98" spans="1:17" s="29" customFormat="1">
      <c r="A98" s="60"/>
      <c r="B98" s="1683"/>
      <c r="C98" s="1683"/>
      <c r="D98" s="1683"/>
      <c r="E98" s="1683"/>
      <c r="F98" s="1683"/>
      <c r="G98" s="1683"/>
      <c r="H98" s="1683"/>
      <c r="I98" s="1683"/>
      <c r="J98" s="1683"/>
      <c r="K98" s="60"/>
      <c r="L98" s="60"/>
      <c r="M98" s="60"/>
      <c r="N98" s="60"/>
      <c r="O98" s="60"/>
      <c r="P98" s="60"/>
      <c r="Q98" s="60"/>
    </row>
    <row r="99" spans="1:17" s="29" customFormat="1">
      <c r="A99" s="60"/>
      <c r="B99" s="1683"/>
      <c r="C99" s="1683"/>
      <c r="D99" s="1683"/>
      <c r="E99" s="1683"/>
      <c r="F99" s="1683"/>
      <c r="G99" s="1683"/>
      <c r="H99" s="1683"/>
      <c r="I99" s="1683"/>
      <c r="J99" s="1683"/>
      <c r="K99" s="60"/>
      <c r="L99" s="60"/>
      <c r="M99" s="60"/>
      <c r="N99" s="60"/>
      <c r="O99" s="60"/>
      <c r="P99" s="60"/>
      <c r="Q99" s="60"/>
    </row>
    <row r="100" spans="1:17" s="29" customFormat="1">
      <c r="A100" s="60"/>
      <c r="B100" s="1683"/>
      <c r="C100" s="1683"/>
      <c r="D100" s="1683"/>
      <c r="E100" s="1683"/>
      <c r="F100" s="1683"/>
      <c r="G100" s="1683"/>
      <c r="H100" s="1683"/>
      <c r="I100" s="1683"/>
      <c r="J100" s="1683"/>
      <c r="K100" s="60"/>
      <c r="L100" s="60"/>
      <c r="M100" s="60"/>
      <c r="N100" s="60"/>
      <c r="O100" s="60"/>
      <c r="P100" s="60"/>
      <c r="Q100" s="60"/>
    </row>
    <row r="101" spans="1:17" s="29" customFormat="1">
      <c r="A101" s="60"/>
      <c r="B101" s="1683"/>
      <c r="C101" s="1683"/>
      <c r="D101" s="1683"/>
      <c r="E101" s="1683"/>
      <c r="F101" s="1683"/>
      <c r="G101" s="1683"/>
      <c r="H101" s="1683"/>
      <c r="I101" s="1683"/>
      <c r="J101" s="1683"/>
      <c r="K101" s="60"/>
      <c r="L101" s="60"/>
      <c r="M101" s="60"/>
      <c r="N101" s="60"/>
      <c r="O101" s="60"/>
      <c r="P101" s="60"/>
      <c r="Q101" s="60"/>
    </row>
    <row r="102" spans="1:17" s="29" customFormat="1">
      <c r="A102" s="60"/>
      <c r="B102" s="1683"/>
      <c r="C102" s="1683"/>
      <c r="D102" s="1683"/>
      <c r="E102" s="1683"/>
      <c r="F102" s="1683"/>
      <c r="G102" s="1683"/>
      <c r="H102" s="1683"/>
      <c r="I102" s="1683"/>
      <c r="J102" s="1683"/>
      <c r="K102" s="60"/>
      <c r="L102" s="60"/>
      <c r="M102" s="60"/>
      <c r="N102" s="60"/>
      <c r="O102" s="60"/>
      <c r="P102" s="60"/>
      <c r="Q102" s="60"/>
    </row>
    <row r="103" spans="1:17" s="29" customFormat="1">
      <c r="A103" s="60"/>
      <c r="B103" s="1683"/>
      <c r="C103" s="1683"/>
      <c r="D103" s="1683"/>
      <c r="E103" s="1683"/>
      <c r="F103" s="1683"/>
      <c r="G103" s="1683"/>
      <c r="H103" s="1683"/>
      <c r="I103" s="1683"/>
      <c r="J103" s="1683"/>
      <c r="K103" s="60"/>
      <c r="L103" s="60"/>
      <c r="M103" s="60"/>
      <c r="N103" s="60"/>
      <c r="O103" s="60"/>
      <c r="P103" s="60"/>
      <c r="Q103" s="60"/>
    </row>
    <row r="104" spans="1:17" s="29" customFormat="1">
      <c r="A104" s="60"/>
      <c r="B104" s="1683"/>
      <c r="C104" s="1683"/>
      <c r="D104" s="1683"/>
      <c r="E104" s="1683"/>
      <c r="F104" s="1683"/>
      <c r="G104" s="1683"/>
      <c r="H104" s="1683"/>
      <c r="I104" s="1683"/>
      <c r="J104" s="1683"/>
      <c r="K104" s="60"/>
      <c r="L104" s="60"/>
      <c r="M104" s="60"/>
      <c r="N104" s="60"/>
      <c r="O104" s="60"/>
      <c r="P104" s="60"/>
      <c r="Q104" s="60"/>
    </row>
    <row r="105" spans="1:17" s="29" customFormat="1">
      <c r="A105" s="60"/>
      <c r="B105" s="1683"/>
      <c r="C105" s="1683"/>
      <c r="D105" s="1683"/>
      <c r="E105" s="1683"/>
      <c r="F105" s="1683"/>
      <c r="G105" s="1683"/>
      <c r="H105" s="1683"/>
      <c r="I105" s="1683"/>
      <c r="J105" s="1683"/>
      <c r="K105" s="60"/>
      <c r="L105" s="60"/>
      <c r="M105" s="60"/>
      <c r="N105" s="60"/>
      <c r="O105" s="60"/>
      <c r="P105" s="60"/>
      <c r="Q105" s="60"/>
    </row>
    <row r="106" spans="1:17" s="29" customFormat="1">
      <c r="A106" s="60"/>
      <c r="B106" s="1683"/>
      <c r="C106" s="1683"/>
      <c r="D106" s="1683"/>
      <c r="E106" s="1683"/>
      <c r="F106" s="1683"/>
      <c r="G106" s="1683"/>
      <c r="H106" s="1683"/>
      <c r="I106" s="1683"/>
      <c r="J106" s="1683"/>
      <c r="K106" s="60"/>
      <c r="L106" s="60"/>
      <c r="M106" s="60"/>
      <c r="N106" s="60"/>
      <c r="O106" s="60"/>
      <c r="P106" s="60"/>
      <c r="Q106" s="60"/>
    </row>
    <row r="107" spans="1:17" s="29" customFormat="1">
      <c r="A107" s="60"/>
      <c r="B107" s="1683"/>
      <c r="C107" s="1683"/>
      <c r="D107" s="1683"/>
      <c r="E107" s="1683"/>
      <c r="F107" s="1683"/>
      <c r="G107" s="1683"/>
      <c r="H107" s="1683"/>
      <c r="I107" s="1683"/>
      <c r="J107" s="1683"/>
      <c r="K107" s="60"/>
      <c r="L107" s="60"/>
      <c r="M107" s="60"/>
      <c r="N107" s="60"/>
      <c r="O107" s="60"/>
      <c r="P107" s="60"/>
      <c r="Q107" s="60"/>
    </row>
    <row r="108" spans="1:17" s="29" customFormat="1">
      <c r="A108" s="60"/>
      <c r="B108" s="1683"/>
      <c r="C108" s="1683"/>
      <c r="D108" s="1683"/>
      <c r="E108" s="1683"/>
      <c r="F108" s="1683"/>
      <c r="G108" s="1683"/>
      <c r="H108" s="1683"/>
      <c r="I108" s="1683"/>
      <c r="J108" s="1683"/>
      <c r="K108" s="60"/>
      <c r="L108" s="60"/>
      <c r="M108" s="60"/>
      <c r="N108" s="60"/>
      <c r="O108" s="60"/>
      <c r="P108" s="60"/>
      <c r="Q108" s="60"/>
    </row>
    <row r="109" spans="1:17" s="29" customFormat="1">
      <c r="A109" s="60"/>
      <c r="B109" s="1683"/>
      <c r="C109" s="1683"/>
      <c r="D109" s="1683"/>
      <c r="E109" s="1683"/>
      <c r="F109" s="1683"/>
      <c r="G109" s="1683"/>
      <c r="H109" s="1683"/>
      <c r="I109" s="1683"/>
      <c r="J109" s="1683"/>
      <c r="K109" s="60"/>
      <c r="L109" s="60"/>
      <c r="M109" s="60"/>
      <c r="N109" s="60"/>
      <c r="O109" s="60"/>
      <c r="P109" s="60"/>
      <c r="Q109" s="60"/>
    </row>
    <row r="110" spans="1:17" s="29" customFormat="1">
      <c r="A110" s="60"/>
      <c r="B110" s="1683"/>
      <c r="C110" s="1683"/>
      <c r="D110" s="1683"/>
      <c r="E110" s="1683"/>
      <c r="F110" s="1683"/>
      <c r="G110" s="1683"/>
      <c r="H110" s="1683"/>
      <c r="I110" s="1683"/>
      <c r="J110" s="1683"/>
      <c r="K110" s="60"/>
      <c r="L110" s="60"/>
      <c r="M110" s="60"/>
      <c r="N110" s="60"/>
      <c r="O110" s="60"/>
      <c r="P110" s="60"/>
      <c r="Q110" s="60"/>
    </row>
    <row r="111" spans="1:17" s="29" customFormat="1">
      <c r="A111" s="60"/>
      <c r="B111" s="1683"/>
      <c r="C111" s="1683"/>
      <c r="D111" s="1683"/>
      <c r="E111" s="1683"/>
      <c r="F111" s="1683"/>
      <c r="G111" s="1683"/>
      <c r="H111" s="1683"/>
      <c r="I111" s="1683"/>
      <c r="J111" s="1683"/>
      <c r="K111" s="60"/>
      <c r="L111" s="60"/>
      <c r="M111" s="60"/>
      <c r="N111" s="60"/>
      <c r="O111" s="60"/>
      <c r="P111" s="60"/>
      <c r="Q111" s="60"/>
    </row>
    <row r="112" spans="1:17" s="29" customFormat="1">
      <c r="A112" s="60"/>
      <c r="B112" s="1683"/>
      <c r="C112" s="1683"/>
      <c r="D112" s="1683"/>
      <c r="E112" s="1683"/>
      <c r="F112" s="1683"/>
      <c r="G112" s="1683"/>
      <c r="H112" s="1683"/>
      <c r="I112" s="1683"/>
      <c r="J112" s="1683"/>
      <c r="K112" s="60"/>
      <c r="L112" s="60"/>
      <c r="M112" s="60"/>
      <c r="N112" s="60"/>
      <c r="O112" s="60"/>
      <c r="P112" s="60"/>
      <c r="Q112" s="60"/>
    </row>
    <row r="113" spans="1:17" s="29" customFormat="1">
      <c r="A113" s="60"/>
      <c r="B113" s="1683"/>
      <c r="C113" s="1683"/>
      <c r="D113" s="1683"/>
      <c r="E113" s="1683"/>
      <c r="F113" s="1683"/>
      <c r="G113" s="1683"/>
      <c r="H113" s="1683"/>
      <c r="I113" s="1683"/>
      <c r="J113" s="1683"/>
      <c r="K113" s="60"/>
      <c r="L113" s="60"/>
      <c r="M113" s="60"/>
      <c r="N113" s="60"/>
      <c r="O113" s="60"/>
      <c r="P113" s="60"/>
      <c r="Q113" s="60"/>
    </row>
    <row r="114" spans="1:17" s="29" customFormat="1">
      <c r="A114" s="60"/>
      <c r="B114" s="1683"/>
      <c r="C114" s="1683"/>
      <c r="D114" s="1683"/>
      <c r="E114" s="1683"/>
      <c r="F114" s="1683"/>
      <c r="G114" s="1683"/>
      <c r="H114" s="1683"/>
      <c r="I114" s="1683"/>
      <c r="J114" s="1683"/>
      <c r="K114" s="60"/>
      <c r="L114" s="60"/>
      <c r="M114" s="60"/>
      <c r="N114" s="60"/>
      <c r="O114" s="60"/>
      <c r="P114" s="60"/>
      <c r="Q114" s="60"/>
    </row>
    <row r="115" spans="1:17" s="29" customFormat="1">
      <c r="A115" s="60"/>
      <c r="B115" s="1683"/>
      <c r="C115" s="1683"/>
      <c r="D115" s="1683"/>
      <c r="E115" s="1683"/>
      <c r="F115" s="1683"/>
      <c r="G115" s="1683"/>
      <c r="H115" s="1683"/>
      <c r="I115" s="1683"/>
      <c r="J115" s="1683"/>
      <c r="K115" s="60"/>
      <c r="L115" s="60"/>
      <c r="M115" s="60"/>
      <c r="N115" s="60"/>
      <c r="O115" s="60"/>
      <c r="P115" s="60"/>
      <c r="Q115" s="60"/>
    </row>
    <row r="116" spans="1:17" s="29" customFormat="1">
      <c r="A116" s="60"/>
      <c r="B116" s="1683"/>
      <c r="C116" s="1683"/>
      <c r="D116" s="1683"/>
      <c r="E116" s="1683"/>
      <c r="F116" s="1683"/>
      <c r="G116" s="1683"/>
      <c r="H116" s="1683"/>
      <c r="I116" s="1683"/>
      <c r="J116" s="1683"/>
      <c r="K116" s="60"/>
      <c r="L116" s="60"/>
      <c r="M116" s="60"/>
      <c r="N116" s="60"/>
      <c r="O116" s="60"/>
      <c r="P116" s="60"/>
      <c r="Q116" s="60"/>
    </row>
    <row r="117" spans="1:17" s="29" customFormat="1">
      <c r="B117" s="143"/>
      <c r="C117" s="143"/>
      <c r="D117" s="143"/>
      <c r="E117" s="143"/>
      <c r="F117" s="143"/>
      <c r="G117" s="143"/>
      <c r="H117" s="143"/>
      <c r="I117" s="143"/>
      <c r="J117" s="143"/>
    </row>
    <row r="118" spans="1:17" s="29" customFormat="1">
      <c r="B118" s="143"/>
      <c r="C118" s="143"/>
      <c r="D118" s="143"/>
      <c r="E118" s="143"/>
      <c r="F118" s="143"/>
      <c r="G118" s="143"/>
      <c r="H118" s="143"/>
      <c r="I118" s="143"/>
      <c r="J118" s="143"/>
    </row>
    <row r="119" spans="1:17" s="29" customFormat="1">
      <c r="B119" s="143"/>
      <c r="C119" s="143"/>
      <c r="D119" s="143"/>
      <c r="E119" s="143"/>
      <c r="F119" s="143"/>
      <c r="G119" s="143"/>
      <c r="H119" s="143"/>
      <c r="I119" s="143"/>
      <c r="J119" s="143"/>
    </row>
    <row r="120" spans="1:17">
      <c r="A120" s="29"/>
      <c r="B120" s="143"/>
      <c r="C120" s="143"/>
      <c r="D120" s="143"/>
      <c r="E120" s="143"/>
      <c r="F120" s="143"/>
      <c r="G120" s="143"/>
      <c r="H120" s="143"/>
      <c r="I120" s="143"/>
      <c r="J120" s="143"/>
      <c r="K120" s="29"/>
      <c r="L120" s="29"/>
      <c r="M120" s="29"/>
      <c r="N120" s="29"/>
      <c r="O120" s="29"/>
      <c r="P120" s="29"/>
      <c r="Q120" s="29"/>
    </row>
  </sheetData>
  <mergeCells count="2">
    <mergeCell ref="A1:Q1"/>
    <mergeCell ref="A2:R2"/>
  </mergeCells>
  <printOptions horizontalCentered="1" verticalCentered="1"/>
  <pageMargins left="0.39370078740157483" right="0.39370078740157483" top="0.23622047244094491" bottom="0.23622047244094491" header="0.31496062992125984" footer="0.31496062992125984"/>
  <pageSetup scale="44" orientation="landscape"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3">
    <tabColor rgb="FF7030A0"/>
    <pageSetUpPr fitToPage="1"/>
  </sheetPr>
  <dimension ref="A1:Y121"/>
  <sheetViews>
    <sheetView showGridLines="0" view="pageBreakPreview" zoomScale="85" zoomScaleNormal="40" zoomScaleSheetLayoutView="85" workbookViewId="0">
      <pane xSplit="1" ySplit="4" topLeftCell="B5" activePane="bottomRight" state="frozen"/>
      <selection pane="topRight" activeCell="B1" sqref="B1"/>
      <selection pane="bottomLeft" activeCell="A5" sqref="A5"/>
      <selection pane="bottomRight" activeCell="T3" sqref="T3:AA35"/>
    </sheetView>
  </sheetViews>
  <sheetFormatPr baseColWidth="10" defaultColWidth="11.42578125" defaultRowHeight="15"/>
  <cols>
    <col min="1" max="1" width="17.140625" style="60" customWidth="1"/>
    <col min="2" max="2" width="12.7109375" style="584" customWidth="1"/>
    <col min="3" max="3" width="12" style="584" customWidth="1"/>
    <col min="4" max="4" width="15.85546875" style="60" customWidth="1"/>
    <col min="5" max="5" width="9.85546875" style="584" hidden="1" customWidth="1"/>
    <col min="6" max="6" width="11.42578125" style="60" customWidth="1"/>
    <col min="7" max="7" width="9.140625" style="60" customWidth="1"/>
    <col min="8" max="8" width="11.42578125" style="60" customWidth="1"/>
    <col min="9" max="10" width="10.5703125" style="60" customWidth="1"/>
    <col min="11" max="11" width="12.42578125" style="60" customWidth="1"/>
    <col min="12" max="12" width="13.85546875" style="60" customWidth="1"/>
    <col min="13" max="13" width="12.7109375" style="60" customWidth="1"/>
    <col min="14" max="14" width="13.5703125" style="60" bestFit="1" customWidth="1"/>
    <col min="15" max="15" width="14.85546875" style="60" customWidth="1"/>
    <col min="16" max="16" width="15.85546875" style="60" customWidth="1"/>
    <col min="17" max="17" width="12.7109375" style="60" customWidth="1"/>
    <col min="18" max="18" width="15.140625" style="60" customWidth="1"/>
    <col min="19" max="19" width="5.140625" style="60" customWidth="1"/>
    <col min="20" max="20" width="12.42578125" style="60" bestFit="1" customWidth="1"/>
    <col min="21" max="16384" width="11.42578125" style="60"/>
  </cols>
  <sheetData>
    <row r="1" spans="1:19" ht="78.75" customHeight="1">
      <c r="A1" s="2519"/>
      <c r="B1" s="2519"/>
      <c r="C1" s="2519"/>
      <c r="D1" s="2519"/>
      <c r="E1" s="2519"/>
      <c r="F1" s="2519"/>
      <c r="G1" s="2519"/>
      <c r="H1" s="2519"/>
      <c r="I1" s="2519"/>
      <c r="J1" s="2519"/>
      <c r="K1" s="2519"/>
      <c r="L1" s="2519"/>
      <c r="M1" s="2519"/>
      <c r="N1" s="2519"/>
      <c r="O1" s="2519"/>
      <c r="P1" s="2519"/>
      <c r="Q1" s="2519"/>
      <c r="R1" s="2519"/>
    </row>
    <row r="2" spans="1:19" ht="4.5" customHeight="1">
      <c r="A2" s="138"/>
      <c r="B2" s="1077"/>
      <c r="C2" s="867"/>
      <c r="D2" s="138"/>
      <c r="E2" s="1684"/>
      <c r="F2" s="138"/>
      <c r="G2" s="138"/>
      <c r="H2" s="138"/>
      <c r="I2" s="138"/>
      <c r="J2" s="138" t="s">
        <v>8</v>
      </c>
      <c r="K2" s="138"/>
      <c r="L2" s="138"/>
      <c r="M2" s="138"/>
      <c r="N2" s="138"/>
      <c r="O2" s="138"/>
      <c r="P2" s="138"/>
      <c r="Q2" s="138"/>
      <c r="R2" s="138"/>
    </row>
    <row r="3" spans="1:19" s="29" customFormat="1" ht="27.75" customHeight="1">
      <c r="A3" s="2573" t="s">
        <v>121</v>
      </c>
      <c r="B3" s="2574"/>
      <c r="C3" s="2574"/>
      <c r="D3" s="2574"/>
      <c r="E3" s="2575"/>
      <c r="F3" s="2574"/>
      <c r="G3" s="2574"/>
      <c r="H3" s="2574"/>
      <c r="I3" s="2574"/>
      <c r="J3" s="2574"/>
      <c r="K3" s="2574"/>
      <c r="L3" s="2574"/>
      <c r="M3" s="2574"/>
      <c r="N3" s="2574"/>
      <c r="O3" s="2574"/>
      <c r="P3" s="2574"/>
      <c r="Q3" s="2574"/>
      <c r="R3" s="2576"/>
    </row>
    <row r="4" spans="1:19" s="29" customFormat="1" ht="39" customHeight="1">
      <c r="A4" s="390" t="s">
        <v>0</v>
      </c>
      <c r="B4" s="1968" t="s">
        <v>687</v>
      </c>
      <c r="C4" s="1968" t="s">
        <v>881</v>
      </c>
      <c r="D4" s="1969" t="s">
        <v>738</v>
      </c>
      <c r="E4" s="1969" t="s">
        <v>50</v>
      </c>
      <c r="F4" s="1969" t="s">
        <v>883</v>
      </c>
      <c r="G4" s="1969" t="s">
        <v>884</v>
      </c>
      <c r="H4" s="1969" t="s">
        <v>60</v>
      </c>
      <c r="I4" s="1969" t="s">
        <v>61</v>
      </c>
      <c r="J4" s="408" t="s">
        <v>53</v>
      </c>
      <c r="K4" s="1969" t="s">
        <v>54</v>
      </c>
      <c r="L4" s="1970" t="s">
        <v>55</v>
      </c>
      <c r="M4" s="1969" t="s">
        <v>56</v>
      </c>
      <c r="N4" s="408" t="s">
        <v>57</v>
      </c>
      <c r="O4" s="1969" t="s">
        <v>49</v>
      </c>
      <c r="P4" s="408" t="s">
        <v>106</v>
      </c>
      <c r="Q4" s="1971" t="s">
        <v>58</v>
      </c>
      <c r="R4" s="930" t="s">
        <v>59</v>
      </c>
    </row>
    <row r="5" spans="1:19" s="29" customFormat="1" ht="15.75">
      <c r="A5" s="251" t="s">
        <v>3</v>
      </c>
      <c r="B5" s="1229">
        <v>0</v>
      </c>
      <c r="C5" s="1229">
        <v>133</v>
      </c>
      <c r="D5" s="1229">
        <v>0</v>
      </c>
      <c r="E5" s="1229">
        <v>0</v>
      </c>
      <c r="F5" s="1229">
        <v>57</v>
      </c>
      <c r="G5" s="1229">
        <v>14</v>
      </c>
      <c r="H5" s="1229">
        <v>135</v>
      </c>
      <c r="I5" s="1229">
        <v>76</v>
      </c>
      <c r="J5" s="1229">
        <v>8</v>
      </c>
      <c r="K5" s="1229">
        <v>310</v>
      </c>
      <c r="L5" s="1704">
        <f t="shared" ref="L5:L21" si="0">SUM(B5:K5)</f>
        <v>733</v>
      </c>
      <c r="M5" s="1705">
        <v>0</v>
      </c>
      <c r="N5" s="1705">
        <v>0</v>
      </c>
      <c r="O5" s="1705">
        <v>0</v>
      </c>
      <c r="P5" s="1705">
        <v>0</v>
      </c>
      <c r="Q5" s="1771">
        <f t="shared" ref="Q5:Q19" si="1">SUM(M5:P5)</f>
        <v>0</v>
      </c>
      <c r="R5" s="1706">
        <f t="shared" ref="R5:R19" si="2">L5+Q5</f>
        <v>733</v>
      </c>
      <c r="S5" s="39"/>
    </row>
    <row r="6" spans="1:19" s="29" customFormat="1" ht="15.75">
      <c r="A6" s="251" t="s">
        <v>4</v>
      </c>
      <c r="B6" s="1229">
        <v>0</v>
      </c>
      <c r="C6" s="1229">
        <v>230</v>
      </c>
      <c r="D6" s="1229">
        <v>0</v>
      </c>
      <c r="E6" s="1229">
        <v>0</v>
      </c>
      <c r="F6" s="1229">
        <v>81</v>
      </c>
      <c r="G6" s="1229">
        <v>13</v>
      </c>
      <c r="H6" s="1229">
        <v>181</v>
      </c>
      <c r="I6" s="1229">
        <v>81</v>
      </c>
      <c r="J6" s="1229">
        <v>5</v>
      </c>
      <c r="K6" s="1229">
        <v>290</v>
      </c>
      <c r="L6" s="1704">
        <f t="shared" si="0"/>
        <v>881</v>
      </c>
      <c r="M6" s="1705">
        <v>0</v>
      </c>
      <c r="N6" s="1705">
        <v>259</v>
      </c>
      <c r="O6" s="1705">
        <v>719</v>
      </c>
      <c r="P6" s="1705">
        <v>0</v>
      </c>
      <c r="Q6" s="609">
        <f t="shared" si="1"/>
        <v>978</v>
      </c>
      <c r="R6" s="1707">
        <f t="shared" si="2"/>
        <v>1859</v>
      </c>
    </row>
    <row r="7" spans="1:19" s="29" customFormat="1" ht="15.75">
      <c r="A7" s="251" t="s">
        <v>5</v>
      </c>
      <c r="B7" s="1229">
        <v>0</v>
      </c>
      <c r="C7" s="1229">
        <v>288</v>
      </c>
      <c r="D7" s="1229">
        <v>0</v>
      </c>
      <c r="E7" s="1229">
        <v>0</v>
      </c>
      <c r="F7" s="1229">
        <v>363</v>
      </c>
      <c r="G7" s="1229">
        <v>10</v>
      </c>
      <c r="H7" s="1229">
        <v>208</v>
      </c>
      <c r="I7" s="1229">
        <v>55</v>
      </c>
      <c r="J7" s="1229">
        <v>8</v>
      </c>
      <c r="K7" s="1229">
        <v>213</v>
      </c>
      <c r="L7" s="1704">
        <f t="shared" si="0"/>
        <v>1145</v>
      </c>
      <c r="M7" s="1705">
        <v>0</v>
      </c>
      <c r="N7" s="1705">
        <v>25</v>
      </c>
      <c r="O7" s="1705">
        <v>77</v>
      </c>
      <c r="P7" s="1705">
        <v>0</v>
      </c>
      <c r="Q7" s="609">
        <f t="shared" si="1"/>
        <v>102</v>
      </c>
      <c r="R7" s="1707">
        <f t="shared" si="2"/>
        <v>1247</v>
      </c>
    </row>
    <row r="8" spans="1:19" s="29" customFormat="1" ht="15.75">
      <c r="A8" s="251" t="s">
        <v>6</v>
      </c>
      <c r="B8" s="1229">
        <v>0</v>
      </c>
      <c r="C8" s="1229">
        <v>362</v>
      </c>
      <c r="D8" s="1229">
        <v>0</v>
      </c>
      <c r="E8" s="1229">
        <v>0</v>
      </c>
      <c r="F8" s="1229">
        <v>0</v>
      </c>
      <c r="G8" s="1229">
        <v>0</v>
      </c>
      <c r="H8" s="1229">
        <v>288</v>
      </c>
      <c r="I8" s="1229">
        <v>65</v>
      </c>
      <c r="J8" s="1229">
        <v>19</v>
      </c>
      <c r="K8" s="1229">
        <v>228</v>
      </c>
      <c r="L8" s="1704">
        <f t="shared" si="0"/>
        <v>962</v>
      </c>
      <c r="M8" s="1705">
        <v>0</v>
      </c>
      <c r="N8" s="1705">
        <v>7</v>
      </c>
      <c r="O8" s="1705">
        <v>59</v>
      </c>
      <c r="P8" s="1705">
        <v>0</v>
      </c>
      <c r="Q8" s="609">
        <f t="shared" si="1"/>
        <v>66</v>
      </c>
      <c r="R8" s="1707">
        <f t="shared" si="2"/>
        <v>1028</v>
      </c>
    </row>
    <row r="9" spans="1:19" s="29" customFormat="1" ht="15.75">
      <c r="A9" s="251" t="s">
        <v>7</v>
      </c>
      <c r="B9" s="1229">
        <v>0</v>
      </c>
      <c r="C9" s="1229">
        <v>9295</v>
      </c>
      <c r="D9" s="1229">
        <v>0</v>
      </c>
      <c r="E9" s="1229">
        <v>0</v>
      </c>
      <c r="F9" s="1229">
        <v>0</v>
      </c>
      <c r="G9" s="1229">
        <v>0</v>
      </c>
      <c r="H9" s="1229">
        <v>5982</v>
      </c>
      <c r="I9" s="1229">
        <v>5612</v>
      </c>
      <c r="J9" s="1229">
        <v>59</v>
      </c>
      <c r="K9" s="1229">
        <v>4268</v>
      </c>
      <c r="L9" s="1704">
        <f t="shared" si="0"/>
        <v>25216</v>
      </c>
      <c r="M9" s="1705">
        <v>0</v>
      </c>
      <c r="N9" s="1705">
        <v>7</v>
      </c>
      <c r="O9" s="1705">
        <v>64</v>
      </c>
      <c r="P9" s="1705">
        <v>0</v>
      </c>
      <c r="Q9" s="609">
        <f t="shared" si="1"/>
        <v>71</v>
      </c>
      <c r="R9" s="1707">
        <f t="shared" si="2"/>
        <v>25287</v>
      </c>
    </row>
    <row r="10" spans="1:19" s="29" customFormat="1" ht="15.75">
      <c r="A10" s="251" t="s">
        <v>140</v>
      </c>
      <c r="B10" s="1229">
        <v>0</v>
      </c>
      <c r="C10" s="1229">
        <v>2869</v>
      </c>
      <c r="D10" s="1229">
        <v>0</v>
      </c>
      <c r="E10" s="1229">
        <v>0</v>
      </c>
      <c r="F10" s="1229">
        <v>0</v>
      </c>
      <c r="G10" s="1229">
        <v>0</v>
      </c>
      <c r="H10" s="1229">
        <v>2345</v>
      </c>
      <c r="I10" s="1229">
        <v>3608</v>
      </c>
      <c r="J10" s="1229">
        <v>22</v>
      </c>
      <c r="K10" s="1229">
        <v>1752</v>
      </c>
      <c r="L10" s="1704">
        <f t="shared" si="0"/>
        <v>10596</v>
      </c>
      <c r="M10" s="1705">
        <v>0</v>
      </c>
      <c r="N10" s="1705">
        <v>5</v>
      </c>
      <c r="O10" s="1705">
        <v>43</v>
      </c>
      <c r="P10" s="1705">
        <v>0</v>
      </c>
      <c r="Q10" s="609">
        <f t="shared" si="1"/>
        <v>48</v>
      </c>
      <c r="R10" s="1707">
        <f t="shared" si="2"/>
        <v>10644</v>
      </c>
      <c r="S10" s="85"/>
    </row>
    <row r="11" spans="1:19" s="29" customFormat="1" ht="15.75">
      <c r="A11" s="251" t="s">
        <v>171</v>
      </c>
      <c r="B11" s="1229">
        <v>0</v>
      </c>
      <c r="C11" s="1229">
        <v>2173</v>
      </c>
      <c r="D11" s="1229">
        <v>0</v>
      </c>
      <c r="E11" s="1229">
        <v>0</v>
      </c>
      <c r="F11" s="1229">
        <v>0</v>
      </c>
      <c r="G11" s="1229">
        <v>0</v>
      </c>
      <c r="H11" s="1229">
        <v>1603</v>
      </c>
      <c r="I11" s="1229">
        <v>1068</v>
      </c>
      <c r="J11" s="1229">
        <v>23</v>
      </c>
      <c r="K11" s="1229">
        <v>1337</v>
      </c>
      <c r="L11" s="1704">
        <f t="shared" si="0"/>
        <v>6204</v>
      </c>
      <c r="M11" s="1705">
        <v>0</v>
      </c>
      <c r="N11" s="1705">
        <v>23</v>
      </c>
      <c r="O11" s="1705">
        <v>41</v>
      </c>
      <c r="P11" s="1705">
        <v>0</v>
      </c>
      <c r="Q11" s="609">
        <f t="shared" si="1"/>
        <v>64</v>
      </c>
      <c r="R11" s="1707">
        <f t="shared" si="2"/>
        <v>6268</v>
      </c>
      <c r="S11" s="85"/>
    </row>
    <row r="12" spans="1:19" s="29" customFormat="1" ht="15.75">
      <c r="A12" s="251" t="s">
        <v>375</v>
      </c>
      <c r="B12" s="1229">
        <v>0</v>
      </c>
      <c r="C12" s="1229">
        <v>3381</v>
      </c>
      <c r="D12" s="1229">
        <v>0</v>
      </c>
      <c r="E12" s="1229">
        <v>0</v>
      </c>
      <c r="F12" s="1229">
        <v>0</v>
      </c>
      <c r="G12" s="1229">
        <v>0</v>
      </c>
      <c r="H12" s="1229">
        <v>2631</v>
      </c>
      <c r="I12" s="1229">
        <v>1755</v>
      </c>
      <c r="J12" s="1229">
        <v>39</v>
      </c>
      <c r="K12" s="1229">
        <v>2221</v>
      </c>
      <c r="L12" s="1704">
        <f t="shared" si="0"/>
        <v>10027</v>
      </c>
      <c r="M12" s="1705">
        <v>0</v>
      </c>
      <c r="N12" s="1705">
        <v>3</v>
      </c>
      <c r="O12" s="1705">
        <v>16</v>
      </c>
      <c r="P12" s="1705">
        <v>0</v>
      </c>
      <c r="Q12" s="609">
        <f t="shared" si="1"/>
        <v>19</v>
      </c>
      <c r="R12" s="1707">
        <f t="shared" si="2"/>
        <v>10046</v>
      </c>
      <c r="S12" s="85"/>
    </row>
    <row r="13" spans="1:19" s="29" customFormat="1" ht="15.75">
      <c r="A13" s="251" t="s">
        <v>408</v>
      </c>
      <c r="B13" s="1229">
        <v>0</v>
      </c>
      <c r="C13" s="1229">
        <v>5417</v>
      </c>
      <c r="D13" s="1229">
        <v>0</v>
      </c>
      <c r="E13" s="1229">
        <v>0</v>
      </c>
      <c r="F13" s="1229">
        <v>0</v>
      </c>
      <c r="G13" s="1229">
        <v>0</v>
      </c>
      <c r="H13" s="1229">
        <v>3642</v>
      </c>
      <c r="I13" s="1229">
        <v>3099</v>
      </c>
      <c r="J13" s="1229">
        <v>33</v>
      </c>
      <c r="K13" s="1229">
        <v>3510</v>
      </c>
      <c r="L13" s="1704">
        <f t="shared" si="0"/>
        <v>15701</v>
      </c>
      <c r="M13" s="1705">
        <v>0</v>
      </c>
      <c r="N13" s="1705">
        <v>7</v>
      </c>
      <c r="O13" s="1705">
        <v>32</v>
      </c>
      <c r="P13" s="1705">
        <v>0</v>
      </c>
      <c r="Q13" s="609">
        <f t="shared" si="1"/>
        <v>39</v>
      </c>
      <c r="R13" s="1707">
        <f t="shared" si="2"/>
        <v>15740</v>
      </c>
      <c r="S13" s="85"/>
    </row>
    <row r="14" spans="1:19" s="29" customFormat="1" ht="15.75">
      <c r="A14" s="251" t="s">
        <v>416</v>
      </c>
      <c r="B14" s="1229">
        <v>0</v>
      </c>
      <c r="C14" s="1229">
        <v>11143</v>
      </c>
      <c r="D14" s="1229">
        <v>0</v>
      </c>
      <c r="E14" s="1229">
        <v>0</v>
      </c>
      <c r="F14" s="1229">
        <v>0</v>
      </c>
      <c r="G14" s="1229">
        <v>0</v>
      </c>
      <c r="H14" s="1229">
        <v>7753</v>
      </c>
      <c r="I14" s="1229">
        <v>7468</v>
      </c>
      <c r="J14" s="1229">
        <v>107</v>
      </c>
      <c r="K14" s="1229">
        <v>5850</v>
      </c>
      <c r="L14" s="1704">
        <f t="shared" si="0"/>
        <v>32321</v>
      </c>
      <c r="M14" s="1705">
        <v>7</v>
      </c>
      <c r="N14" s="1705">
        <v>5</v>
      </c>
      <c r="O14" s="1705">
        <v>32</v>
      </c>
      <c r="P14" s="1705">
        <v>0</v>
      </c>
      <c r="Q14" s="609">
        <f t="shared" si="1"/>
        <v>44</v>
      </c>
      <c r="R14" s="1707">
        <f t="shared" si="2"/>
        <v>32365</v>
      </c>
      <c r="S14" s="85"/>
    </row>
    <row r="15" spans="1:19" s="29" customFormat="1" ht="15.75">
      <c r="A15" s="251" t="s">
        <v>669</v>
      </c>
      <c r="B15" s="1229">
        <v>0</v>
      </c>
      <c r="C15" s="1229">
        <v>14572</v>
      </c>
      <c r="D15" s="1229">
        <v>0</v>
      </c>
      <c r="E15" s="1229">
        <v>0</v>
      </c>
      <c r="F15" s="1229">
        <v>0</v>
      </c>
      <c r="G15" s="1229">
        <v>0</v>
      </c>
      <c r="H15" s="1229">
        <v>10453</v>
      </c>
      <c r="I15" s="1229">
        <v>8284</v>
      </c>
      <c r="J15" s="1229">
        <v>192</v>
      </c>
      <c r="K15" s="1229">
        <v>8960</v>
      </c>
      <c r="L15" s="1704">
        <f t="shared" si="0"/>
        <v>42461</v>
      </c>
      <c r="M15" s="1705">
        <v>90</v>
      </c>
      <c r="N15" s="1705">
        <v>2</v>
      </c>
      <c r="O15" s="1705">
        <v>37</v>
      </c>
      <c r="P15" s="1705">
        <v>0</v>
      </c>
      <c r="Q15" s="609">
        <f t="shared" si="1"/>
        <v>129</v>
      </c>
      <c r="R15" s="1707">
        <f t="shared" si="2"/>
        <v>42590</v>
      </c>
      <c r="S15" s="85"/>
    </row>
    <row r="16" spans="1:19" s="29" customFormat="1" ht="15.75">
      <c r="A16" s="251" t="s">
        <v>696</v>
      </c>
      <c r="B16" s="1229">
        <v>1</v>
      </c>
      <c r="C16" s="1229">
        <v>25447</v>
      </c>
      <c r="D16" s="1229">
        <v>0</v>
      </c>
      <c r="E16" s="1229">
        <v>0</v>
      </c>
      <c r="F16" s="1229">
        <v>0</v>
      </c>
      <c r="G16" s="1229">
        <v>0</v>
      </c>
      <c r="H16" s="1229">
        <v>17688</v>
      </c>
      <c r="I16" s="1229">
        <v>7993</v>
      </c>
      <c r="J16" s="1229">
        <v>430</v>
      </c>
      <c r="K16" s="1229">
        <v>13415</v>
      </c>
      <c r="L16" s="1704">
        <f t="shared" si="0"/>
        <v>64974</v>
      </c>
      <c r="M16" s="1705">
        <v>96</v>
      </c>
      <c r="N16" s="1705">
        <v>0</v>
      </c>
      <c r="O16" s="1705">
        <v>7</v>
      </c>
      <c r="P16" s="1705">
        <v>0</v>
      </c>
      <c r="Q16" s="609">
        <f t="shared" si="1"/>
        <v>103</v>
      </c>
      <c r="R16" s="1707">
        <f t="shared" si="2"/>
        <v>65077</v>
      </c>
      <c r="S16" s="85"/>
    </row>
    <row r="17" spans="1:20" s="57" customFormat="1" ht="15.75">
      <c r="A17" s="251" t="s">
        <v>746</v>
      </c>
      <c r="B17" s="1229">
        <v>1141</v>
      </c>
      <c r="C17" s="1229">
        <v>31376</v>
      </c>
      <c r="D17" s="1229">
        <v>0</v>
      </c>
      <c r="E17" s="1229">
        <v>0</v>
      </c>
      <c r="F17" s="1229">
        <v>0</v>
      </c>
      <c r="G17" s="1229">
        <v>0</v>
      </c>
      <c r="H17" s="1229">
        <v>20913</v>
      </c>
      <c r="I17" s="1229">
        <v>9213</v>
      </c>
      <c r="J17" s="1229">
        <v>257</v>
      </c>
      <c r="K17" s="1229">
        <v>17231</v>
      </c>
      <c r="L17" s="1704">
        <f t="shared" si="0"/>
        <v>80131</v>
      </c>
      <c r="M17" s="1705">
        <v>104</v>
      </c>
      <c r="N17" s="1705">
        <v>4</v>
      </c>
      <c r="O17" s="1705">
        <v>11</v>
      </c>
      <c r="P17" s="1705">
        <v>267</v>
      </c>
      <c r="Q17" s="609">
        <f t="shared" si="1"/>
        <v>386</v>
      </c>
      <c r="R17" s="1707">
        <f t="shared" si="2"/>
        <v>80517</v>
      </c>
      <c r="S17" s="55"/>
    </row>
    <row r="18" spans="1:20" s="57" customFormat="1" ht="15.75">
      <c r="A18" s="251" t="s">
        <v>766</v>
      </c>
      <c r="B18" s="1229">
        <v>4086</v>
      </c>
      <c r="C18" s="1229">
        <v>31118</v>
      </c>
      <c r="D18" s="1229">
        <v>6</v>
      </c>
      <c r="E18" s="1229">
        <v>0</v>
      </c>
      <c r="F18" s="1229">
        <v>0</v>
      </c>
      <c r="G18" s="1229">
        <v>0</v>
      </c>
      <c r="H18" s="1229">
        <v>19850</v>
      </c>
      <c r="I18" s="1229">
        <v>8259</v>
      </c>
      <c r="J18" s="1229">
        <v>195</v>
      </c>
      <c r="K18" s="1229">
        <v>18879</v>
      </c>
      <c r="L18" s="1704">
        <f t="shared" si="0"/>
        <v>82393</v>
      </c>
      <c r="M18" s="1705">
        <v>120</v>
      </c>
      <c r="N18" s="1705">
        <v>50</v>
      </c>
      <c r="O18" s="1705">
        <v>5</v>
      </c>
      <c r="P18" s="1705">
        <v>144</v>
      </c>
      <c r="Q18" s="609">
        <f t="shared" si="1"/>
        <v>319</v>
      </c>
      <c r="R18" s="1707">
        <f t="shared" si="2"/>
        <v>82712</v>
      </c>
      <c r="S18" s="55"/>
    </row>
    <row r="19" spans="1:20" s="57" customFormat="1" ht="15.75">
      <c r="A19" s="251" t="s">
        <v>891</v>
      </c>
      <c r="B19" s="1229">
        <v>4144</v>
      </c>
      <c r="C19" s="1229">
        <v>28073</v>
      </c>
      <c r="D19" s="1229">
        <v>152</v>
      </c>
      <c r="E19" s="1229">
        <v>0</v>
      </c>
      <c r="F19" s="1229">
        <v>0</v>
      </c>
      <c r="G19" s="1229">
        <v>0</v>
      </c>
      <c r="H19" s="1229">
        <v>23841</v>
      </c>
      <c r="I19" s="1229">
        <v>10417</v>
      </c>
      <c r="J19" s="1229">
        <v>212</v>
      </c>
      <c r="K19" s="1229">
        <v>20749</v>
      </c>
      <c r="L19" s="1704">
        <f t="shared" si="0"/>
        <v>87588</v>
      </c>
      <c r="M19" s="1705">
        <v>18</v>
      </c>
      <c r="N19" s="1705">
        <v>9</v>
      </c>
      <c r="O19" s="1705">
        <v>302</v>
      </c>
      <c r="P19" s="1705">
        <v>108</v>
      </c>
      <c r="Q19" s="609">
        <f t="shared" si="1"/>
        <v>437</v>
      </c>
      <c r="R19" s="1707">
        <f t="shared" si="2"/>
        <v>88025</v>
      </c>
      <c r="S19" s="55"/>
    </row>
    <row r="20" spans="1:20" s="57" customFormat="1" ht="15.75">
      <c r="A20" s="251" t="s">
        <v>964</v>
      </c>
      <c r="B20" s="1229">
        <v>2517</v>
      </c>
      <c r="C20" s="1229">
        <v>5967</v>
      </c>
      <c r="D20" s="1229">
        <v>160</v>
      </c>
      <c r="E20" s="1229">
        <v>0</v>
      </c>
      <c r="F20" s="1229">
        <v>0</v>
      </c>
      <c r="G20" s="1229">
        <v>0</v>
      </c>
      <c r="H20" s="1229">
        <v>5615</v>
      </c>
      <c r="I20" s="1229">
        <v>3890</v>
      </c>
      <c r="J20" s="1229">
        <v>84</v>
      </c>
      <c r="K20" s="1229">
        <v>4984</v>
      </c>
      <c r="L20" s="1704">
        <f t="shared" si="0"/>
        <v>23217</v>
      </c>
      <c r="M20" s="1705">
        <v>15</v>
      </c>
      <c r="N20" s="1705">
        <v>5</v>
      </c>
      <c r="O20" s="1705">
        <v>208</v>
      </c>
      <c r="P20" s="1705">
        <v>38</v>
      </c>
      <c r="Q20" s="609">
        <f>SUM(M20:P20)</f>
        <v>266</v>
      </c>
      <c r="R20" s="1707">
        <f t="shared" ref="R20" si="3">L20+Q20</f>
        <v>23483</v>
      </c>
      <c r="S20" s="55"/>
    </row>
    <row r="21" spans="1:20" s="57" customFormat="1" ht="15.75">
      <c r="A21" s="269" t="str">
        <f>+'Resumen EEp'!G5</f>
        <v>Ene-Abr. 2021</v>
      </c>
      <c r="B21" s="1229">
        <f>+'III.5.12.Trasp. recibidos'!B20+'III.5.14.Trasp. netos'!B21</f>
        <v>1910</v>
      </c>
      <c r="C21" s="1229">
        <f>+'III.5.12.Trasp. recibidos'!C20-'III.5.14.Trasp. netos'!C21</f>
        <v>1981</v>
      </c>
      <c r="D21" s="1229">
        <f>+'III.5.12.Trasp. recibidos'!D20-'III.5.14.Trasp. netos'!D21</f>
        <v>131</v>
      </c>
      <c r="E21" s="1229">
        <f>+'III.5.12.Trasp. recibidos'!E20+'III.5.14.Trasp. netos'!E21</f>
        <v>0</v>
      </c>
      <c r="F21" s="1229">
        <f>+'III.5.12.Trasp. recibidos'!F20+'III.5.14.Trasp. netos'!F21</f>
        <v>0</v>
      </c>
      <c r="G21" s="1229"/>
      <c r="H21" s="1229">
        <f>+'III.5.12.Trasp. recibidos'!G20+'III.5.14.Trasp. netos'!G21</f>
        <v>3</v>
      </c>
      <c r="I21" s="1229">
        <f>+'III.5.12.Trasp. recibidos'!H20+'III.5.14.Trasp. netos'!H21</f>
        <v>2662</v>
      </c>
      <c r="J21" s="1229">
        <f>+'III.5.12.Trasp. recibidos'!I20+'III.5.14.Trasp. netos'!I21</f>
        <v>124</v>
      </c>
      <c r="K21" s="1229">
        <f>+'III.5.12.Trasp. recibidos'!J20+'III.5.14.Trasp. netos'!J21</f>
        <v>487</v>
      </c>
      <c r="L21" s="1704">
        <f t="shared" si="0"/>
        <v>7298</v>
      </c>
      <c r="M21" s="1705">
        <v>0</v>
      </c>
      <c r="N21" s="1705">
        <v>3</v>
      </c>
      <c r="O21" s="1705">
        <f>+'III.5.12.Trasp. recibidos'!O20+'III.5.14.Trasp. netos'!O21</f>
        <v>314</v>
      </c>
      <c r="P21" s="1705">
        <v>26</v>
      </c>
      <c r="Q21" s="1708">
        <f>SUM(M21:P21)</f>
        <v>343</v>
      </c>
      <c r="R21" s="1707">
        <f>L21+Q21</f>
        <v>7641</v>
      </c>
      <c r="S21" s="55"/>
    </row>
    <row r="22" spans="1:20" ht="19.5" customHeight="1">
      <c r="A22" s="235" t="s">
        <v>1</v>
      </c>
      <c r="B22" s="756">
        <f>SUM(B5:B21)</f>
        <v>13799</v>
      </c>
      <c r="C22" s="756">
        <f t="shared" ref="C22:R22" si="4">SUM(C5:C21)</f>
        <v>173825</v>
      </c>
      <c r="D22" s="756">
        <f t="shared" si="4"/>
        <v>449</v>
      </c>
      <c r="E22" s="756">
        <f t="shared" si="4"/>
        <v>0</v>
      </c>
      <c r="F22" s="756">
        <f t="shared" si="4"/>
        <v>501</v>
      </c>
      <c r="G22" s="756">
        <f t="shared" si="4"/>
        <v>37</v>
      </c>
      <c r="H22" s="756">
        <f t="shared" si="4"/>
        <v>123131</v>
      </c>
      <c r="I22" s="756">
        <f t="shared" si="4"/>
        <v>73605</v>
      </c>
      <c r="J22" s="756">
        <f t="shared" si="4"/>
        <v>1817</v>
      </c>
      <c r="K22" s="756">
        <f t="shared" si="4"/>
        <v>104684</v>
      </c>
      <c r="L22" s="1770">
        <f>SUM(L5:L21)</f>
        <v>491848</v>
      </c>
      <c r="M22" s="756">
        <f t="shared" si="4"/>
        <v>450</v>
      </c>
      <c r="N22" s="756">
        <f t="shared" si="4"/>
        <v>414</v>
      </c>
      <c r="O22" s="756">
        <f t="shared" si="4"/>
        <v>1967</v>
      </c>
      <c r="P22" s="756">
        <f t="shared" si="4"/>
        <v>583</v>
      </c>
      <c r="Q22" s="1708">
        <f t="shared" si="4"/>
        <v>3414</v>
      </c>
      <c r="R22" s="756">
        <f t="shared" si="4"/>
        <v>495262</v>
      </c>
      <c r="S22" s="85"/>
      <c r="T22" s="2182"/>
    </row>
    <row r="23" spans="1:20" s="29" customFormat="1" ht="18" customHeight="1">
      <c r="A23" s="60"/>
      <c r="B23" s="584"/>
      <c r="C23" s="584"/>
      <c r="D23" s="60"/>
      <c r="E23" s="584"/>
      <c r="F23" s="60"/>
      <c r="G23" s="60"/>
      <c r="H23" s="60"/>
      <c r="I23" s="60"/>
      <c r="J23" s="60"/>
      <c r="K23" s="60"/>
      <c r="L23" s="60"/>
      <c r="M23" s="60"/>
      <c r="N23" s="60"/>
      <c r="O23" s="60"/>
      <c r="P23" s="60"/>
      <c r="Q23" s="60"/>
      <c r="R23" s="60"/>
    </row>
    <row r="24" spans="1:20" s="29" customFormat="1">
      <c r="A24" s="74"/>
      <c r="B24" s="74"/>
      <c r="C24" s="74"/>
      <c r="D24" s="74"/>
      <c r="E24" s="74"/>
      <c r="F24" s="74"/>
      <c r="G24" s="74"/>
      <c r="H24" s="74"/>
      <c r="I24" s="74"/>
      <c r="J24" s="74"/>
      <c r="K24" s="74"/>
      <c r="L24" s="74"/>
      <c r="M24" s="74"/>
      <c r="N24" s="74"/>
      <c r="O24" s="74"/>
      <c r="P24" s="74"/>
      <c r="Q24" s="74"/>
      <c r="R24" s="74"/>
    </row>
    <row r="25" spans="1:20" s="29" customFormat="1">
      <c r="A25" s="74"/>
      <c r="B25" s="74"/>
      <c r="C25" s="74"/>
      <c r="D25" s="74"/>
      <c r="E25" s="74"/>
      <c r="F25" s="74"/>
      <c r="G25" s="74"/>
      <c r="H25" s="74"/>
      <c r="I25" s="74"/>
      <c r="J25" s="74"/>
      <c r="K25" s="74"/>
      <c r="L25" s="74"/>
      <c r="M25" s="74"/>
      <c r="N25" s="74"/>
      <c r="O25" s="74"/>
      <c r="P25" s="74"/>
      <c r="Q25" s="74"/>
      <c r="R25" s="74"/>
    </row>
    <row r="26" spans="1:20" s="29" customFormat="1">
      <c r="A26" s="74"/>
      <c r="B26" s="74"/>
      <c r="C26" s="74"/>
      <c r="D26" s="74"/>
      <c r="E26" s="74"/>
      <c r="F26" s="74"/>
      <c r="G26" s="74"/>
      <c r="H26" s="74"/>
      <c r="I26" s="74"/>
      <c r="J26" s="74"/>
      <c r="K26" s="74"/>
      <c r="L26" s="74"/>
      <c r="M26" s="74"/>
      <c r="N26" s="74"/>
      <c r="O26" s="74"/>
      <c r="P26" s="74"/>
      <c r="Q26" s="74"/>
      <c r="R26" s="74"/>
    </row>
    <row r="27" spans="1:20" s="29" customFormat="1">
      <c r="A27" s="74"/>
      <c r="B27" s="74"/>
      <c r="C27" s="74"/>
      <c r="D27" s="74"/>
      <c r="E27" s="74"/>
      <c r="F27" s="74"/>
      <c r="G27" s="74"/>
      <c r="H27" s="74"/>
      <c r="I27" s="74"/>
      <c r="J27" s="74"/>
      <c r="K27" s="74"/>
      <c r="L27" s="74"/>
      <c r="M27" s="74"/>
      <c r="N27" s="74"/>
      <c r="O27" s="74"/>
      <c r="P27" s="74"/>
      <c r="Q27" s="74"/>
      <c r="R27" s="74"/>
    </row>
    <row r="28" spans="1:20" s="29" customFormat="1">
      <c r="A28" s="74"/>
      <c r="B28" s="74"/>
      <c r="C28" s="74"/>
      <c r="D28" s="74"/>
      <c r="E28" s="74"/>
      <c r="F28" s="74"/>
      <c r="G28" s="74"/>
      <c r="H28" s="74"/>
      <c r="I28" s="74"/>
      <c r="J28" s="74"/>
      <c r="K28" s="74"/>
      <c r="L28" s="74"/>
      <c r="M28" s="74"/>
      <c r="N28" s="74"/>
      <c r="O28" s="74"/>
      <c r="P28" s="74"/>
      <c r="Q28" s="74"/>
      <c r="R28" s="74"/>
    </row>
    <row r="29" spans="1:20" s="29" customFormat="1">
      <c r="A29" s="74"/>
      <c r="B29" s="74"/>
      <c r="C29" s="74"/>
      <c r="D29" s="74"/>
      <c r="E29" s="74"/>
      <c r="F29" s="74"/>
      <c r="G29" s="74"/>
      <c r="H29" s="74"/>
      <c r="I29" s="74"/>
      <c r="J29" s="74"/>
      <c r="K29" s="74"/>
      <c r="L29" s="74"/>
      <c r="M29" s="74"/>
      <c r="N29" s="74"/>
      <c r="O29" s="74"/>
      <c r="P29" s="74"/>
      <c r="Q29" s="74"/>
      <c r="R29" s="74"/>
    </row>
    <row r="30" spans="1:20" s="29" customFormat="1">
      <c r="A30" s="74"/>
      <c r="B30" s="74"/>
      <c r="C30" s="74"/>
      <c r="D30" s="74"/>
      <c r="E30" s="74"/>
      <c r="F30" s="74"/>
      <c r="G30" s="74"/>
      <c r="H30" s="74"/>
      <c r="I30" s="74"/>
      <c r="J30" s="74"/>
      <c r="K30" s="74"/>
      <c r="L30" s="74"/>
      <c r="M30" s="74"/>
      <c r="N30" s="74"/>
      <c r="O30" s="74"/>
      <c r="P30" s="74"/>
      <c r="Q30" s="74"/>
      <c r="R30" s="74"/>
    </row>
    <row r="31" spans="1:20" s="29" customFormat="1">
      <c r="A31" s="74"/>
      <c r="B31" s="74"/>
      <c r="C31" s="74"/>
      <c r="D31" s="74"/>
      <c r="E31" s="74"/>
      <c r="F31" s="74"/>
      <c r="G31" s="74"/>
      <c r="H31" s="74"/>
      <c r="I31" s="74"/>
      <c r="J31" s="74"/>
      <c r="K31" s="74"/>
      <c r="L31" s="74"/>
      <c r="M31" s="74"/>
      <c r="N31" s="74"/>
      <c r="O31" s="74"/>
      <c r="P31" s="74"/>
      <c r="Q31" s="74"/>
      <c r="R31" s="74"/>
      <c r="T31" s="60"/>
    </row>
    <row r="32" spans="1:20" s="29" customFormat="1">
      <c r="A32" s="74"/>
      <c r="B32" s="74"/>
      <c r="C32" s="74"/>
      <c r="D32" s="74"/>
      <c r="E32" s="74"/>
      <c r="F32" s="74"/>
      <c r="G32" s="74"/>
      <c r="H32" s="74"/>
      <c r="I32" s="74"/>
      <c r="J32" s="74"/>
      <c r="K32" s="74"/>
      <c r="L32" s="74"/>
      <c r="M32" s="74"/>
      <c r="N32" s="74"/>
      <c r="O32" s="74"/>
      <c r="P32" s="74"/>
      <c r="Q32" s="74"/>
      <c r="R32" s="74"/>
      <c r="T32" s="60"/>
    </row>
    <row r="33" spans="1:25" s="29" customFormat="1">
      <c r="A33" s="74"/>
      <c r="B33" s="74"/>
      <c r="C33" s="74"/>
      <c r="D33" s="74"/>
      <c r="E33" s="74"/>
      <c r="F33" s="74"/>
      <c r="G33" s="74"/>
      <c r="H33" s="74"/>
      <c r="I33" s="74"/>
      <c r="J33" s="74"/>
      <c r="K33" s="74"/>
      <c r="L33" s="74"/>
      <c r="M33" s="74"/>
      <c r="N33" s="74"/>
      <c r="O33" s="74"/>
      <c r="P33" s="74"/>
      <c r="Q33" s="74"/>
      <c r="R33" s="74"/>
      <c r="T33" s="60"/>
    </row>
    <row r="34" spans="1:25" s="29" customFormat="1">
      <c r="A34" s="74"/>
      <c r="B34" s="74"/>
      <c r="C34" s="74"/>
      <c r="D34" s="74"/>
      <c r="E34" s="74"/>
      <c r="F34" s="74"/>
      <c r="G34" s="74"/>
      <c r="H34" s="74"/>
      <c r="I34" s="74"/>
      <c r="J34" s="74"/>
      <c r="K34" s="74"/>
      <c r="L34" s="74"/>
      <c r="M34" s="74"/>
      <c r="N34" s="74"/>
      <c r="O34" s="74"/>
      <c r="P34" s="74"/>
      <c r="Q34" s="74"/>
      <c r="R34" s="74"/>
      <c r="T34" s="60"/>
    </row>
    <row r="35" spans="1:25" s="29" customFormat="1">
      <c r="A35" s="74"/>
      <c r="B35" s="74"/>
      <c r="C35" s="74"/>
      <c r="D35" s="74"/>
      <c r="E35" s="74"/>
      <c r="F35" s="74"/>
      <c r="G35" s="74"/>
      <c r="H35" s="74"/>
      <c r="I35" s="74"/>
      <c r="J35" s="74"/>
      <c r="K35" s="74"/>
      <c r="L35" s="74"/>
      <c r="M35" s="74"/>
      <c r="N35" s="74"/>
      <c r="O35" s="74"/>
      <c r="P35" s="74"/>
      <c r="Q35" s="74"/>
      <c r="R35" s="74"/>
      <c r="T35" s="60"/>
    </row>
    <row r="36" spans="1:25" s="29" customFormat="1">
      <c r="A36" s="74"/>
      <c r="B36" s="74"/>
      <c r="C36" s="74"/>
      <c r="D36" s="74"/>
      <c r="E36" s="74"/>
      <c r="F36" s="74"/>
      <c r="G36" s="74"/>
      <c r="H36" s="74"/>
      <c r="I36" s="74"/>
      <c r="J36" s="74"/>
      <c r="K36" s="74"/>
      <c r="L36" s="74"/>
      <c r="M36" s="74"/>
      <c r="N36" s="74"/>
      <c r="O36" s="74"/>
      <c r="P36" s="74"/>
      <c r="Q36" s="74"/>
      <c r="R36" s="74"/>
      <c r="T36" s="60"/>
      <c r="Y36" s="29" t="s">
        <v>8</v>
      </c>
    </row>
    <row r="37" spans="1:25" s="29" customFormat="1">
      <c r="A37" s="74"/>
      <c r="B37" s="74"/>
      <c r="C37" s="74"/>
      <c r="D37" s="5"/>
      <c r="E37" s="1696"/>
      <c r="F37" s="74"/>
      <c r="G37" s="74"/>
      <c r="H37" s="74"/>
      <c r="I37" s="74"/>
      <c r="J37" s="74"/>
      <c r="K37" s="74"/>
      <c r="L37" s="74"/>
      <c r="M37" s="74"/>
      <c r="N37" s="74"/>
      <c r="O37" s="74"/>
      <c r="P37" s="74"/>
      <c r="Q37" s="74"/>
      <c r="R37" s="74"/>
      <c r="T37" s="60"/>
    </row>
    <row r="38" spans="1:25" s="29" customFormat="1">
      <c r="A38" s="74"/>
      <c r="B38" s="74"/>
      <c r="C38" s="74"/>
      <c r="D38" s="4"/>
      <c r="E38" s="1696"/>
      <c r="F38" s="74"/>
      <c r="G38" s="74"/>
      <c r="H38" s="74"/>
      <c r="I38" s="74"/>
      <c r="J38" s="74"/>
      <c r="K38" s="74"/>
      <c r="L38" s="74"/>
      <c r="M38" s="74"/>
      <c r="N38" s="74"/>
      <c r="O38" s="74"/>
      <c r="P38" s="74"/>
      <c r="Q38" s="74"/>
      <c r="R38" s="74"/>
      <c r="T38" s="60"/>
    </row>
    <row r="39" spans="1:25" s="29" customFormat="1">
      <c r="A39" s="74"/>
      <c r="B39" s="74"/>
      <c r="C39" s="74"/>
      <c r="D39" s="20"/>
      <c r="E39" s="20"/>
      <c r="F39" s="74"/>
      <c r="G39" s="74"/>
      <c r="H39" s="74"/>
      <c r="I39" s="74"/>
      <c r="J39" s="74"/>
      <c r="K39" s="74"/>
      <c r="L39" s="74"/>
      <c r="M39" s="74"/>
      <c r="N39" s="74"/>
      <c r="O39" s="74"/>
      <c r="P39" s="74"/>
      <c r="Q39" s="74"/>
      <c r="R39" s="74"/>
      <c r="T39" s="60"/>
    </row>
    <row r="40" spans="1:25" s="29" customFormat="1">
      <c r="A40" s="74"/>
      <c r="B40" s="74"/>
      <c r="C40" s="74"/>
      <c r="D40" s="74"/>
      <c r="E40" s="74"/>
      <c r="F40" s="74"/>
      <c r="G40" s="74"/>
      <c r="H40" s="74"/>
      <c r="I40" s="74"/>
      <c r="J40" s="74"/>
      <c r="K40" s="74"/>
      <c r="L40" s="74"/>
      <c r="M40" s="74"/>
      <c r="N40" s="74"/>
      <c r="O40" s="74"/>
      <c r="P40" s="74"/>
      <c r="Q40" s="74"/>
      <c r="R40" s="74"/>
      <c r="T40" s="60"/>
    </row>
    <row r="41" spans="1:25" s="29" customFormat="1">
      <c r="A41" s="74"/>
      <c r="B41" s="74"/>
      <c r="C41" s="74"/>
      <c r="D41" s="74"/>
      <c r="E41" s="74"/>
      <c r="F41" s="74"/>
      <c r="G41" s="74"/>
      <c r="H41" s="74"/>
      <c r="I41" s="74"/>
      <c r="J41" s="74"/>
      <c r="K41" s="74"/>
      <c r="L41" s="74"/>
      <c r="M41" s="74"/>
      <c r="N41" s="74"/>
      <c r="O41" s="74"/>
      <c r="P41" s="74"/>
      <c r="Q41" s="74"/>
      <c r="R41" s="74"/>
      <c r="T41" s="60"/>
    </row>
    <row r="42" spans="1:25" s="29" customFormat="1">
      <c r="A42" s="74"/>
      <c r="B42" s="74"/>
      <c r="C42" s="74"/>
      <c r="D42" s="74"/>
      <c r="E42" s="74"/>
      <c r="F42" s="74"/>
      <c r="G42" s="74"/>
      <c r="H42" s="74"/>
      <c r="I42" s="74"/>
      <c r="J42" s="74"/>
      <c r="K42" s="74"/>
      <c r="L42" s="74"/>
      <c r="M42" s="74"/>
      <c r="N42" s="74"/>
      <c r="O42" s="74"/>
      <c r="P42" s="74"/>
      <c r="Q42" s="74"/>
      <c r="R42" s="74"/>
      <c r="T42" s="60"/>
    </row>
    <row r="43" spans="1:25" s="29" customFormat="1">
      <c r="A43" s="74"/>
      <c r="B43" s="74"/>
      <c r="C43" s="74"/>
      <c r="D43" s="74"/>
      <c r="E43" s="74"/>
      <c r="F43" s="74"/>
      <c r="G43" s="74"/>
      <c r="H43" s="74"/>
      <c r="I43" s="74"/>
      <c r="J43" s="74"/>
      <c r="K43" s="74"/>
      <c r="L43" s="74"/>
      <c r="M43" s="74"/>
      <c r="N43" s="74"/>
      <c r="O43" s="74"/>
      <c r="P43" s="74"/>
      <c r="Q43" s="74"/>
      <c r="R43" s="74"/>
      <c r="T43" s="60"/>
    </row>
    <row r="44" spans="1:25" s="29" customFormat="1">
      <c r="A44" s="74"/>
      <c r="B44" s="74"/>
      <c r="C44" s="74"/>
      <c r="D44" s="74"/>
      <c r="E44" s="74"/>
      <c r="F44" s="74"/>
      <c r="G44" s="74"/>
      <c r="H44" s="74"/>
      <c r="I44" s="74"/>
      <c r="J44" s="74"/>
      <c r="K44" s="74"/>
      <c r="L44" s="74"/>
      <c r="M44" s="74"/>
      <c r="N44" s="74"/>
      <c r="O44" s="74"/>
      <c r="P44" s="74"/>
      <c r="Q44" s="74"/>
      <c r="R44" s="74"/>
      <c r="T44" s="60"/>
    </row>
    <row r="45" spans="1:25" s="29" customFormat="1">
      <c r="A45" s="60"/>
      <c r="B45" s="584"/>
      <c r="C45" s="584"/>
      <c r="D45" s="60"/>
      <c r="E45" s="584"/>
      <c r="F45" s="60"/>
      <c r="G45" s="60"/>
      <c r="H45" s="60"/>
      <c r="I45" s="60"/>
      <c r="J45" s="60"/>
      <c r="K45" s="60"/>
      <c r="L45" s="60"/>
      <c r="M45" s="60"/>
      <c r="N45" s="60"/>
      <c r="O45" s="60"/>
      <c r="P45" s="60"/>
      <c r="Q45" s="60"/>
      <c r="R45" s="60"/>
      <c r="T45" s="60"/>
    </row>
    <row r="46" spans="1:25" s="29" customFormat="1">
      <c r="A46" s="60"/>
      <c r="B46" s="584"/>
      <c r="C46" s="584"/>
      <c r="D46" s="60"/>
      <c r="E46" s="584"/>
      <c r="F46" s="60"/>
      <c r="G46" s="60"/>
      <c r="H46" s="60"/>
      <c r="I46" s="60"/>
      <c r="J46" s="60"/>
      <c r="K46" s="60"/>
      <c r="L46" s="60"/>
      <c r="M46" s="60"/>
      <c r="N46" s="60"/>
      <c r="O46" s="60"/>
      <c r="P46" s="60"/>
      <c r="Q46" s="60"/>
      <c r="R46" s="60"/>
      <c r="T46" s="60"/>
    </row>
    <row r="47" spans="1:25" s="29" customFormat="1">
      <c r="A47" s="60"/>
      <c r="B47" s="584"/>
      <c r="C47" s="584"/>
      <c r="D47" s="60"/>
      <c r="E47" s="584"/>
      <c r="F47" s="60"/>
      <c r="G47" s="60"/>
      <c r="H47" s="60"/>
      <c r="I47" s="60"/>
      <c r="J47" s="60"/>
      <c r="K47" s="60"/>
      <c r="L47" s="60"/>
      <c r="M47" s="60"/>
      <c r="N47" s="60"/>
      <c r="O47" s="60"/>
      <c r="P47" s="60"/>
      <c r="Q47" s="60"/>
      <c r="R47" s="60"/>
      <c r="T47" s="60"/>
    </row>
    <row r="48" spans="1:25" s="29" customFormat="1">
      <c r="A48" s="60"/>
      <c r="B48" s="584"/>
      <c r="C48" s="584"/>
      <c r="D48" s="60"/>
      <c r="E48" s="584"/>
      <c r="F48" s="60"/>
      <c r="G48" s="60"/>
      <c r="H48" s="60"/>
      <c r="I48" s="60"/>
      <c r="J48" s="60"/>
      <c r="K48" s="60"/>
      <c r="L48" s="60"/>
      <c r="M48" s="60"/>
      <c r="N48" s="60"/>
      <c r="O48" s="60"/>
      <c r="P48" s="60"/>
      <c r="Q48" s="60"/>
      <c r="R48" s="60"/>
      <c r="T48" s="60"/>
    </row>
    <row r="49" spans="1:20" s="29" customFormat="1">
      <c r="A49" s="60"/>
      <c r="B49" s="584"/>
      <c r="C49" s="584"/>
      <c r="D49" s="60"/>
      <c r="E49" s="584"/>
      <c r="F49" s="60"/>
      <c r="G49" s="60"/>
      <c r="H49" s="60"/>
      <c r="I49" s="60"/>
      <c r="J49" s="60"/>
      <c r="K49" s="60"/>
      <c r="L49" s="60"/>
      <c r="M49" s="60"/>
      <c r="N49" s="60"/>
      <c r="O49" s="60"/>
      <c r="P49" s="60"/>
      <c r="Q49" s="60"/>
      <c r="R49" s="60"/>
      <c r="T49" s="60"/>
    </row>
    <row r="50" spans="1:20" s="29" customFormat="1">
      <c r="A50" s="60"/>
      <c r="B50" s="584"/>
      <c r="C50" s="584"/>
      <c r="D50" s="60"/>
      <c r="E50" s="584"/>
      <c r="F50" s="60"/>
      <c r="G50" s="60"/>
      <c r="H50" s="60"/>
      <c r="I50" s="60"/>
      <c r="J50" s="60"/>
      <c r="K50" s="60"/>
      <c r="L50" s="60"/>
      <c r="M50" s="60"/>
      <c r="N50" s="60"/>
      <c r="O50" s="60"/>
      <c r="P50" s="60"/>
      <c r="Q50" s="60"/>
      <c r="R50" s="60"/>
      <c r="T50" s="60"/>
    </row>
    <row r="51" spans="1:20" s="29" customFormat="1">
      <c r="A51" s="60"/>
      <c r="B51" s="584"/>
      <c r="C51" s="584"/>
      <c r="D51" s="60"/>
      <c r="E51" s="584"/>
      <c r="F51" s="60"/>
      <c r="G51" s="60"/>
      <c r="H51" s="60"/>
      <c r="I51" s="60"/>
      <c r="J51" s="60"/>
      <c r="K51" s="60"/>
      <c r="L51" s="60"/>
      <c r="M51" s="60"/>
      <c r="N51" s="60"/>
      <c r="O51" s="60"/>
      <c r="P51" s="60"/>
      <c r="Q51" s="60"/>
      <c r="R51" s="60"/>
      <c r="T51" s="60"/>
    </row>
    <row r="52" spans="1:20" s="29" customFormat="1">
      <c r="A52" s="60"/>
      <c r="B52" s="584"/>
      <c r="C52" s="584"/>
      <c r="D52" s="60"/>
      <c r="E52" s="584"/>
      <c r="F52" s="60"/>
      <c r="G52" s="60"/>
      <c r="H52" s="60"/>
      <c r="I52" s="60"/>
      <c r="J52" s="60"/>
      <c r="K52" s="60"/>
      <c r="L52" s="60"/>
      <c r="M52" s="60"/>
      <c r="N52" s="60"/>
      <c r="O52" s="60"/>
      <c r="P52" s="60"/>
      <c r="Q52" s="60"/>
      <c r="R52" s="60"/>
      <c r="T52" s="60"/>
    </row>
    <row r="53" spans="1:20" s="29" customFormat="1">
      <c r="A53" s="60"/>
      <c r="B53" s="584"/>
      <c r="C53" s="584"/>
      <c r="D53" s="60"/>
      <c r="E53" s="584"/>
      <c r="F53" s="60"/>
      <c r="G53" s="60"/>
      <c r="H53" s="60"/>
      <c r="I53" s="60"/>
      <c r="J53" s="60"/>
      <c r="K53" s="60"/>
      <c r="L53" s="60"/>
      <c r="M53" s="60"/>
      <c r="N53" s="60"/>
      <c r="O53" s="60"/>
      <c r="P53" s="60"/>
      <c r="Q53" s="60"/>
      <c r="R53" s="60"/>
      <c r="T53" s="60"/>
    </row>
    <row r="54" spans="1:20" s="29" customFormat="1">
      <c r="A54" s="60"/>
      <c r="B54" s="584"/>
      <c r="C54" s="584"/>
      <c r="D54" s="60"/>
      <c r="E54" s="584"/>
      <c r="F54" s="60"/>
      <c r="G54" s="60"/>
      <c r="H54" s="60"/>
      <c r="I54" s="60"/>
      <c r="J54" s="60"/>
      <c r="K54" s="60"/>
      <c r="L54" s="60"/>
      <c r="M54" s="60"/>
      <c r="N54" s="60"/>
      <c r="O54" s="60"/>
      <c r="P54" s="60"/>
      <c r="Q54" s="60"/>
      <c r="R54" s="60"/>
      <c r="T54" s="60"/>
    </row>
    <row r="55" spans="1:20" s="29" customFormat="1">
      <c r="A55" s="60"/>
      <c r="B55" s="584"/>
      <c r="C55" s="584"/>
      <c r="D55" s="60"/>
      <c r="E55" s="584"/>
      <c r="F55" s="60"/>
      <c r="G55" s="60"/>
      <c r="H55" s="60"/>
      <c r="I55" s="60"/>
      <c r="J55" s="60"/>
      <c r="K55" s="60"/>
      <c r="L55" s="60"/>
      <c r="M55" s="60"/>
      <c r="N55" s="60"/>
      <c r="O55" s="60"/>
      <c r="P55" s="60"/>
      <c r="Q55" s="60"/>
      <c r="R55" s="60"/>
      <c r="T55" s="60"/>
    </row>
    <row r="56" spans="1:20" s="29" customFormat="1">
      <c r="A56" s="60"/>
      <c r="B56" s="584"/>
      <c r="C56" s="584"/>
      <c r="D56" s="60"/>
      <c r="E56" s="584"/>
      <c r="F56" s="60"/>
      <c r="G56" s="60"/>
      <c r="H56" s="60"/>
      <c r="I56" s="60"/>
      <c r="J56" s="60"/>
      <c r="K56" s="60"/>
      <c r="L56" s="60"/>
      <c r="M56" s="60"/>
      <c r="N56" s="60"/>
      <c r="O56" s="60"/>
      <c r="P56" s="60"/>
      <c r="Q56" s="60"/>
      <c r="R56" s="60"/>
      <c r="T56" s="60"/>
    </row>
    <row r="57" spans="1:20" s="29" customFormat="1">
      <c r="A57" s="60"/>
      <c r="B57" s="584"/>
      <c r="C57" s="584"/>
      <c r="D57" s="60"/>
      <c r="E57" s="584"/>
      <c r="F57" s="60"/>
      <c r="G57" s="60"/>
      <c r="H57" s="60"/>
      <c r="I57" s="60"/>
      <c r="J57" s="60"/>
      <c r="K57" s="60"/>
      <c r="L57" s="60"/>
      <c r="M57" s="60"/>
      <c r="N57" s="60"/>
      <c r="O57" s="60"/>
      <c r="P57" s="60"/>
      <c r="Q57" s="60"/>
      <c r="R57" s="60"/>
      <c r="T57" s="60"/>
    </row>
    <row r="58" spans="1:20" s="29" customFormat="1">
      <c r="A58" s="60"/>
      <c r="B58" s="584"/>
      <c r="C58" s="584"/>
      <c r="D58" s="60"/>
      <c r="E58" s="584"/>
      <c r="F58" s="60"/>
      <c r="G58" s="60"/>
      <c r="H58" s="60"/>
      <c r="I58" s="60"/>
      <c r="J58" s="60"/>
      <c r="K58" s="60"/>
      <c r="L58" s="60"/>
      <c r="M58" s="60"/>
      <c r="N58" s="60"/>
      <c r="O58" s="60"/>
      <c r="P58" s="60"/>
      <c r="Q58" s="60"/>
      <c r="R58" s="60"/>
      <c r="T58" s="60"/>
    </row>
    <row r="59" spans="1:20" s="29" customFormat="1">
      <c r="A59" s="60"/>
      <c r="B59" s="584"/>
      <c r="C59" s="584"/>
      <c r="D59" s="60"/>
      <c r="E59" s="584"/>
      <c r="F59" s="60"/>
      <c r="G59" s="60"/>
      <c r="H59" s="60"/>
      <c r="I59" s="60"/>
      <c r="J59" s="60"/>
      <c r="K59" s="60"/>
      <c r="L59" s="60"/>
      <c r="M59" s="60"/>
      <c r="N59" s="60"/>
      <c r="O59" s="60"/>
      <c r="P59" s="60"/>
      <c r="Q59" s="60"/>
      <c r="R59" s="60"/>
      <c r="T59" s="60"/>
    </row>
    <row r="60" spans="1:20" s="29" customFormat="1">
      <c r="A60" s="60"/>
      <c r="B60" s="584"/>
      <c r="C60" s="584"/>
      <c r="D60" s="60"/>
      <c r="E60" s="584"/>
      <c r="F60" s="60"/>
      <c r="G60" s="60"/>
      <c r="H60" s="60"/>
      <c r="I60" s="60"/>
      <c r="J60" s="60"/>
      <c r="K60" s="60"/>
      <c r="L60" s="60"/>
      <c r="M60" s="60"/>
      <c r="N60" s="60"/>
      <c r="O60" s="60"/>
      <c r="P60" s="60"/>
      <c r="Q60" s="60"/>
      <c r="R60" s="60"/>
      <c r="T60" s="60"/>
    </row>
    <row r="61" spans="1:20" s="29" customFormat="1">
      <c r="A61" s="60"/>
      <c r="B61" s="584"/>
      <c r="C61" s="584"/>
      <c r="D61" s="60"/>
      <c r="E61" s="584"/>
      <c r="F61" s="60"/>
      <c r="G61" s="60"/>
      <c r="H61" s="60"/>
      <c r="I61" s="60"/>
      <c r="J61" s="60"/>
      <c r="K61" s="60"/>
      <c r="L61" s="60"/>
      <c r="M61" s="60"/>
      <c r="N61" s="60"/>
      <c r="O61" s="60"/>
      <c r="P61" s="60"/>
      <c r="Q61" s="60"/>
      <c r="R61" s="60"/>
      <c r="T61" s="60"/>
    </row>
    <row r="62" spans="1:20" s="29" customFormat="1">
      <c r="A62" s="60"/>
      <c r="B62" s="584"/>
      <c r="C62" s="584"/>
      <c r="D62" s="60"/>
      <c r="E62" s="584"/>
      <c r="F62" s="60"/>
      <c r="G62" s="60"/>
      <c r="H62" s="60"/>
      <c r="I62" s="60"/>
      <c r="J62" s="60"/>
      <c r="K62" s="60"/>
      <c r="L62" s="60"/>
      <c r="M62" s="60"/>
      <c r="N62" s="60"/>
      <c r="O62" s="60"/>
      <c r="P62" s="60"/>
      <c r="Q62" s="60"/>
      <c r="R62" s="60"/>
      <c r="T62" s="60"/>
    </row>
    <row r="63" spans="1:20" s="29" customFormat="1">
      <c r="A63" s="60"/>
      <c r="B63" s="584"/>
      <c r="C63" s="584"/>
      <c r="D63" s="60"/>
      <c r="E63" s="584"/>
      <c r="F63" s="60"/>
      <c r="G63" s="60"/>
      <c r="H63" s="60"/>
      <c r="I63" s="60"/>
      <c r="J63" s="60"/>
      <c r="K63" s="60"/>
      <c r="L63" s="60"/>
      <c r="M63" s="60"/>
      <c r="N63" s="60"/>
      <c r="O63" s="60"/>
      <c r="P63" s="60"/>
      <c r="Q63" s="60"/>
      <c r="R63" s="60"/>
      <c r="T63" s="60"/>
    </row>
    <row r="64" spans="1:20" s="29" customFormat="1">
      <c r="A64" s="60"/>
      <c r="B64" s="584"/>
      <c r="C64" s="584"/>
      <c r="D64" s="60"/>
      <c r="E64" s="584"/>
      <c r="F64" s="60"/>
      <c r="G64" s="60"/>
      <c r="H64" s="60"/>
      <c r="I64" s="60"/>
      <c r="J64" s="60"/>
      <c r="K64" s="60"/>
      <c r="L64" s="60"/>
      <c r="M64" s="60"/>
      <c r="N64" s="60"/>
      <c r="O64" s="60"/>
      <c r="P64" s="60"/>
      <c r="Q64" s="60"/>
      <c r="R64" s="60"/>
      <c r="T64" s="60"/>
    </row>
    <row r="65" spans="1:20" s="29" customFormat="1">
      <c r="A65" s="60"/>
      <c r="B65" s="584"/>
      <c r="C65" s="584"/>
      <c r="D65" s="60"/>
      <c r="E65" s="584"/>
      <c r="F65" s="60"/>
      <c r="G65" s="60"/>
      <c r="H65" s="60"/>
      <c r="I65" s="60"/>
      <c r="J65" s="60"/>
      <c r="K65" s="60"/>
      <c r="L65" s="60"/>
      <c r="M65" s="60"/>
      <c r="N65" s="60"/>
      <c r="O65" s="60"/>
      <c r="P65" s="60"/>
      <c r="Q65" s="60"/>
      <c r="R65" s="60"/>
      <c r="T65" s="60"/>
    </row>
    <row r="66" spans="1:20" s="29" customFormat="1">
      <c r="A66" s="60"/>
      <c r="B66" s="584"/>
      <c r="C66" s="584"/>
      <c r="D66" s="60"/>
      <c r="E66" s="584"/>
      <c r="F66" s="60"/>
      <c r="G66" s="60"/>
      <c r="H66" s="60"/>
      <c r="I66" s="60"/>
      <c r="J66" s="60"/>
      <c r="K66" s="60"/>
      <c r="L66" s="60"/>
      <c r="M66" s="60"/>
      <c r="N66" s="60"/>
      <c r="O66" s="60"/>
      <c r="P66" s="60"/>
      <c r="Q66" s="60"/>
      <c r="R66" s="60"/>
      <c r="T66" s="60"/>
    </row>
    <row r="67" spans="1:20" s="29" customFormat="1">
      <c r="A67" s="60"/>
      <c r="B67" s="584"/>
      <c r="C67" s="584"/>
      <c r="D67" s="60"/>
      <c r="E67" s="584"/>
      <c r="F67" s="60"/>
      <c r="G67" s="60"/>
      <c r="H67" s="60"/>
      <c r="I67" s="60"/>
      <c r="J67" s="60"/>
      <c r="K67" s="60"/>
      <c r="L67" s="60"/>
      <c r="M67" s="60"/>
      <c r="N67" s="60"/>
      <c r="O67" s="60"/>
      <c r="P67" s="60"/>
      <c r="Q67" s="60"/>
      <c r="R67" s="60"/>
      <c r="T67" s="60"/>
    </row>
    <row r="68" spans="1:20" s="29" customFormat="1">
      <c r="A68" s="60"/>
      <c r="B68" s="584"/>
      <c r="C68" s="584"/>
      <c r="D68" s="60"/>
      <c r="E68" s="584"/>
      <c r="F68" s="60"/>
      <c r="G68" s="60"/>
      <c r="H68" s="60"/>
      <c r="I68" s="60"/>
      <c r="J68" s="60"/>
      <c r="K68" s="60"/>
      <c r="L68" s="60"/>
      <c r="M68" s="60"/>
      <c r="N68" s="60"/>
      <c r="O68" s="60"/>
      <c r="P68" s="60"/>
      <c r="Q68" s="60"/>
      <c r="R68" s="60"/>
      <c r="T68" s="60"/>
    </row>
    <row r="69" spans="1:20" s="29" customFormat="1">
      <c r="A69" s="60"/>
      <c r="B69" s="584"/>
      <c r="C69" s="584"/>
      <c r="D69" s="60"/>
      <c r="E69" s="584"/>
      <c r="F69" s="60"/>
      <c r="G69" s="60"/>
      <c r="H69" s="60"/>
      <c r="I69" s="60"/>
      <c r="J69" s="60"/>
      <c r="K69" s="60"/>
      <c r="L69" s="60"/>
      <c r="M69" s="60"/>
      <c r="N69" s="60"/>
      <c r="O69" s="60"/>
      <c r="P69" s="60"/>
      <c r="Q69" s="60"/>
      <c r="R69" s="60"/>
      <c r="T69" s="60"/>
    </row>
    <row r="70" spans="1:20" s="29" customFormat="1">
      <c r="A70" s="60"/>
      <c r="B70" s="584"/>
      <c r="C70" s="584"/>
      <c r="D70" s="60"/>
      <c r="E70" s="584"/>
      <c r="F70" s="60"/>
      <c r="G70" s="60"/>
      <c r="H70" s="60"/>
      <c r="I70" s="60"/>
      <c r="J70" s="60"/>
      <c r="K70" s="60"/>
      <c r="L70" s="60"/>
      <c r="M70" s="60"/>
      <c r="N70" s="60"/>
      <c r="O70" s="60"/>
      <c r="P70" s="60"/>
      <c r="Q70" s="60"/>
      <c r="R70" s="60"/>
      <c r="T70" s="60"/>
    </row>
    <row r="71" spans="1:20" s="29" customFormat="1">
      <c r="A71" s="60"/>
      <c r="B71" s="584"/>
      <c r="C71" s="584"/>
      <c r="D71" s="60"/>
      <c r="E71" s="584"/>
      <c r="F71" s="60"/>
      <c r="G71" s="60"/>
      <c r="H71" s="60"/>
      <c r="I71" s="60"/>
      <c r="J71" s="60"/>
      <c r="K71" s="60"/>
      <c r="L71" s="60"/>
      <c r="M71" s="60"/>
      <c r="N71" s="60"/>
      <c r="O71" s="60"/>
      <c r="P71" s="60"/>
      <c r="Q71" s="60"/>
      <c r="R71" s="60"/>
      <c r="T71" s="60"/>
    </row>
    <row r="72" spans="1:20" s="29" customFormat="1">
      <c r="A72" s="60"/>
      <c r="B72" s="584"/>
      <c r="C72" s="584"/>
      <c r="D72" s="60"/>
      <c r="E72" s="584"/>
      <c r="F72" s="60"/>
      <c r="G72" s="60"/>
      <c r="H72" s="60"/>
      <c r="I72" s="60"/>
      <c r="J72" s="60"/>
      <c r="K72" s="60"/>
      <c r="L72" s="60"/>
      <c r="M72" s="60"/>
      <c r="N72" s="60"/>
      <c r="O72" s="60"/>
      <c r="P72" s="60"/>
      <c r="Q72" s="60"/>
      <c r="R72" s="60"/>
      <c r="T72" s="60"/>
    </row>
    <row r="73" spans="1:20" s="29" customFormat="1">
      <c r="A73" s="60"/>
      <c r="B73" s="584"/>
      <c r="C73" s="584"/>
      <c r="D73" s="60"/>
      <c r="E73" s="584"/>
      <c r="F73" s="60"/>
      <c r="G73" s="60"/>
      <c r="H73" s="60"/>
      <c r="I73" s="60"/>
      <c r="J73" s="60"/>
      <c r="K73" s="60"/>
      <c r="L73" s="60"/>
      <c r="M73" s="60"/>
      <c r="N73" s="60"/>
      <c r="O73" s="60"/>
      <c r="P73" s="60"/>
      <c r="Q73" s="60"/>
      <c r="R73" s="60"/>
      <c r="T73" s="60"/>
    </row>
    <row r="74" spans="1:20" s="29" customFormat="1">
      <c r="A74" s="60"/>
      <c r="B74" s="584"/>
      <c r="C74" s="584"/>
      <c r="D74" s="60"/>
      <c r="E74" s="584"/>
      <c r="F74" s="60"/>
      <c r="G74" s="60"/>
      <c r="H74" s="60"/>
      <c r="I74" s="60"/>
      <c r="J74" s="60"/>
      <c r="K74" s="60"/>
      <c r="L74" s="60"/>
      <c r="M74" s="60"/>
      <c r="N74" s="60"/>
      <c r="O74" s="60"/>
      <c r="P74" s="60"/>
      <c r="Q74" s="60"/>
      <c r="R74" s="60"/>
      <c r="T74" s="60"/>
    </row>
    <row r="75" spans="1:20" s="29" customFormat="1">
      <c r="A75" s="60"/>
      <c r="B75" s="584"/>
      <c r="C75" s="584"/>
      <c r="D75" s="60"/>
      <c r="E75" s="584"/>
      <c r="F75" s="60"/>
      <c r="G75" s="60"/>
      <c r="H75" s="60"/>
      <c r="I75" s="60"/>
      <c r="J75" s="60"/>
      <c r="K75" s="60"/>
      <c r="L75" s="60"/>
      <c r="M75" s="60"/>
      <c r="N75" s="60"/>
      <c r="O75" s="60"/>
      <c r="P75" s="60"/>
      <c r="Q75" s="60"/>
      <c r="R75" s="60"/>
      <c r="T75" s="60"/>
    </row>
    <row r="76" spans="1:20" s="29" customFormat="1">
      <c r="A76" s="60"/>
      <c r="B76" s="584"/>
      <c r="C76" s="584"/>
      <c r="D76" s="60"/>
      <c r="E76" s="584"/>
      <c r="F76" s="60"/>
      <c r="G76" s="60"/>
      <c r="H76" s="60"/>
      <c r="I76" s="60"/>
      <c r="J76" s="60"/>
      <c r="K76" s="60"/>
      <c r="L76" s="60"/>
      <c r="M76" s="60"/>
      <c r="N76" s="60"/>
      <c r="O76" s="60"/>
      <c r="P76" s="60"/>
      <c r="Q76" s="60"/>
      <c r="R76" s="60"/>
      <c r="T76" s="60"/>
    </row>
    <row r="77" spans="1:20" s="29" customFormat="1">
      <c r="A77" s="60"/>
      <c r="B77" s="584"/>
      <c r="C77" s="584"/>
      <c r="D77" s="60"/>
      <c r="E77" s="584"/>
      <c r="F77" s="60"/>
      <c r="G77" s="60"/>
      <c r="H77" s="60"/>
      <c r="I77" s="60"/>
      <c r="J77" s="60"/>
      <c r="K77" s="60"/>
      <c r="L77" s="60"/>
      <c r="M77" s="60"/>
      <c r="N77" s="60"/>
      <c r="O77" s="60"/>
      <c r="P77" s="60"/>
      <c r="Q77" s="60"/>
      <c r="R77" s="60"/>
      <c r="T77" s="60"/>
    </row>
    <row r="78" spans="1:20" s="29" customFormat="1">
      <c r="A78" s="60"/>
      <c r="B78" s="584"/>
      <c r="C78" s="584"/>
      <c r="D78" s="60"/>
      <c r="E78" s="584"/>
      <c r="F78" s="60"/>
      <c r="G78" s="60"/>
      <c r="H78" s="60"/>
      <c r="I78" s="60"/>
      <c r="J78" s="60"/>
      <c r="K78" s="60"/>
      <c r="L78" s="60"/>
      <c r="M78" s="60"/>
      <c r="N78" s="60"/>
      <c r="O78" s="60"/>
      <c r="P78" s="60"/>
      <c r="Q78" s="60"/>
      <c r="R78" s="60"/>
      <c r="T78" s="60"/>
    </row>
    <row r="79" spans="1:20" s="29" customFormat="1">
      <c r="A79" s="60"/>
      <c r="B79" s="584"/>
      <c r="C79" s="584"/>
      <c r="D79" s="60"/>
      <c r="E79" s="584"/>
      <c r="F79" s="60"/>
      <c r="G79" s="60"/>
      <c r="H79" s="60"/>
      <c r="I79" s="60"/>
      <c r="J79" s="60"/>
      <c r="K79" s="60"/>
      <c r="L79" s="60"/>
      <c r="M79" s="60"/>
      <c r="N79" s="60"/>
      <c r="O79" s="60"/>
      <c r="P79" s="60"/>
      <c r="Q79" s="60"/>
      <c r="R79" s="60"/>
      <c r="T79" s="60"/>
    </row>
    <row r="80" spans="1:20" s="29" customFormat="1">
      <c r="A80" s="60"/>
      <c r="B80" s="584"/>
      <c r="C80" s="584"/>
      <c r="D80" s="60"/>
      <c r="E80" s="584"/>
      <c r="F80" s="60"/>
      <c r="G80" s="60"/>
      <c r="H80" s="60"/>
      <c r="I80" s="60"/>
      <c r="J80" s="60"/>
      <c r="K80" s="60"/>
      <c r="L80" s="60"/>
      <c r="M80" s="60"/>
      <c r="N80" s="60"/>
      <c r="O80" s="60"/>
      <c r="P80" s="60"/>
      <c r="Q80" s="60"/>
      <c r="R80" s="60"/>
      <c r="T80" s="60"/>
    </row>
    <row r="81" spans="1:20" s="29" customFormat="1">
      <c r="A81" s="60"/>
      <c r="B81" s="584"/>
      <c r="C81" s="584"/>
      <c r="D81" s="60"/>
      <c r="E81" s="584"/>
      <c r="F81" s="60"/>
      <c r="G81" s="60"/>
      <c r="H81" s="60"/>
      <c r="I81" s="60"/>
      <c r="J81" s="60"/>
      <c r="K81" s="60"/>
      <c r="L81" s="60"/>
      <c r="M81" s="60"/>
      <c r="N81" s="60"/>
      <c r="O81" s="60"/>
      <c r="P81" s="60"/>
      <c r="Q81" s="60"/>
      <c r="R81" s="60"/>
      <c r="T81" s="60"/>
    </row>
    <row r="82" spans="1:20" s="29" customFormat="1">
      <c r="A82" s="60"/>
      <c r="B82" s="584"/>
      <c r="C82" s="584"/>
      <c r="D82" s="60"/>
      <c r="E82" s="584"/>
      <c r="F82" s="60"/>
      <c r="G82" s="60"/>
      <c r="H82" s="60"/>
      <c r="I82" s="60"/>
      <c r="J82" s="60"/>
      <c r="K82" s="60"/>
      <c r="L82" s="60"/>
      <c r="M82" s="60"/>
      <c r="N82" s="60"/>
      <c r="O82" s="60"/>
      <c r="P82" s="60"/>
      <c r="Q82" s="60"/>
      <c r="R82" s="60"/>
      <c r="T82" s="60"/>
    </row>
    <row r="83" spans="1:20" s="29" customFormat="1">
      <c r="A83" s="60"/>
      <c r="B83" s="584"/>
      <c r="C83" s="584"/>
      <c r="D83" s="60"/>
      <c r="E83" s="584"/>
      <c r="F83" s="60"/>
      <c r="G83" s="60"/>
      <c r="H83" s="60"/>
      <c r="I83" s="60"/>
      <c r="J83" s="60"/>
      <c r="K83" s="60"/>
      <c r="L83" s="60"/>
      <c r="M83" s="60"/>
      <c r="N83" s="60"/>
      <c r="O83" s="60"/>
      <c r="P83" s="60"/>
      <c r="Q83" s="60"/>
      <c r="R83" s="60"/>
      <c r="T83" s="60"/>
    </row>
    <row r="84" spans="1:20" s="29" customFormat="1">
      <c r="A84" s="60"/>
      <c r="B84" s="584"/>
      <c r="C84" s="584"/>
      <c r="D84" s="60"/>
      <c r="E84" s="584"/>
      <c r="F84" s="60"/>
      <c r="G84" s="60"/>
      <c r="H84" s="60"/>
      <c r="I84" s="60"/>
      <c r="J84" s="60"/>
      <c r="K84" s="60"/>
      <c r="L84" s="60"/>
      <c r="M84" s="60"/>
      <c r="N84" s="60"/>
      <c r="O84" s="60"/>
      <c r="P84" s="60"/>
      <c r="Q84" s="60"/>
      <c r="R84" s="60"/>
      <c r="T84" s="60"/>
    </row>
    <row r="85" spans="1:20" s="29" customFormat="1">
      <c r="A85" s="60"/>
      <c r="B85" s="584"/>
      <c r="C85" s="584"/>
      <c r="D85" s="60"/>
      <c r="E85" s="584"/>
      <c r="F85" s="60"/>
      <c r="G85" s="60"/>
      <c r="H85" s="60"/>
      <c r="I85" s="60"/>
      <c r="J85" s="60"/>
      <c r="K85" s="60"/>
      <c r="L85" s="60"/>
      <c r="M85" s="60"/>
      <c r="N85" s="60"/>
      <c r="O85" s="60"/>
      <c r="P85" s="60"/>
      <c r="Q85" s="60"/>
      <c r="R85" s="60"/>
      <c r="T85" s="60"/>
    </row>
    <row r="86" spans="1:20" s="29" customFormat="1">
      <c r="A86" s="60"/>
      <c r="B86" s="584"/>
      <c r="C86" s="584"/>
      <c r="D86" s="60"/>
      <c r="E86" s="584"/>
      <c r="F86" s="60"/>
      <c r="G86" s="60"/>
      <c r="H86" s="60"/>
      <c r="I86" s="60"/>
      <c r="J86" s="60"/>
      <c r="K86" s="60"/>
      <c r="L86" s="60"/>
      <c r="M86" s="60"/>
      <c r="N86" s="60"/>
      <c r="O86" s="60"/>
      <c r="P86" s="60"/>
      <c r="Q86" s="60"/>
      <c r="R86" s="60"/>
      <c r="T86" s="60"/>
    </row>
    <row r="87" spans="1:20" s="29" customFormat="1">
      <c r="A87" s="60"/>
      <c r="B87" s="584"/>
      <c r="C87" s="584"/>
      <c r="D87" s="60"/>
      <c r="E87" s="584"/>
      <c r="F87" s="60"/>
      <c r="G87" s="60"/>
      <c r="H87" s="60"/>
      <c r="I87" s="60"/>
      <c r="J87" s="60"/>
      <c r="K87" s="60"/>
      <c r="L87" s="60"/>
      <c r="M87" s="60"/>
      <c r="N87" s="60"/>
      <c r="O87" s="60"/>
      <c r="P87" s="60"/>
      <c r="Q87" s="60"/>
      <c r="R87" s="60"/>
      <c r="T87" s="60"/>
    </row>
    <row r="88" spans="1:20" s="29" customFormat="1">
      <c r="A88" s="60"/>
      <c r="B88" s="584"/>
      <c r="C88" s="584"/>
      <c r="D88" s="60"/>
      <c r="E88" s="584"/>
      <c r="F88" s="60"/>
      <c r="G88" s="60"/>
      <c r="H88" s="60"/>
      <c r="I88" s="60"/>
      <c r="J88" s="60"/>
      <c r="K88" s="60"/>
      <c r="L88" s="60"/>
      <c r="M88" s="60"/>
      <c r="N88" s="60"/>
      <c r="O88" s="60"/>
      <c r="P88" s="60"/>
      <c r="Q88" s="60"/>
      <c r="R88" s="60"/>
      <c r="T88" s="60"/>
    </row>
    <row r="89" spans="1:20" s="29" customFormat="1">
      <c r="A89" s="60"/>
      <c r="B89" s="584"/>
      <c r="C89" s="584"/>
      <c r="D89" s="60"/>
      <c r="E89" s="584"/>
      <c r="F89" s="60"/>
      <c r="G89" s="60"/>
      <c r="H89" s="60"/>
      <c r="I89" s="60"/>
      <c r="J89" s="60"/>
      <c r="K89" s="60"/>
      <c r="L89" s="60"/>
      <c r="M89" s="60"/>
      <c r="N89" s="60"/>
      <c r="O89" s="60"/>
      <c r="P89" s="60"/>
      <c r="Q89" s="60"/>
      <c r="R89" s="60"/>
      <c r="T89" s="60"/>
    </row>
    <row r="90" spans="1:20" s="29" customFormat="1">
      <c r="A90" s="60"/>
      <c r="B90" s="584"/>
      <c r="C90" s="584"/>
      <c r="D90" s="60"/>
      <c r="E90" s="584"/>
      <c r="F90" s="60"/>
      <c r="G90" s="60"/>
      <c r="H90" s="60"/>
      <c r="I90" s="60"/>
      <c r="J90" s="60"/>
      <c r="K90" s="60"/>
      <c r="L90" s="60"/>
      <c r="M90" s="60"/>
      <c r="N90" s="60"/>
      <c r="O90" s="60"/>
      <c r="P90" s="60"/>
      <c r="Q90" s="60"/>
      <c r="R90" s="60"/>
      <c r="T90" s="60"/>
    </row>
    <row r="91" spans="1:20" s="29" customFormat="1">
      <c r="A91" s="60"/>
      <c r="B91" s="584"/>
      <c r="C91" s="584"/>
      <c r="D91" s="60"/>
      <c r="E91" s="584"/>
      <c r="F91" s="60"/>
      <c r="G91" s="60"/>
      <c r="H91" s="60"/>
      <c r="I91" s="60"/>
      <c r="J91" s="60"/>
      <c r="K91" s="60"/>
      <c r="L91" s="60"/>
      <c r="M91" s="60"/>
      <c r="N91" s="60"/>
      <c r="O91" s="60"/>
      <c r="P91" s="60"/>
      <c r="Q91" s="60"/>
      <c r="R91" s="60"/>
      <c r="T91" s="60"/>
    </row>
    <row r="92" spans="1:20" s="29" customFormat="1">
      <c r="A92" s="60"/>
      <c r="B92" s="584"/>
      <c r="C92" s="584"/>
      <c r="D92" s="60"/>
      <c r="E92" s="584"/>
      <c r="F92" s="60"/>
      <c r="G92" s="60"/>
      <c r="H92" s="60"/>
      <c r="I92" s="60"/>
      <c r="J92" s="60"/>
      <c r="K92" s="60"/>
      <c r="L92" s="60"/>
      <c r="M92" s="60"/>
      <c r="N92" s="60"/>
      <c r="O92" s="60"/>
      <c r="P92" s="60"/>
      <c r="Q92" s="60"/>
      <c r="R92" s="60"/>
      <c r="T92" s="60"/>
    </row>
    <row r="93" spans="1:20" s="29" customFormat="1">
      <c r="A93" s="60"/>
      <c r="B93" s="584"/>
      <c r="C93" s="584"/>
      <c r="D93" s="60"/>
      <c r="E93" s="584"/>
      <c r="F93" s="60"/>
      <c r="G93" s="60"/>
      <c r="H93" s="60"/>
      <c r="I93" s="60"/>
      <c r="J93" s="60"/>
      <c r="K93" s="60"/>
      <c r="L93" s="60"/>
      <c r="M93" s="60"/>
      <c r="N93" s="60"/>
      <c r="O93" s="60"/>
      <c r="P93" s="60"/>
      <c r="Q93" s="60"/>
      <c r="R93" s="60"/>
      <c r="T93" s="60"/>
    </row>
    <row r="94" spans="1:20" s="29" customFormat="1">
      <c r="A94" s="60"/>
      <c r="B94" s="584"/>
      <c r="C94" s="584"/>
      <c r="D94" s="60"/>
      <c r="E94" s="584"/>
      <c r="F94" s="60"/>
      <c r="G94" s="60"/>
      <c r="H94" s="60"/>
      <c r="I94" s="60"/>
      <c r="J94" s="60"/>
      <c r="K94" s="60"/>
      <c r="L94" s="60"/>
      <c r="M94" s="60"/>
      <c r="N94" s="60"/>
      <c r="O94" s="60"/>
      <c r="P94" s="60"/>
      <c r="Q94" s="60"/>
      <c r="R94" s="60"/>
      <c r="T94" s="60"/>
    </row>
    <row r="95" spans="1:20" s="29" customFormat="1">
      <c r="A95" s="60"/>
      <c r="B95" s="584"/>
      <c r="C95" s="584"/>
      <c r="D95" s="60"/>
      <c r="E95" s="584"/>
      <c r="F95" s="60"/>
      <c r="G95" s="60"/>
      <c r="H95" s="60"/>
      <c r="I95" s="60"/>
      <c r="J95" s="60"/>
      <c r="K95" s="60"/>
      <c r="L95" s="60"/>
      <c r="M95" s="60"/>
      <c r="N95" s="60"/>
      <c r="O95" s="60"/>
      <c r="P95" s="60"/>
      <c r="Q95" s="60"/>
      <c r="R95" s="60"/>
      <c r="T95" s="60"/>
    </row>
    <row r="96" spans="1:20" s="29" customFormat="1">
      <c r="A96" s="60"/>
      <c r="B96" s="584"/>
      <c r="C96" s="584"/>
      <c r="D96" s="60"/>
      <c r="E96" s="584"/>
      <c r="F96" s="60"/>
      <c r="G96" s="60"/>
      <c r="H96" s="60"/>
      <c r="I96" s="60"/>
      <c r="J96" s="60"/>
      <c r="K96" s="60"/>
      <c r="L96" s="60"/>
      <c r="M96" s="60"/>
      <c r="N96" s="60"/>
      <c r="O96" s="60"/>
      <c r="P96" s="60"/>
      <c r="Q96" s="60"/>
      <c r="R96" s="60"/>
      <c r="T96" s="60"/>
    </row>
    <row r="97" spans="1:20" s="29" customFormat="1">
      <c r="A97" s="60"/>
      <c r="B97" s="584"/>
      <c r="C97" s="584"/>
      <c r="D97" s="60"/>
      <c r="E97" s="584"/>
      <c r="F97" s="60"/>
      <c r="G97" s="60"/>
      <c r="H97" s="60"/>
      <c r="I97" s="60"/>
      <c r="J97" s="60"/>
      <c r="K97" s="60"/>
      <c r="L97" s="60"/>
      <c r="M97" s="60"/>
      <c r="N97" s="60"/>
      <c r="O97" s="60"/>
      <c r="P97" s="60"/>
      <c r="Q97" s="60"/>
      <c r="R97" s="60"/>
      <c r="T97" s="60"/>
    </row>
    <row r="98" spans="1:20" s="29" customFormat="1">
      <c r="A98" s="60"/>
      <c r="B98" s="584"/>
      <c r="C98" s="584"/>
      <c r="D98" s="60"/>
      <c r="E98" s="584"/>
      <c r="F98" s="60"/>
      <c r="G98" s="60"/>
      <c r="H98" s="60"/>
      <c r="I98" s="60"/>
      <c r="J98" s="60"/>
      <c r="K98" s="60"/>
      <c r="L98" s="60"/>
      <c r="M98" s="60"/>
      <c r="N98" s="60"/>
      <c r="O98" s="60"/>
      <c r="P98" s="60"/>
      <c r="Q98" s="60"/>
      <c r="R98" s="60"/>
      <c r="T98" s="60"/>
    </row>
    <row r="99" spans="1:20" s="29" customFormat="1">
      <c r="A99" s="60"/>
      <c r="B99" s="584"/>
      <c r="C99" s="584"/>
      <c r="D99" s="60"/>
      <c r="E99" s="584"/>
      <c r="F99" s="60"/>
      <c r="G99" s="60"/>
      <c r="H99" s="60"/>
      <c r="I99" s="60"/>
      <c r="J99" s="60"/>
      <c r="K99" s="60"/>
      <c r="L99" s="60"/>
      <c r="M99" s="60"/>
      <c r="N99" s="60"/>
      <c r="O99" s="60"/>
      <c r="P99" s="60"/>
      <c r="Q99" s="60"/>
      <c r="R99" s="60"/>
      <c r="T99" s="60"/>
    </row>
    <row r="100" spans="1:20" s="29" customFormat="1">
      <c r="A100" s="60"/>
      <c r="B100" s="584"/>
      <c r="C100" s="584"/>
      <c r="D100" s="60"/>
      <c r="E100" s="584"/>
      <c r="F100" s="60"/>
      <c r="G100" s="60"/>
      <c r="H100" s="60"/>
      <c r="I100" s="60"/>
      <c r="J100" s="60"/>
      <c r="K100" s="60"/>
      <c r="L100" s="60"/>
      <c r="M100" s="60"/>
      <c r="N100" s="60"/>
      <c r="O100" s="60"/>
      <c r="P100" s="60"/>
      <c r="Q100" s="60"/>
      <c r="R100" s="60"/>
      <c r="T100" s="60"/>
    </row>
    <row r="101" spans="1:20" s="29" customFormat="1">
      <c r="A101" s="60"/>
      <c r="B101" s="584"/>
      <c r="C101" s="584"/>
      <c r="D101" s="60"/>
      <c r="E101" s="584"/>
      <c r="F101" s="60"/>
      <c r="G101" s="60"/>
      <c r="H101" s="60"/>
      <c r="I101" s="60"/>
      <c r="J101" s="60"/>
      <c r="K101" s="60"/>
      <c r="L101" s="60"/>
      <c r="M101" s="60"/>
      <c r="N101" s="60"/>
      <c r="O101" s="60"/>
      <c r="P101" s="60"/>
      <c r="Q101" s="60"/>
      <c r="R101" s="60"/>
      <c r="T101" s="60"/>
    </row>
    <row r="102" spans="1:20" s="29" customFormat="1">
      <c r="A102" s="60"/>
      <c r="B102" s="584"/>
      <c r="C102" s="584"/>
      <c r="D102" s="60"/>
      <c r="E102" s="584"/>
      <c r="F102" s="60"/>
      <c r="G102" s="60"/>
      <c r="H102" s="60"/>
      <c r="I102" s="60"/>
      <c r="J102" s="60"/>
      <c r="K102" s="60"/>
      <c r="L102" s="60"/>
      <c r="M102" s="60"/>
      <c r="N102" s="60"/>
      <c r="O102" s="60"/>
      <c r="P102" s="60"/>
      <c r="Q102" s="60"/>
      <c r="R102" s="60"/>
      <c r="T102" s="60"/>
    </row>
    <row r="103" spans="1:20" s="29" customFormat="1">
      <c r="A103" s="60"/>
      <c r="B103" s="584"/>
      <c r="C103" s="584"/>
      <c r="D103" s="60"/>
      <c r="E103" s="584"/>
      <c r="F103" s="60"/>
      <c r="G103" s="60"/>
      <c r="H103" s="60"/>
      <c r="I103" s="60"/>
      <c r="J103" s="60"/>
      <c r="K103" s="60"/>
      <c r="L103" s="60"/>
      <c r="M103" s="60"/>
      <c r="N103" s="60"/>
      <c r="O103" s="60"/>
      <c r="P103" s="60"/>
      <c r="Q103" s="60"/>
      <c r="R103" s="60"/>
      <c r="T103" s="60"/>
    </row>
    <row r="104" spans="1:20" s="29" customFormat="1">
      <c r="A104" s="60"/>
      <c r="B104" s="584"/>
      <c r="C104" s="584"/>
      <c r="D104" s="60"/>
      <c r="E104" s="584"/>
      <c r="F104" s="60"/>
      <c r="G104" s="60"/>
      <c r="H104" s="60"/>
      <c r="I104" s="60"/>
      <c r="J104" s="60"/>
      <c r="K104" s="60"/>
      <c r="L104" s="60"/>
      <c r="M104" s="60"/>
      <c r="N104" s="60"/>
      <c r="O104" s="60"/>
      <c r="P104" s="60"/>
      <c r="Q104" s="60"/>
      <c r="R104" s="60"/>
      <c r="T104" s="60"/>
    </row>
    <row r="105" spans="1:20" s="29" customFormat="1">
      <c r="A105" s="60"/>
      <c r="B105" s="584"/>
      <c r="C105" s="584"/>
      <c r="D105" s="60"/>
      <c r="E105" s="584"/>
      <c r="F105" s="60"/>
      <c r="G105" s="60"/>
      <c r="H105" s="60"/>
      <c r="I105" s="60"/>
      <c r="J105" s="60"/>
      <c r="K105" s="60"/>
      <c r="L105" s="60"/>
      <c r="M105" s="60"/>
      <c r="N105" s="60"/>
      <c r="O105" s="60"/>
      <c r="P105" s="60"/>
      <c r="Q105" s="60"/>
      <c r="R105" s="60"/>
      <c r="T105" s="60"/>
    </row>
    <row r="106" spans="1:20" s="29" customFormat="1">
      <c r="A106" s="60"/>
      <c r="B106" s="584"/>
      <c r="C106" s="584"/>
      <c r="D106" s="60"/>
      <c r="E106" s="584"/>
      <c r="F106" s="60"/>
      <c r="G106" s="60"/>
      <c r="H106" s="60"/>
      <c r="I106" s="60"/>
      <c r="J106" s="60"/>
      <c r="K106" s="60"/>
      <c r="L106" s="60"/>
      <c r="M106" s="60"/>
      <c r="N106" s="60"/>
      <c r="O106" s="60"/>
      <c r="P106" s="60"/>
      <c r="Q106" s="60"/>
      <c r="R106" s="60"/>
      <c r="T106" s="60"/>
    </row>
    <row r="107" spans="1:20" s="29" customFormat="1">
      <c r="A107" s="60"/>
      <c r="B107" s="584"/>
      <c r="C107" s="584"/>
      <c r="D107" s="60"/>
      <c r="E107" s="584"/>
      <c r="F107" s="60"/>
      <c r="G107" s="60"/>
      <c r="H107" s="60"/>
      <c r="I107" s="60"/>
      <c r="J107" s="60"/>
      <c r="K107" s="60"/>
      <c r="L107" s="60"/>
      <c r="M107" s="60"/>
      <c r="N107" s="60"/>
      <c r="O107" s="60"/>
      <c r="P107" s="60"/>
      <c r="Q107" s="60"/>
      <c r="R107" s="60"/>
      <c r="T107" s="60"/>
    </row>
    <row r="108" spans="1:20" s="29" customFormat="1">
      <c r="A108" s="60"/>
      <c r="B108" s="584"/>
      <c r="C108" s="584"/>
      <c r="D108" s="60"/>
      <c r="E108" s="584"/>
      <c r="F108" s="60"/>
      <c r="G108" s="60"/>
      <c r="H108" s="60"/>
      <c r="I108" s="60"/>
      <c r="J108" s="60"/>
      <c r="K108" s="60"/>
      <c r="L108" s="60"/>
      <c r="M108" s="60"/>
      <c r="N108" s="60"/>
      <c r="O108" s="60"/>
      <c r="P108" s="60"/>
      <c r="Q108" s="60"/>
      <c r="R108" s="60"/>
      <c r="T108" s="60"/>
    </row>
    <row r="109" spans="1:20" s="29" customFormat="1">
      <c r="T109" s="60"/>
    </row>
    <row r="110" spans="1:20" s="29" customFormat="1">
      <c r="T110" s="60"/>
    </row>
    <row r="111" spans="1:20" s="29" customFormat="1">
      <c r="T111" s="60"/>
    </row>
    <row r="112" spans="1:20" s="29" customFormat="1">
      <c r="T112" s="60"/>
    </row>
    <row r="113" spans="1:20" s="29" customFormat="1">
      <c r="T113" s="60"/>
    </row>
    <row r="114" spans="1:20" s="29" customFormat="1">
      <c r="T114" s="60"/>
    </row>
    <row r="115" spans="1:20" s="29" customFormat="1">
      <c r="T115" s="60"/>
    </row>
    <row r="116" spans="1:20" s="29" customFormat="1">
      <c r="T116" s="60"/>
    </row>
    <row r="117" spans="1:20" s="29" customFormat="1">
      <c r="T117" s="60"/>
    </row>
    <row r="118" spans="1:20" s="29" customFormat="1">
      <c r="T118" s="60"/>
    </row>
    <row r="119" spans="1:20" s="29" customFormat="1">
      <c r="T119" s="60"/>
    </row>
    <row r="120" spans="1:20" s="29" customFormat="1">
      <c r="T120" s="60"/>
    </row>
    <row r="121" spans="1:20">
      <c r="A121" s="29"/>
      <c r="B121" s="29"/>
      <c r="C121" s="29"/>
      <c r="D121" s="29"/>
      <c r="E121" s="29"/>
      <c r="F121" s="29"/>
      <c r="G121" s="29"/>
      <c r="H121" s="29"/>
      <c r="I121" s="29"/>
      <c r="J121" s="29"/>
      <c r="K121" s="29"/>
      <c r="L121" s="29"/>
      <c r="M121" s="29"/>
      <c r="N121" s="29"/>
      <c r="O121" s="29"/>
      <c r="P121" s="29"/>
      <c r="Q121" s="29"/>
      <c r="R121" s="29"/>
    </row>
  </sheetData>
  <mergeCells count="2">
    <mergeCell ref="A1:R1"/>
    <mergeCell ref="A3:R3"/>
  </mergeCells>
  <printOptions horizontalCentered="1" verticalCentered="1"/>
  <pageMargins left="0.39370078740157483" right="0.39370078740157483" top="0.23622047244094491" bottom="0.23622047244094491" header="0.31496062992125984" footer="0.31496062992125984"/>
  <pageSetup scale="59" orientation="landscape"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5">
    <tabColor rgb="FF7030A0"/>
    <pageSetUpPr fitToPage="1"/>
  </sheetPr>
  <dimension ref="A1:S125"/>
  <sheetViews>
    <sheetView showGridLines="0" view="pageBreakPreview" zoomScale="70" zoomScaleNormal="70" zoomScaleSheetLayoutView="70" workbookViewId="0">
      <pane xSplit="1" ySplit="4" topLeftCell="B5" activePane="bottomRight" state="frozen"/>
      <selection pane="topRight" activeCell="B1" sqref="B1"/>
      <selection pane="bottomLeft" activeCell="A5" sqref="A5"/>
      <selection pane="bottomRight" activeCell="S3" sqref="S3:AA28"/>
    </sheetView>
  </sheetViews>
  <sheetFormatPr baseColWidth="10" defaultColWidth="11.42578125" defaultRowHeight="15"/>
  <cols>
    <col min="1" max="1" width="19.42578125" style="60" customWidth="1"/>
    <col min="2" max="4" width="13" style="1785" customWidth="1"/>
    <col min="5" max="10" width="12.28515625" style="1785" customWidth="1"/>
    <col min="11" max="11" width="14.140625" style="1785" customWidth="1"/>
    <col min="12" max="15" width="17.140625" style="1785" customWidth="1"/>
    <col min="16" max="16" width="13.85546875" style="1785" customWidth="1"/>
    <col min="17" max="17" width="13.28515625" style="1772" bestFit="1" customWidth="1"/>
    <col min="18" max="18" width="12.42578125" style="60" customWidth="1"/>
    <col min="19" max="16384" width="11.42578125" style="60"/>
  </cols>
  <sheetData>
    <row r="1" spans="1:19" ht="80.25" customHeight="1">
      <c r="A1" s="2519"/>
      <c r="B1" s="2519"/>
      <c r="C1" s="2519"/>
      <c r="D1" s="2519"/>
      <c r="E1" s="2519"/>
      <c r="F1" s="2519"/>
      <c r="G1" s="2519"/>
      <c r="H1" s="2519"/>
      <c r="I1" s="2519"/>
      <c r="J1" s="2519"/>
      <c r="K1" s="2519"/>
      <c r="L1" s="2519"/>
      <c r="M1" s="2519"/>
      <c r="N1" s="2519"/>
      <c r="O1" s="2519"/>
      <c r="P1" s="2519"/>
      <c r="Q1" s="2519"/>
      <c r="R1" s="2519"/>
    </row>
    <row r="2" spans="1:19" ht="10.5" customHeight="1">
      <c r="A2" s="2577"/>
      <c r="B2" s="2577"/>
      <c r="C2" s="2577"/>
      <c r="D2" s="2577"/>
      <c r="E2" s="2577"/>
      <c r="F2" s="2577"/>
      <c r="G2" s="2577"/>
      <c r="H2" s="2577"/>
      <c r="I2" s="2577"/>
      <c r="J2" s="2577"/>
      <c r="K2" s="2577"/>
      <c r="L2" s="2577"/>
      <c r="M2" s="2577"/>
      <c r="N2" s="2577"/>
      <c r="O2" s="2577"/>
      <c r="P2" s="2577"/>
      <c r="Q2" s="2577"/>
      <c r="R2" s="2577"/>
    </row>
    <row r="3" spans="1:19" ht="31.5" customHeight="1">
      <c r="A3" s="2578" t="s">
        <v>122</v>
      </c>
      <c r="B3" s="2579"/>
      <c r="C3" s="2580"/>
      <c r="D3" s="2580"/>
      <c r="E3" s="2579"/>
      <c r="F3" s="2579"/>
      <c r="G3" s="2579"/>
      <c r="H3" s="2579"/>
      <c r="I3" s="2579"/>
      <c r="J3" s="2579"/>
      <c r="K3" s="2579"/>
      <c r="L3" s="2579"/>
      <c r="M3" s="2579"/>
      <c r="N3" s="2579"/>
      <c r="O3" s="2581"/>
      <c r="P3" s="2582"/>
      <c r="R3" s="72"/>
    </row>
    <row r="4" spans="1:19" ht="58.5" customHeight="1">
      <c r="A4" s="1709" t="s">
        <v>0</v>
      </c>
      <c r="B4" s="1776" t="s">
        <v>687</v>
      </c>
      <c r="C4" s="1776" t="s">
        <v>881</v>
      </c>
      <c r="D4" s="1776" t="s">
        <v>738</v>
      </c>
      <c r="E4" s="1776" t="s">
        <v>51</v>
      </c>
      <c r="F4" s="1776" t="s">
        <v>52</v>
      </c>
      <c r="G4" s="1776" t="s">
        <v>60</v>
      </c>
      <c r="H4" s="1776" t="s">
        <v>61</v>
      </c>
      <c r="I4" s="1777" t="s">
        <v>53</v>
      </c>
      <c r="J4" s="1776" t="s">
        <v>54</v>
      </c>
      <c r="K4" s="1778" t="s">
        <v>1</v>
      </c>
      <c r="L4" s="1777" t="s">
        <v>106</v>
      </c>
      <c r="M4" s="1777" t="s">
        <v>873</v>
      </c>
      <c r="N4" s="1777" t="s">
        <v>874</v>
      </c>
      <c r="O4" s="2298" t="s">
        <v>875</v>
      </c>
      <c r="P4" s="1779" t="s">
        <v>59</v>
      </c>
      <c r="R4" s="72"/>
    </row>
    <row r="5" spans="1:19" ht="15.75">
      <c r="A5" s="254" t="s">
        <v>3</v>
      </c>
      <c r="B5" s="1780">
        <f>+'III.5.12.Trasp. recibidos'!B4-'III.5.13.Trasp. cedidos'!B5</f>
        <v>0</v>
      </c>
      <c r="C5" s="1780">
        <f>+'III.5.12.Trasp. recibidos'!C4-'III.5.13.Trasp. cedidos'!C5</f>
        <v>-65</v>
      </c>
      <c r="D5" s="1780">
        <f>+'III.5.12.Trasp. recibidos'!D4-'III.5.13.Trasp. cedidos'!D5</f>
        <v>0</v>
      </c>
      <c r="E5" s="1780">
        <f>+'III.5.12.Trasp. recibidos'!E4-'III.5.13.Trasp. cedidos'!F5</f>
        <v>-53</v>
      </c>
      <c r="F5" s="1780">
        <f>+'III.5.12.Trasp. recibidos'!F4-'III.5.13.Trasp. cedidos'!G5</f>
        <v>265</v>
      </c>
      <c r="G5" s="1780">
        <f>+'III.5.12.Trasp. recibidos'!G4-'III.5.13.Trasp. cedidos'!H5</f>
        <v>-20</v>
      </c>
      <c r="H5" s="1780">
        <f>+'III.5.12.Trasp. recibidos'!H4-'III.5.13.Trasp. cedidos'!I5</f>
        <v>52</v>
      </c>
      <c r="I5" s="1780">
        <f>+'III.5.12.Trasp. recibidos'!I4-'III.5.13.Trasp. cedidos'!J5</f>
        <v>-5</v>
      </c>
      <c r="J5" s="1780">
        <f>+'III.5.12.Trasp. recibidos'!J4-'III.5.13.Trasp. cedidos'!K5</f>
        <v>-174</v>
      </c>
      <c r="K5" s="1781">
        <f>SUM(B5:J5)</f>
        <v>0</v>
      </c>
      <c r="L5" s="1782">
        <f>+'III.5.12.Trasp. recibidos'!L4-'III.5.13.Trasp. cedidos'!P5</f>
        <v>0</v>
      </c>
      <c r="M5" s="1782">
        <f>+'III.5.12.Trasp. recibidos'!M4-'III.5.13.Trasp. cedidos'!M5</f>
        <v>0</v>
      </c>
      <c r="N5" s="1782">
        <f>+'III.5.12.Trasp. recibidos'!N4-'III.5.13.Trasp. cedidos'!N5</f>
        <v>0</v>
      </c>
      <c r="O5" s="1782">
        <f>+'III.5.12.Trasp. recibidos'!O4-'III.5.13.Trasp. cedidos'!O5</f>
        <v>0</v>
      </c>
      <c r="P5" s="1781">
        <f>SUM(L5:O5)</f>
        <v>0</v>
      </c>
      <c r="S5" s="86"/>
    </row>
    <row r="6" spans="1:19" ht="15.75">
      <c r="A6" s="254" t="s">
        <v>4</v>
      </c>
      <c r="B6" s="1780">
        <f>+'III.5.12.Trasp. recibidos'!B5-'III.5.13.Trasp. cedidos'!B6</f>
        <v>0</v>
      </c>
      <c r="C6" s="1780">
        <f>+'III.5.12.Trasp. recibidos'!C5-'III.5.13.Trasp. cedidos'!C6</f>
        <v>-136</v>
      </c>
      <c r="D6" s="1780">
        <f>+'III.5.12.Trasp. recibidos'!D5-'III.5.13.Trasp. cedidos'!D6</f>
        <v>0</v>
      </c>
      <c r="E6" s="1780">
        <f>+'III.5.12.Trasp. recibidos'!E5-'III.5.13.Trasp. cedidos'!F6</f>
        <v>-62</v>
      </c>
      <c r="F6" s="1780">
        <f>+'III.5.12.Trasp. recibidos'!F5-'III.5.13.Trasp. cedidos'!G6</f>
        <v>336</v>
      </c>
      <c r="G6" s="1780">
        <f>+'III.5.12.Trasp. recibidos'!G5-'III.5.13.Trasp. cedidos'!H6</f>
        <v>-5</v>
      </c>
      <c r="H6" s="1780">
        <f>+'III.5.12.Trasp. recibidos'!H5-'III.5.13.Trasp. cedidos'!I6</f>
        <v>989</v>
      </c>
      <c r="I6" s="1780">
        <f>+'III.5.12.Trasp. recibidos'!I5-'III.5.13.Trasp. cedidos'!J6</f>
        <v>14</v>
      </c>
      <c r="J6" s="1780">
        <f>+'III.5.12.Trasp. recibidos'!J5-'III.5.13.Trasp. cedidos'!K6</f>
        <v>-178</v>
      </c>
      <c r="K6" s="1781">
        <f>SUM(B6:J6)</f>
        <v>958</v>
      </c>
      <c r="L6" s="1782">
        <f>+'III.5.12.Trasp. recibidos'!L5-'III.5.13.Trasp. cedidos'!P6</f>
        <v>20</v>
      </c>
      <c r="M6" s="1782">
        <f>+'III.5.12.Trasp. recibidos'!M5-'III.5.13.Trasp. cedidos'!M6</f>
        <v>0</v>
      </c>
      <c r="N6" s="1782">
        <f>+'III.5.12.Trasp. recibidos'!N5-'III.5.13.Trasp. cedidos'!N6</f>
        <v>-259</v>
      </c>
      <c r="O6" s="1782">
        <f>+'III.5.12.Trasp. recibidos'!O5-'III.5.13.Trasp. cedidos'!O6</f>
        <v>-719</v>
      </c>
      <c r="P6" s="1781">
        <f>SUM(L6:O6)</f>
        <v>-958</v>
      </c>
      <c r="R6" s="72"/>
      <c r="S6" s="86"/>
    </row>
    <row r="7" spans="1:19" ht="17.25" customHeight="1">
      <c r="A7" s="254" t="s">
        <v>5</v>
      </c>
      <c r="B7" s="1780">
        <f>+'III.5.12.Trasp. recibidos'!B6-'III.5.13.Trasp. cedidos'!B7</f>
        <v>0</v>
      </c>
      <c r="C7" s="1780">
        <f>+'III.5.12.Trasp. recibidos'!C6-'III.5.13.Trasp. cedidos'!C7</f>
        <v>-261</v>
      </c>
      <c r="D7" s="1780">
        <f>+'III.5.12.Trasp. recibidos'!D6-'III.5.13.Trasp. cedidos'!D7</f>
        <v>0</v>
      </c>
      <c r="E7" s="1780">
        <f>+'III.5.12.Trasp. recibidos'!E6-'III.5.13.Trasp. cedidos'!F7</f>
        <v>-363</v>
      </c>
      <c r="F7" s="1780">
        <f>+'III.5.12.Trasp. recibidos'!F6-'III.5.13.Trasp. cedidos'!G7</f>
        <v>47</v>
      </c>
      <c r="G7" s="1780">
        <f>+'III.5.12.Trasp. recibidos'!G6-'III.5.13.Trasp. cedidos'!H7</f>
        <v>-72</v>
      </c>
      <c r="H7" s="1780">
        <f>+'III.5.12.Trasp. recibidos'!H6-'III.5.13.Trasp. cedidos'!I7</f>
        <v>530</v>
      </c>
      <c r="I7" s="1780">
        <f>+'III.5.12.Trasp. recibidos'!I6-'III.5.13.Trasp. cedidos'!J7</f>
        <v>0</v>
      </c>
      <c r="J7" s="1780">
        <f>+'III.5.12.Trasp. recibidos'!J6-'III.5.13.Trasp. cedidos'!K7</f>
        <v>221</v>
      </c>
      <c r="K7" s="1781">
        <f t="shared" ref="K7:K21" si="0">SUM(B7:J7)</f>
        <v>102</v>
      </c>
      <c r="L7" s="1782">
        <f>+'III.5.12.Trasp. recibidos'!L6-'III.5.13.Trasp. cedidos'!P7</f>
        <v>0</v>
      </c>
      <c r="M7" s="1782">
        <f>+'III.5.12.Trasp. recibidos'!M6-'III.5.13.Trasp. cedidos'!M7</f>
        <v>0</v>
      </c>
      <c r="N7" s="1782">
        <f>+'III.5.12.Trasp. recibidos'!N6-'III.5.13.Trasp. cedidos'!N7</f>
        <v>-25</v>
      </c>
      <c r="O7" s="1782">
        <f>+'III.5.12.Trasp. recibidos'!O6-'III.5.13.Trasp. cedidos'!O7</f>
        <v>-77</v>
      </c>
      <c r="P7" s="1781">
        <f t="shared" ref="P7:P21" si="1">SUM(L7:O7)</f>
        <v>-102</v>
      </c>
      <c r="R7" s="72"/>
      <c r="S7" s="86"/>
    </row>
    <row r="8" spans="1:19" ht="17.25" customHeight="1">
      <c r="A8" s="254" t="s">
        <v>6</v>
      </c>
      <c r="B8" s="1780">
        <f>+'III.5.12.Trasp. recibidos'!B7-'III.5.13.Trasp. cedidos'!B8</f>
        <v>0</v>
      </c>
      <c r="C8" s="1780">
        <f>+'III.5.12.Trasp. recibidos'!C7-'III.5.13.Trasp. cedidos'!C8</f>
        <v>-231</v>
      </c>
      <c r="D8" s="1780">
        <f>+'III.5.12.Trasp. recibidos'!D7-'III.5.13.Trasp. cedidos'!D8</f>
        <v>0</v>
      </c>
      <c r="E8" s="1780">
        <f>+'III.5.12.Trasp. recibidos'!E7-'III.5.13.Trasp. cedidos'!F8</f>
        <v>0</v>
      </c>
      <c r="F8" s="1780">
        <f>+'III.5.12.Trasp. recibidos'!F7-'III.5.13.Trasp. cedidos'!G8</f>
        <v>0</v>
      </c>
      <c r="G8" s="1780">
        <f>+'III.5.12.Trasp. recibidos'!G7-'III.5.13.Trasp. cedidos'!H8</f>
        <v>-71</v>
      </c>
      <c r="H8" s="1780">
        <f>+'III.5.12.Trasp. recibidos'!H7-'III.5.13.Trasp. cedidos'!I8</f>
        <v>432</v>
      </c>
      <c r="I8" s="1780">
        <f>+'III.5.12.Trasp. recibidos'!I7-'III.5.13.Trasp. cedidos'!J8</f>
        <v>-16</v>
      </c>
      <c r="J8" s="1780">
        <f>+'III.5.12.Trasp. recibidos'!J7-'III.5.13.Trasp. cedidos'!K8</f>
        <v>-48</v>
      </c>
      <c r="K8" s="1781">
        <f t="shared" si="0"/>
        <v>66</v>
      </c>
      <c r="L8" s="1782">
        <f>+'III.5.12.Trasp. recibidos'!L7-'III.5.13.Trasp. cedidos'!P8</f>
        <v>0</v>
      </c>
      <c r="M8" s="1782">
        <f>+'III.5.12.Trasp. recibidos'!M7-'III.5.13.Trasp. cedidos'!M8</f>
        <v>0</v>
      </c>
      <c r="N8" s="1782">
        <f>+'III.5.12.Trasp. recibidos'!N7-'III.5.13.Trasp. cedidos'!N8</f>
        <v>-7</v>
      </c>
      <c r="O8" s="1782">
        <f>+'III.5.12.Trasp. recibidos'!O7-'III.5.13.Trasp. cedidos'!O8</f>
        <v>-59</v>
      </c>
      <c r="P8" s="1781">
        <f t="shared" si="1"/>
        <v>-66</v>
      </c>
      <c r="R8" s="35"/>
      <c r="S8" s="86"/>
    </row>
    <row r="9" spans="1:19" ht="15.75">
      <c r="A9" s="254" t="s">
        <v>7</v>
      </c>
      <c r="B9" s="1780">
        <f>+'III.5.12.Trasp. recibidos'!B8-'III.5.13.Trasp. cedidos'!B9</f>
        <v>0</v>
      </c>
      <c r="C9" s="1780">
        <f>+'III.5.12.Trasp. recibidos'!C8-'III.5.13.Trasp. cedidos'!C9</f>
        <v>-9243</v>
      </c>
      <c r="D9" s="1780">
        <f>+'III.5.12.Trasp. recibidos'!D8-'III.5.13.Trasp. cedidos'!D9</f>
        <v>0</v>
      </c>
      <c r="E9" s="1780">
        <f>+'III.5.12.Trasp. recibidos'!E8-'III.5.13.Trasp. cedidos'!F9</f>
        <v>0</v>
      </c>
      <c r="F9" s="1780">
        <f>+'III.5.12.Trasp. recibidos'!F8-'III.5.13.Trasp. cedidos'!G9</f>
        <v>0</v>
      </c>
      <c r="G9" s="1780">
        <f>+'III.5.12.Trasp. recibidos'!G8-'III.5.13.Trasp. cedidos'!H9</f>
        <v>-5808</v>
      </c>
      <c r="H9" s="1780">
        <f>+'III.5.12.Trasp. recibidos'!H8-'III.5.13.Trasp. cedidos'!I9</f>
        <v>-4380</v>
      </c>
      <c r="I9" s="1780">
        <f>+'III.5.12.Trasp. recibidos'!I8-'III.5.13.Trasp. cedidos'!J9</f>
        <v>-56</v>
      </c>
      <c r="J9" s="1780">
        <f>+'III.5.12.Trasp. recibidos'!J8-'III.5.13.Trasp. cedidos'!K9</f>
        <v>-4163</v>
      </c>
      <c r="K9" s="1781">
        <f t="shared" si="0"/>
        <v>-23650</v>
      </c>
      <c r="L9" s="1782">
        <f>+'III.5.12.Trasp. recibidos'!L8-'III.5.13.Trasp. cedidos'!P9</f>
        <v>2582</v>
      </c>
      <c r="M9" s="1782">
        <f>+'III.5.12.Trasp. recibidos'!M8-'III.5.13.Trasp. cedidos'!M9</f>
        <v>0</v>
      </c>
      <c r="N9" s="1782">
        <f>+'III.5.12.Trasp. recibidos'!N8-'III.5.13.Trasp. cedidos'!N9</f>
        <v>-7</v>
      </c>
      <c r="O9" s="1782">
        <f>+'III.5.12.Trasp. recibidos'!O8-'III.5.13.Trasp. cedidos'!O9</f>
        <v>21075</v>
      </c>
      <c r="P9" s="1781">
        <f t="shared" si="1"/>
        <v>23650</v>
      </c>
      <c r="R9" s="96"/>
      <c r="S9" s="84"/>
    </row>
    <row r="10" spans="1:19" ht="15.75">
      <c r="A10" s="254" t="s">
        <v>140</v>
      </c>
      <c r="B10" s="1780">
        <f>+'III.5.12.Trasp. recibidos'!B9-'III.5.13.Trasp. cedidos'!B10</f>
        <v>0</v>
      </c>
      <c r="C10" s="1780">
        <f>+'III.5.12.Trasp. recibidos'!C9-'III.5.13.Trasp. cedidos'!C10</f>
        <v>-2753</v>
      </c>
      <c r="D10" s="1780">
        <f>+'III.5.12.Trasp. recibidos'!D9-'III.5.13.Trasp. cedidos'!D10</f>
        <v>0</v>
      </c>
      <c r="E10" s="1780">
        <f>+'III.5.12.Trasp. recibidos'!E9-'III.5.13.Trasp. cedidos'!F10</f>
        <v>0</v>
      </c>
      <c r="F10" s="1780">
        <f>+'III.5.12.Trasp. recibidos'!F9-'III.5.13.Trasp. cedidos'!G10</f>
        <v>0</v>
      </c>
      <c r="G10" s="1780">
        <f>+'III.5.12.Trasp. recibidos'!G9-'III.5.13.Trasp. cedidos'!H10</f>
        <v>-1840</v>
      </c>
      <c r="H10" s="1780">
        <f>+'III.5.12.Trasp. recibidos'!H9-'III.5.13.Trasp. cedidos'!I10</f>
        <v>-1137</v>
      </c>
      <c r="I10" s="1780">
        <f>+'III.5.12.Trasp. recibidos'!I9-'III.5.13.Trasp. cedidos'!J10</f>
        <v>-20</v>
      </c>
      <c r="J10" s="1780">
        <f>+'III.5.12.Trasp. recibidos'!J9-'III.5.13.Trasp. cedidos'!K10</f>
        <v>-1627</v>
      </c>
      <c r="K10" s="1781">
        <f t="shared" si="0"/>
        <v>-7377</v>
      </c>
      <c r="L10" s="1782">
        <f>+'III.5.12.Trasp. recibidos'!L9-'III.5.13.Trasp. cedidos'!P10</f>
        <v>4114</v>
      </c>
      <c r="M10" s="1782">
        <f>+'III.5.12.Trasp. recibidos'!M9-'III.5.13.Trasp. cedidos'!M10</f>
        <v>0</v>
      </c>
      <c r="N10" s="1782">
        <f>+'III.5.12.Trasp. recibidos'!N9-'III.5.13.Trasp. cedidos'!N10</f>
        <v>-4</v>
      </c>
      <c r="O10" s="1782">
        <f>+'III.5.12.Trasp. recibidos'!O9-'III.5.13.Trasp. cedidos'!O10</f>
        <v>3267</v>
      </c>
      <c r="P10" s="1781">
        <f t="shared" si="1"/>
        <v>7377</v>
      </c>
      <c r="R10" s="96"/>
      <c r="S10" s="84"/>
    </row>
    <row r="11" spans="1:19" ht="15.75">
      <c r="A11" s="254" t="s">
        <v>171</v>
      </c>
      <c r="B11" s="1780">
        <f>+'III.5.12.Trasp. recibidos'!B10-'III.5.13.Trasp. cedidos'!B11</f>
        <v>0</v>
      </c>
      <c r="C11" s="1780">
        <f>+'III.5.12.Trasp. recibidos'!C10-'III.5.13.Trasp. cedidos'!C11</f>
        <v>-1867</v>
      </c>
      <c r="D11" s="1780">
        <f>+'III.5.12.Trasp. recibidos'!D10-'III.5.13.Trasp. cedidos'!D11</f>
        <v>0</v>
      </c>
      <c r="E11" s="1780">
        <f>+'III.5.12.Trasp. recibidos'!E10-'III.5.13.Trasp. cedidos'!F11</f>
        <v>0</v>
      </c>
      <c r="F11" s="1780">
        <f>+'III.5.12.Trasp. recibidos'!F10-'III.5.13.Trasp. cedidos'!G11</f>
        <v>0</v>
      </c>
      <c r="G11" s="1780">
        <f>+'III.5.12.Trasp. recibidos'!G10-'III.5.13.Trasp. cedidos'!H11</f>
        <v>-1031</v>
      </c>
      <c r="H11" s="1780">
        <f>+'III.5.12.Trasp. recibidos'!H10-'III.5.13.Trasp. cedidos'!I11</f>
        <v>2090</v>
      </c>
      <c r="I11" s="1780">
        <f>+'III.5.12.Trasp. recibidos'!I10-'III.5.13.Trasp. cedidos'!J11</f>
        <v>-15</v>
      </c>
      <c r="J11" s="1780">
        <f>+'III.5.12.Trasp. recibidos'!J10-'III.5.13.Trasp. cedidos'!K11</f>
        <v>-1090</v>
      </c>
      <c r="K11" s="1781">
        <f t="shared" si="0"/>
        <v>-1913</v>
      </c>
      <c r="L11" s="1782">
        <f>+'III.5.12.Trasp. recibidos'!L10-'III.5.13.Trasp. cedidos'!P11</f>
        <v>199</v>
      </c>
      <c r="M11" s="1782">
        <f>+'III.5.12.Trasp. recibidos'!M10-'III.5.13.Trasp. cedidos'!M11</f>
        <v>0</v>
      </c>
      <c r="N11" s="1782">
        <f>+'III.5.12.Trasp. recibidos'!N10-'III.5.13.Trasp. cedidos'!N11</f>
        <v>-23</v>
      </c>
      <c r="O11" s="1782">
        <f>+'III.5.12.Trasp. recibidos'!O10-'III.5.13.Trasp. cedidos'!O11</f>
        <v>1737</v>
      </c>
      <c r="P11" s="1781">
        <f t="shared" si="1"/>
        <v>1913</v>
      </c>
      <c r="R11" s="96"/>
      <c r="S11" s="84"/>
    </row>
    <row r="12" spans="1:19" ht="15.75">
      <c r="A12" s="254" t="s">
        <v>375</v>
      </c>
      <c r="B12" s="1780">
        <f>+'III.5.12.Trasp. recibidos'!B11-'III.5.13.Trasp. cedidos'!B12</f>
        <v>0</v>
      </c>
      <c r="C12" s="1780">
        <f>+'III.5.12.Trasp. recibidos'!C11-'III.5.13.Trasp. cedidos'!C12</f>
        <v>-2359</v>
      </c>
      <c r="D12" s="1780">
        <f>+'III.5.12.Trasp. recibidos'!D11-'III.5.13.Trasp. cedidos'!D12</f>
        <v>0</v>
      </c>
      <c r="E12" s="1780">
        <f>+'III.5.12.Trasp. recibidos'!E11-'III.5.13.Trasp. cedidos'!F12</f>
        <v>0</v>
      </c>
      <c r="F12" s="1780">
        <f>+'III.5.12.Trasp. recibidos'!F11-'III.5.13.Trasp. cedidos'!G12</f>
        <v>0</v>
      </c>
      <c r="G12" s="1780">
        <f>+'III.5.12.Trasp. recibidos'!G11-'III.5.13.Trasp. cedidos'!H12</f>
        <v>-1617</v>
      </c>
      <c r="H12" s="1780">
        <f>+'III.5.12.Trasp. recibidos'!H11-'III.5.13.Trasp. cedidos'!I12</f>
        <v>1986</v>
      </c>
      <c r="I12" s="1780">
        <f>+'III.5.12.Trasp. recibidos'!I11-'III.5.13.Trasp. cedidos'!J12</f>
        <v>-28</v>
      </c>
      <c r="J12" s="1780">
        <f>+'III.5.12.Trasp. recibidos'!J11-'III.5.13.Trasp. cedidos'!K12</f>
        <v>-1438</v>
      </c>
      <c r="K12" s="1781">
        <f t="shared" si="0"/>
        <v>-3456</v>
      </c>
      <c r="L12" s="1782">
        <f>+'III.5.12.Trasp. recibidos'!L11-'III.5.13.Trasp. cedidos'!P12</f>
        <v>17</v>
      </c>
      <c r="M12" s="1782">
        <f>+'III.5.12.Trasp. recibidos'!M11-'III.5.13.Trasp. cedidos'!M12</f>
        <v>0</v>
      </c>
      <c r="N12" s="1782">
        <f>+'III.5.12.Trasp. recibidos'!N11-'III.5.13.Trasp. cedidos'!N12</f>
        <v>-2</v>
      </c>
      <c r="O12" s="1782">
        <f>+'III.5.12.Trasp. recibidos'!O11-'III.5.13.Trasp. cedidos'!O12</f>
        <v>3441</v>
      </c>
      <c r="P12" s="1781">
        <f t="shared" si="1"/>
        <v>3456</v>
      </c>
      <c r="R12" s="96"/>
      <c r="S12" s="84"/>
    </row>
    <row r="13" spans="1:19" ht="15.75">
      <c r="A13" s="254" t="s">
        <v>408</v>
      </c>
      <c r="B13" s="1780">
        <f>+'III.5.12.Trasp. recibidos'!B12-'III.5.13.Trasp. cedidos'!B13</f>
        <v>0</v>
      </c>
      <c r="C13" s="1780">
        <f>+'III.5.12.Trasp. recibidos'!C12-'III.5.13.Trasp. cedidos'!C13</f>
        <v>-3839</v>
      </c>
      <c r="D13" s="1780">
        <f>+'III.5.12.Trasp. recibidos'!D12-'III.5.13.Trasp. cedidos'!D13</f>
        <v>0</v>
      </c>
      <c r="E13" s="1780">
        <f>+'III.5.12.Trasp. recibidos'!E12-'III.5.13.Trasp. cedidos'!F13</f>
        <v>0</v>
      </c>
      <c r="F13" s="1780">
        <f>+'III.5.12.Trasp. recibidos'!F12-'III.5.13.Trasp. cedidos'!G13</f>
        <v>0</v>
      </c>
      <c r="G13" s="1780">
        <f>+'III.5.12.Trasp. recibidos'!G12-'III.5.13.Trasp. cedidos'!H13</f>
        <v>-2160</v>
      </c>
      <c r="H13" s="1780">
        <f>+'III.5.12.Trasp. recibidos'!H12-'III.5.13.Trasp. cedidos'!I13</f>
        <v>4515</v>
      </c>
      <c r="I13" s="1780">
        <f>+'III.5.12.Trasp. recibidos'!I12-'III.5.13.Trasp. cedidos'!J13</f>
        <v>-26</v>
      </c>
      <c r="J13" s="1780">
        <f>+'III.5.12.Trasp. recibidos'!J12-'III.5.13.Trasp. cedidos'!K13</f>
        <v>-2232</v>
      </c>
      <c r="K13" s="1781">
        <f t="shared" si="0"/>
        <v>-3742</v>
      </c>
      <c r="L13" s="1782">
        <f>+'III.5.12.Trasp. recibidos'!L12-'III.5.13.Trasp. cedidos'!P13</f>
        <v>1532</v>
      </c>
      <c r="M13" s="1782">
        <f>+'III.5.12.Trasp. recibidos'!M12-'III.5.13.Trasp. cedidos'!M13</f>
        <v>0</v>
      </c>
      <c r="N13" s="1782">
        <f>+'III.5.12.Trasp. recibidos'!N12-'III.5.13.Trasp. cedidos'!N13</f>
        <v>-7</v>
      </c>
      <c r="O13" s="1782">
        <f>+'III.5.12.Trasp. recibidos'!O12-'III.5.13.Trasp. cedidos'!O13</f>
        <v>2217</v>
      </c>
      <c r="P13" s="1781">
        <f t="shared" si="1"/>
        <v>3742</v>
      </c>
      <c r="R13" s="96"/>
      <c r="S13" s="84"/>
    </row>
    <row r="14" spans="1:19" ht="15.75">
      <c r="A14" s="254" t="s">
        <v>416</v>
      </c>
      <c r="B14" s="1780">
        <f>+'III.5.12.Trasp. recibidos'!B13-'III.5.13.Trasp. cedidos'!B14</f>
        <v>0</v>
      </c>
      <c r="C14" s="1780">
        <f>+'III.5.12.Trasp. recibidos'!C13-'III.5.13.Trasp. cedidos'!C14</f>
        <v>-6830</v>
      </c>
      <c r="D14" s="1780">
        <f>+'III.5.12.Trasp. recibidos'!D13-'III.5.13.Trasp. cedidos'!D14</f>
        <v>0</v>
      </c>
      <c r="E14" s="1780">
        <f>+'III.5.12.Trasp. recibidos'!E13-'III.5.13.Trasp. cedidos'!F14</f>
        <v>0</v>
      </c>
      <c r="F14" s="1780">
        <f>+'III.5.12.Trasp. recibidos'!F13-'III.5.13.Trasp. cedidos'!G14</f>
        <v>0</v>
      </c>
      <c r="G14" s="1780">
        <f>+'III.5.12.Trasp. recibidos'!G13-'III.5.13.Trasp. cedidos'!H14</f>
        <v>-5285</v>
      </c>
      <c r="H14" s="1780">
        <f>+'III.5.12.Trasp. recibidos'!H13-'III.5.13.Trasp. cedidos'!I14</f>
        <v>7338</v>
      </c>
      <c r="I14" s="1780">
        <f>+'III.5.12.Trasp. recibidos'!I13-'III.5.13.Trasp. cedidos'!J14</f>
        <v>661</v>
      </c>
      <c r="J14" s="1780">
        <f>+'III.5.12.Trasp. recibidos'!J13-'III.5.13.Trasp. cedidos'!K14</f>
        <v>-3337</v>
      </c>
      <c r="K14" s="1781">
        <f t="shared" si="0"/>
        <v>-7453</v>
      </c>
      <c r="L14" s="1782">
        <f>+'III.5.12.Trasp. recibidos'!L13-'III.5.13.Trasp. cedidos'!P14</f>
        <v>462</v>
      </c>
      <c r="M14" s="1782">
        <f>+'III.5.12.Trasp. recibidos'!M13-'III.5.13.Trasp. cedidos'!M14</f>
        <v>-7</v>
      </c>
      <c r="N14" s="1782">
        <f>+'III.5.12.Trasp. recibidos'!N13-'III.5.13.Trasp. cedidos'!N14</f>
        <v>-5</v>
      </c>
      <c r="O14" s="1782">
        <f>+'III.5.12.Trasp. recibidos'!O13-'III.5.13.Trasp. cedidos'!O14</f>
        <v>7003</v>
      </c>
      <c r="P14" s="1781">
        <f t="shared" si="1"/>
        <v>7453</v>
      </c>
      <c r="R14" s="96"/>
      <c r="S14" s="84"/>
    </row>
    <row r="15" spans="1:19" ht="15.75">
      <c r="A15" s="254" t="s">
        <v>669</v>
      </c>
      <c r="B15" s="1780">
        <f>+'III.5.12.Trasp. recibidos'!B14-'III.5.13.Trasp. cedidos'!B15</f>
        <v>0</v>
      </c>
      <c r="C15" s="1780">
        <f>+'III.5.12.Trasp. recibidos'!C14-'III.5.13.Trasp. cedidos'!C15</f>
        <v>-8701</v>
      </c>
      <c r="D15" s="1780">
        <f>+'III.5.12.Trasp. recibidos'!D14-'III.5.13.Trasp. cedidos'!D15</f>
        <v>0</v>
      </c>
      <c r="E15" s="1780">
        <f>+'III.5.12.Trasp. recibidos'!E14-'III.5.13.Trasp. cedidos'!F15</f>
        <v>0</v>
      </c>
      <c r="F15" s="1780">
        <f>+'III.5.12.Trasp. recibidos'!F14-'III.5.13.Trasp. cedidos'!G15</f>
        <v>0</v>
      </c>
      <c r="G15" s="1780">
        <f>+'III.5.12.Trasp. recibidos'!G14-'III.5.13.Trasp. cedidos'!H15</f>
        <v>-5475</v>
      </c>
      <c r="H15" s="1780">
        <f>+'III.5.12.Trasp. recibidos'!H14-'III.5.13.Trasp. cedidos'!I15</f>
        <v>12142</v>
      </c>
      <c r="I15" s="1780">
        <f>+'III.5.12.Trasp. recibidos'!I14-'III.5.13.Trasp. cedidos'!J15</f>
        <v>850</v>
      </c>
      <c r="J15" s="1780">
        <f>+'III.5.12.Trasp. recibidos'!J14-'III.5.13.Trasp. cedidos'!K15</f>
        <v>-4673</v>
      </c>
      <c r="K15" s="1781">
        <f t="shared" si="0"/>
        <v>-5857</v>
      </c>
      <c r="L15" s="1782">
        <f>+'III.5.12.Trasp. recibidos'!L14-'III.5.13.Trasp. cedidos'!P15</f>
        <v>426</v>
      </c>
      <c r="M15" s="1782">
        <f>+'III.5.12.Trasp. recibidos'!M14-'III.5.13.Trasp. cedidos'!M15</f>
        <v>-90</v>
      </c>
      <c r="N15" s="1782">
        <f>+'III.5.12.Trasp. recibidos'!N14-'III.5.13.Trasp. cedidos'!N15</f>
        <v>9</v>
      </c>
      <c r="O15" s="1782">
        <f>+'III.5.12.Trasp. recibidos'!O14-'III.5.13.Trasp. cedidos'!O15</f>
        <v>5512</v>
      </c>
      <c r="P15" s="1781">
        <f t="shared" si="1"/>
        <v>5857</v>
      </c>
      <c r="R15" s="96"/>
      <c r="S15" s="84"/>
    </row>
    <row r="16" spans="1:19" s="584" customFormat="1" ht="15.75">
      <c r="A16" s="254" t="s">
        <v>696</v>
      </c>
      <c r="B16" s="1780">
        <f>+'III.5.12.Trasp. recibidos'!B15-'III.5.13.Trasp. cedidos'!B16</f>
        <v>11382</v>
      </c>
      <c r="C16" s="1780">
        <f>+'III.5.12.Trasp. recibidos'!C15-'III.5.13.Trasp. cedidos'!C16</f>
        <v>-15432</v>
      </c>
      <c r="D16" s="1780">
        <f>+'III.5.12.Trasp. recibidos'!D15-'III.5.13.Trasp. cedidos'!D16</f>
        <v>0</v>
      </c>
      <c r="E16" s="1780">
        <f>+'III.5.12.Trasp. recibidos'!E15-'III.5.13.Trasp. cedidos'!F16</f>
        <v>0</v>
      </c>
      <c r="F16" s="1780">
        <f>+'III.5.12.Trasp. recibidos'!F15-'III.5.13.Trasp. cedidos'!G16</f>
        <v>0</v>
      </c>
      <c r="G16" s="1780">
        <f>+'III.5.12.Trasp. recibidos'!G15-'III.5.13.Trasp. cedidos'!H16</f>
        <v>-7636</v>
      </c>
      <c r="H16" s="1780">
        <f>+'III.5.12.Trasp. recibidos'!H15-'III.5.13.Trasp. cedidos'!I16</f>
        <v>14268</v>
      </c>
      <c r="I16" s="1780">
        <f>+'III.5.12.Trasp. recibidos'!I15-'III.5.13.Trasp. cedidos'!J16</f>
        <v>310</v>
      </c>
      <c r="J16" s="1780">
        <f>+'III.5.12.Trasp. recibidos'!J15-'III.5.13.Trasp. cedidos'!K16</f>
        <v>-5670</v>
      </c>
      <c r="K16" s="1781">
        <f t="shared" si="0"/>
        <v>-2778</v>
      </c>
      <c r="L16" s="1782">
        <f>+'III.5.12.Trasp. recibidos'!L15-'III.5.13.Trasp. cedidos'!P16</f>
        <v>725</v>
      </c>
      <c r="M16" s="1782">
        <f>+'III.5.12.Trasp. recibidos'!M15-'III.5.13.Trasp. cedidos'!M16</f>
        <v>-96</v>
      </c>
      <c r="N16" s="1782">
        <f>+'III.5.12.Trasp. recibidos'!N15-'III.5.13.Trasp. cedidos'!N16</f>
        <v>0</v>
      </c>
      <c r="O16" s="1782">
        <f>+'III.5.12.Trasp. recibidos'!O15-'III.5.13.Trasp. cedidos'!O16</f>
        <v>2149</v>
      </c>
      <c r="P16" s="1781">
        <f t="shared" si="1"/>
        <v>2778</v>
      </c>
      <c r="Q16" s="1772"/>
      <c r="R16" s="96"/>
      <c r="S16" s="84"/>
    </row>
    <row r="17" spans="1:19" s="54" customFormat="1" ht="15.75">
      <c r="A17" s="254" t="s">
        <v>746</v>
      </c>
      <c r="B17" s="1780">
        <f>+'III.5.12.Trasp. recibidos'!B16-'III.5.13.Trasp. cedidos'!B17</f>
        <v>12537</v>
      </c>
      <c r="C17" s="1780">
        <f>+'III.5.12.Trasp. recibidos'!C16-'III.5.13.Trasp. cedidos'!C17</f>
        <v>-21288</v>
      </c>
      <c r="D17" s="1780">
        <f>+'III.5.12.Trasp. recibidos'!D16-'III.5.13.Trasp. cedidos'!D17</f>
        <v>287</v>
      </c>
      <c r="E17" s="1780">
        <f>+'III.5.12.Trasp. recibidos'!E16-'III.5.13.Trasp. cedidos'!F17</f>
        <v>0</v>
      </c>
      <c r="F17" s="1780">
        <f>+'III.5.12.Trasp. recibidos'!F16-'III.5.13.Trasp. cedidos'!G17</f>
        <v>0</v>
      </c>
      <c r="G17" s="1780">
        <f>+'III.5.12.Trasp. recibidos'!G16-'III.5.13.Trasp. cedidos'!H17</f>
        <v>-2211</v>
      </c>
      <c r="H17" s="1780">
        <f>+'III.5.12.Trasp. recibidos'!H16-'III.5.13.Trasp. cedidos'!I17</f>
        <v>10167</v>
      </c>
      <c r="I17" s="1780">
        <f>+'III.5.12.Trasp. recibidos'!I16-'III.5.13.Trasp. cedidos'!J17</f>
        <v>796</v>
      </c>
      <c r="J17" s="1780">
        <f>+'III.5.12.Trasp. recibidos'!J16-'III.5.13.Trasp. cedidos'!K17</f>
        <v>-6496</v>
      </c>
      <c r="K17" s="1781">
        <f t="shared" si="0"/>
        <v>-6208</v>
      </c>
      <c r="L17" s="1782">
        <f>+'III.5.12.Trasp. recibidos'!L16-'III.5.13.Trasp. cedidos'!P17</f>
        <v>605</v>
      </c>
      <c r="M17" s="1782">
        <f>+'III.5.12.Trasp. recibidos'!M16-'III.5.13.Trasp. cedidos'!M17</f>
        <v>-104</v>
      </c>
      <c r="N17" s="1782">
        <f>+'III.5.12.Trasp. recibidos'!N16-'III.5.13.Trasp. cedidos'!N17</f>
        <v>-4</v>
      </c>
      <c r="O17" s="1782">
        <f>+'III.5.12.Trasp. recibidos'!O16-'III.5.13.Trasp. cedidos'!O17</f>
        <v>5711</v>
      </c>
      <c r="P17" s="1781">
        <f t="shared" si="1"/>
        <v>6208</v>
      </c>
      <c r="Q17" s="1773"/>
      <c r="R17" s="93"/>
      <c r="S17" s="1029"/>
    </row>
    <row r="18" spans="1:19" s="54" customFormat="1" ht="15.75">
      <c r="A18" s="254" t="s">
        <v>767</v>
      </c>
      <c r="B18" s="1780">
        <f>+'III.5.12.Trasp. recibidos'!B17-'III.5.13.Trasp. cedidos'!B18</f>
        <v>578</v>
      </c>
      <c r="C18" s="1780">
        <f>+'III.5.12.Trasp. recibidos'!C17-'III.5.13.Trasp. cedidos'!C18</f>
        <v>-16631</v>
      </c>
      <c r="D18" s="1780">
        <f>+'III.5.12.Trasp. recibidos'!D17-'III.5.13.Trasp. cedidos'!D18</f>
        <v>2541</v>
      </c>
      <c r="E18" s="1780">
        <f>+'III.5.12.Trasp. recibidos'!E17-'III.5.13.Trasp. cedidos'!F18</f>
        <v>0</v>
      </c>
      <c r="F18" s="1780">
        <f>+'III.5.12.Trasp. recibidos'!F17-'III.5.13.Trasp. cedidos'!G18</f>
        <v>0</v>
      </c>
      <c r="G18" s="1780">
        <f>+'III.5.12.Trasp. recibidos'!G17-'III.5.13.Trasp. cedidos'!H18</f>
        <v>6599</v>
      </c>
      <c r="H18" s="1780">
        <f>+'III.5.12.Trasp. recibidos'!H17-'III.5.13.Trasp. cedidos'!I18</f>
        <v>13594</v>
      </c>
      <c r="I18" s="1780">
        <f>+'III.5.12.Trasp. recibidos'!I17-'III.5.13.Trasp. cedidos'!J18</f>
        <v>470</v>
      </c>
      <c r="J18" s="1780">
        <f>+'III.5.12.Trasp. recibidos'!J17-'III.5.13.Trasp. cedidos'!K18</f>
        <v>-8894</v>
      </c>
      <c r="K18" s="1781">
        <f t="shared" si="0"/>
        <v>-1743</v>
      </c>
      <c r="L18" s="1782">
        <f>+'III.5.12.Trasp. recibidos'!L17-'III.5.13.Trasp. cedidos'!P18</f>
        <v>60</v>
      </c>
      <c r="M18" s="1782">
        <f>+'III.5.12.Trasp. recibidos'!M17-'III.5.13.Trasp. cedidos'!M18</f>
        <v>-120</v>
      </c>
      <c r="N18" s="1782">
        <f>+'III.5.12.Trasp. recibidos'!N17-'III.5.13.Trasp. cedidos'!N18</f>
        <v>-50</v>
      </c>
      <c r="O18" s="1782">
        <f>+'III.5.12.Trasp. recibidos'!O17-'III.5.13.Trasp. cedidos'!O18</f>
        <v>1853</v>
      </c>
      <c r="P18" s="1781">
        <f t="shared" si="1"/>
        <v>1743</v>
      </c>
      <c r="Q18" s="1773"/>
      <c r="R18" s="93"/>
      <c r="S18" s="1029"/>
    </row>
    <row r="19" spans="1:19" s="54" customFormat="1" ht="15.75">
      <c r="A19" s="254" t="s">
        <v>890</v>
      </c>
      <c r="B19" s="1780">
        <f>+'III.5.12.Trasp. recibidos'!B18-'III.5.13.Trasp. cedidos'!B19</f>
        <v>1650</v>
      </c>
      <c r="C19" s="1780">
        <f>+'III.5.12.Trasp. recibidos'!C18-'III.5.13.Trasp. cedidos'!C19</f>
        <v>-3737</v>
      </c>
      <c r="D19" s="1780">
        <f>+'III.5.12.Trasp. recibidos'!D18-'III.5.13.Trasp. cedidos'!D19</f>
        <v>3097</v>
      </c>
      <c r="E19" s="1780">
        <f>+'III.5.12.Trasp. recibidos'!E18-'III.5.13.Trasp. cedidos'!F19</f>
        <v>0</v>
      </c>
      <c r="F19" s="1780">
        <f>+'III.5.12.Trasp. recibidos'!F18-'III.5.13.Trasp. cedidos'!G19</f>
        <v>0</v>
      </c>
      <c r="G19" s="1780">
        <f>+'III.5.12.Trasp. recibidos'!G18-'III.5.13.Trasp. cedidos'!H19</f>
        <v>-4949</v>
      </c>
      <c r="H19" s="1780">
        <f>+'III.5.12.Trasp. recibidos'!H18-'III.5.13.Trasp. cedidos'!I19</f>
        <v>9404</v>
      </c>
      <c r="I19" s="1780">
        <f>+'III.5.12.Trasp. recibidos'!I18-'III.5.13.Trasp. cedidos'!J19</f>
        <v>184</v>
      </c>
      <c r="J19" s="1780">
        <f>+'III.5.12.Trasp. recibidos'!J18-'III.5.13.Trasp. cedidos'!K19</f>
        <v>-10163</v>
      </c>
      <c r="K19" s="1781">
        <f t="shared" si="0"/>
        <v>-4514</v>
      </c>
      <c r="L19" s="1782">
        <f>+'III.5.12.Trasp. recibidos'!L18-'III.5.13.Trasp. cedidos'!P19</f>
        <v>208</v>
      </c>
      <c r="M19" s="1782">
        <f>+'III.5.12.Trasp. recibidos'!M18-'III.5.13.Trasp. cedidos'!M19</f>
        <v>-18</v>
      </c>
      <c r="N19" s="1782">
        <f>+'III.5.12.Trasp. recibidos'!N18-'III.5.13.Trasp. cedidos'!N19</f>
        <v>-9</v>
      </c>
      <c r="O19" s="1782">
        <f>+'III.5.12.Trasp. recibidos'!O18-'III.5.13.Trasp. cedidos'!O19</f>
        <v>4333</v>
      </c>
      <c r="P19" s="1781">
        <f t="shared" si="1"/>
        <v>4514</v>
      </c>
      <c r="Q19" s="1773"/>
      <c r="R19" s="93"/>
      <c r="S19" s="1029"/>
    </row>
    <row r="20" spans="1:19" s="54" customFormat="1" ht="15.75">
      <c r="A20" s="254" t="s">
        <v>963</v>
      </c>
      <c r="B20" s="1780">
        <f>+'III.5.12.Trasp. recibidos'!B19-'III.5.13.Trasp. cedidos'!B20</f>
        <v>1785</v>
      </c>
      <c r="C20" s="1780">
        <f>+'III.5.12.Trasp. recibidos'!C19-'III.5.13.Trasp. cedidos'!C20</f>
        <v>456</v>
      </c>
      <c r="D20" s="1780">
        <f>+'III.5.12.Trasp. recibidos'!D19-'III.5.13.Trasp. cedidos'!D20</f>
        <v>617</v>
      </c>
      <c r="E20" s="1780">
        <f>+'III.5.12.Trasp. recibidos'!E19-'III.5.13.Trasp. cedidos'!F20</f>
        <v>0</v>
      </c>
      <c r="F20" s="1780">
        <f>+'III.5.12.Trasp. recibidos'!F19-'III.5.13.Trasp. cedidos'!G20</f>
        <v>0</v>
      </c>
      <c r="G20" s="1780">
        <f>+'III.5.12.Trasp. recibidos'!G19-'III.5.13.Trasp. cedidos'!H20</f>
        <v>-2569</v>
      </c>
      <c r="H20" s="1780">
        <f>+'III.5.12.Trasp. recibidos'!H19-'III.5.13.Trasp. cedidos'!I20</f>
        <v>2844</v>
      </c>
      <c r="I20" s="1780">
        <f>+'III.5.12.Trasp. recibidos'!I19-'III.5.13.Trasp. cedidos'!J20</f>
        <v>13</v>
      </c>
      <c r="J20" s="1780">
        <f>+'III.5.12.Trasp. recibidos'!J19-'III.5.13.Trasp. cedidos'!K20</f>
        <v>-3431</v>
      </c>
      <c r="K20" s="1781">
        <f t="shared" si="0"/>
        <v>-285</v>
      </c>
      <c r="L20" s="1782">
        <f>+'III.5.12.Trasp. recibidos'!L19-'III.5.13.Trasp. cedidos'!P20</f>
        <v>423</v>
      </c>
      <c r="M20" s="1782">
        <f>+'III.5.12.Trasp. recibidos'!M19-'III.5.13.Trasp. cedidos'!M20</f>
        <v>-15</v>
      </c>
      <c r="N20" s="1782">
        <f>+'III.5.12.Trasp. recibidos'!N19-'III.5.13.Trasp. cedidos'!N20</f>
        <v>-5</v>
      </c>
      <c r="O20" s="1782">
        <f>+'III.5.12.Trasp. recibidos'!O19-'III.5.13.Trasp. cedidos'!O20</f>
        <v>-118</v>
      </c>
      <c r="P20" s="1781">
        <f t="shared" si="1"/>
        <v>285</v>
      </c>
      <c r="Q20" s="1773"/>
      <c r="R20" s="93"/>
      <c r="S20" s="1029"/>
    </row>
    <row r="21" spans="1:19" s="54" customFormat="1" ht="15.75">
      <c r="A21" s="2154" t="str">
        <f>+'Resumen EEp'!G5</f>
        <v>Ene-Abr. 2021</v>
      </c>
      <c r="B21" s="1780">
        <v>531</v>
      </c>
      <c r="C21" s="1780">
        <v>126</v>
      </c>
      <c r="D21" s="1780">
        <v>118</v>
      </c>
      <c r="E21" s="1780">
        <v>0</v>
      </c>
      <c r="F21" s="1780">
        <v>0</v>
      </c>
      <c r="G21" s="1780">
        <v>-1171</v>
      </c>
      <c r="H21" s="1780">
        <v>816</v>
      </c>
      <c r="I21" s="1780">
        <v>25</v>
      </c>
      <c r="J21" s="1780">
        <v>-524</v>
      </c>
      <c r="K21" s="1781">
        <f t="shared" si="0"/>
        <v>-79</v>
      </c>
      <c r="L21" s="1782">
        <v>-26</v>
      </c>
      <c r="M21" s="1782">
        <f>+'III.5.12.Trasp. recibidos'!M20-'III.5.13.Trasp. cedidos'!M21</f>
        <v>0</v>
      </c>
      <c r="N21" s="1782">
        <v>-3</v>
      </c>
      <c r="O21" s="1782">
        <v>108</v>
      </c>
      <c r="P21" s="1781">
        <f t="shared" si="1"/>
        <v>79</v>
      </c>
      <c r="Q21" s="1773"/>
      <c r="R21" s="93"/>
      <c r="S21" s="1029"/>
    </row>
    <row r="22" spans="1:19" s="101" customFormat="1" ht="20.25" customHeight="1">
      <c r="A22" s="1709" t="s">
        <v>1</v>
      </c>
      <c r="B22" s="1783">
        <f>SUM(B5:B21)</f>
        <v>28463</v>
      </c>
      <c r="C22" s="1783">
        <f t="shared" ref="C22:J22" si="2">SUM(C5:C21)</f>
        <v>-92791</v>
      </c>
      <c r="D22" s="1783">
        <f t="shared" si="2"/>
        <v>6660</v>
      </c>
      <c r="E22" s="1783">
        <f t="shared" si="2"/>
        <v>-478</v>
      </c>
      <c r="F22" s="1783">
        <f t="shared" si="2"/>
        <v>648</v>
      </c>
      <c r="G22" s="1783">
        <f t="shared" si="2"/>
        <v>-35321</v>
      </c>
      <c r="H22" s="1783">
        <f t="shared" si="2"/>
        <v>75650</v>
      </c>
      <c r="I22" s="1783">
        <f t="shared" si="2"/>
        <v>3157</v>
      </c>
      <c r="J22" s="1783">
        <f t="shared" si="2"/>
        <v>-53917</v>
      </c>
      <c r="K22" s="1784">
        <f>SUM(K5:K21)</f>
        <v>-67929</v>
      </c>
      <c r="L22" s="1783">
        <f>SUM(L5:L21)</f>
        <v>11347</v>
      </c>
      <c r="M22" s="1783">
        <f t="shared" ref="M22" si="3">SUM(M5:M21)</f>
        <v>-450</v>
      </c>
      <c r="N22" s="1783">
        <f>SUM(N5:N21)</f>
        <v>-401</v>
      </c>
      <c r="O22" s="1783">
        <f>SUM(O5:O21)</f>
        <v>57433</v>
      </c>
      <c r="P22" s="1784">
        <f>SUM(P5:P21)</f>
        <v>67929</v>
      </c>
      <c r="Q22" s="1774"/>
      <c r="R22" s="248"/>
      <c r="S22" s="249"/>
    </row>
    <row r="23" spans="1:19">
      <c r="A23" s="74"/>
      <c r="B23" s="1785" t="s">
        <v>900</v>
      </c>
      <c r="R23" s="74"/>
      <c r="S23" s="86"/>
    </row>
    <row r="24" spans="1:19">
      <c r="A24" s="74"/>
      <c r="R24" s="74"/>
      <c r="S24" s="86"/>
    </row>
    <row r="25" spans="1:19">
      <c r="A25" s="74"/>
      <c r="R25" s="74"/>
      <c r="S25" s="86"/>
    </row>
    <row r="26" spans="1:19">
      <c r="A26" s="74"/>
      <c r="R26" s="74"/>
      <c r="S26" s="86"/>
    </row>
    <row r="27" spans="1:19">
      <c r="A27" s="74"/>
      <c r="R27" s="74"/>
      <c r="S27" s="86"/>
    </row>
    <row r="28" spans="1:19">
      <c r="A28" s="74"/>
      <c r="R28" s="74"/>
    </row>
    <row r="29" spans="1:19">
      <c r="A29" s="74"/>
      <c r="R29" s="74"/>
    </row>
    <row r="30" spans="1:19">
      <c r="A30" s="74"/>
      <c r="R30" s="74"/>
    </row>
    <row r="31" spans="1:19">
      <c r="A31" s="74"/>
      <c r="R31" s="74"/>
    </row>
    <row r="32" spans="1:19">
      <c r="A32" s="74"/>
      <c r="R32" s="74"/>
    </row>
    <row r="33" spans="1:19">
      <c r="A33" s="74"/>
      <c r="R33" s="74"/>
      <c r="S33" s="86"/>
    </row>
    <row r="34" spans="1:19">
      <c r="A34" s="74"/>
      <c r="R34" s="74"/>
      <c r="S34" s="86"/>
    </row>
    <row r="35" spans="1:19">
      <c r="A35" s="74"/>
      <c r="R35" s="74"/>
      <c r="S35" s="86"/>
    </row>
    <row r="36" spans="1:19">
      <c r="A36" s="74"/>
      <c r="R36" s="74"/>
      <c r="S36" s="86"/>
    </row>
    <row r="37" spans="1:19">
      <c r="A37" s="74"/>
      <c r="R37" s="74"/>
      <c r="S37" s="86"/>
    </row>
    <row r="38" spans="1:19">
      <c r="A38" s="74"/>
      <c r="R38" s="74"/>
    </row>
    <row r="39" spans="1:19">
      <c r="A39" s="74"/>
      <c r="R39" s="74"/>
    </row>
    <row r="40" spans="1:19">
      <c r="A40" s="74"/>
      <c r="R40" s="74"/>
    </row>
    <row r="41" spans="1:19">
      <c r="A41" s="74"/>
      <c r="R41" s="74"/>
    </row>
    <row r="42" spans="1:19">
      <c r="A42" s="74"/>
      <c r="R42" s="74"/>
    </row>
    <row r="43" spans="1:19">
      <c r="A43" s="74"/>
      <c r="R43" s="74"/>
    </row>
    <row r="44" spans="1:19">
      <c r="A44" s="74"/>
      <c r="R44" s="74"/>
    </row>
    <row r="45" spans="1:19">
      <c r="A45" s="74"/>
      <c r="R45" s="74"/>
    </row>
    <row r="46" spans="1:19">
      <c r="A46" s="74"/>
      <c r="R46" s="74"/>
    </row>
    <row r="47" spans="1:19">
      <c r="A47" s="74"/>
      <c r="R47" s="74"/>
    </row>
    <row r="48" spans="1:19">
      <c r="A48" s="74"/>
    </row>
    <row r="92" spans="1:17" s="29" customFormat="1">
      <c r="A92" s="60"/>
      <c r="B92" s="1785"/>
      <c r="C92" s="1785"/>
      <c r="D92" s="1785"/>
      <c r="E92" s="1785"/>
      <c r="F92" s="1785"/>
      <c r="G92" s="1785"/>
      <c r="H92" s="1785"/>
      <c r="I92" s="1785"/>
      <c r="J92" s="1785"/>
      <c r="K92" s="1785"/>
      <c r="L92" s="1785"/>
      <c r="M92" s="1785"/>
      <c r="N92" s="1785"/>
      <c r="O92" s="1785"/>
      <c r="P92" s="1785"/>
      <c r="Q92" s="1775"/>
    </row>
    <row r="93" spans="1:17" s="29" customFormat="1">
      <c r="B93" s="1786"/>
      <c r="C93" s="1786"/>
      <c r="D93" s="1786"/>
      <c r="E93" s="1786"/>
      <c r="F93" s="1786"/>
      <c r="G93" s="1786"/>
      <c r="H93" s="1786"/>
      <c r="I93" s="1786"/>
      <c r="J93" s="1786"/>
      <c r="K93" s="1786"/>
      <c r="L93" s="1786"/>
      <c r="M93" s="1786"/>
      <c r="N93" s="1786"/>
      <c r="O93" s="1786"/>
      <c r="P93" s="1786"/>
      <c r="Q93" s="1775"/>
    </row>
    <row r="94" spans="1:17" s="29" customFormat="1">
      <c r="B94" s="1786"/>
      <c r="C94" s="1786"/>
      <c r="D94" s="1786"/>
      <c r="E94" s="1786"/>
      <c r="F94" s="1786"/>
      <c r="G94" s="1786"/>
      <c r="H94" s="1786"/>
      <c r="I94" s="1786"/>
      <c r="J94" s="1786"/>
      <c r="K94" s="1786"/>
      <c r="L94" s="1786"/>
      <c r="M94" s="1786"/>
      <c r="N94" s="1786"/>
      <c r="O94" s="1786"/>
      <c r="P94" s="1786"/>
      <c r="Q94" s="1775"/>
    </row>
    <row r="95" spans="1:17" s="29" customFormat="1">
      <c r="B95" s="1786"/>
      <c r="C95" s="1786"/>
      <c r="D95" s="1786"/>
      <c r="E95" s="1786"/>
      <c r="F95" s="1786"/>
      <c r="G95" s="1786"/>
      <c r="H95" s="1786"/>
      <c r="I95" s="1786"/>
      <c r="J95" s="1786"/>
      <c r="K95" s="1786"/>
      <c r="L95" s="1786"/>
      <c r="M95" s="1786"/>
      <c r="N95" s="1786"/>
      <c r="O95" s="1786"/>
      <c r="P95" s="1786"/>
      <c r="Q95" s="1775"/>
    </row>
    <row r="96" spans="1:17" s="29" customFormat="1">
      <c r="B96" s="1786"/>
      <c r="C96" s="1786"/>
      <c r="D96" s="1786"/>
      <c r="E96" s="1786"/>
      <c r="F96" s="1786"/>
      <c r="G96" s="1786"/>
      <c r="H96" s="1786"/>
      <c r="I96" s="1786"/>
      <c r="J96" s="1786"/>
      <c r="K96" s="1786"/>
      <c r="L96" s="1786"/>
      <c r="M96" s="1786"/>
      <c r="N96" s="1786"/>
      <c r="O96" s="1786"/>
      <c r="P96" s="1786"/>
      <c r="Q96" s="1775"/>
    </row>
    <row r="97" spans="2:17" s="29" customFormat="1">
      <c r="B97" s="1786"/>
      <c r="C97" s="1786"/>
      <c r="D97" s="1786"/>
      <c r="E97" s="1786"/>
      <c r="F97" s="1786"/>
      <c r="G97" s="1786"/>
      <c r="H97" s="1786"/>
      <c r="I97" s="1786"/>
      <c r="J97" s="1786"/>
      <c r="K97" s="1786"/>
      <c r="L97" s="1786"/>
      <c r="M97" s="1786"/>
      <c r="N97" s="1786"/>
      <c r="O97" s="1786"/>
      <c r="P97" s="1786"/>
      <c r="Q97" s="1775"/>
    </row>
    <row r="98" spans="2:17" s="29" customFormat="1">
      <c r="B98" s="1786"/>
      <c r="C98" s="1786"/>
      <c r="D98" s="1786"/>
      <c r="E98" s="1786"/>
      <c r="F98" s="1786"/>
      <c r="G98" s="1786"/>
      <c r="H98" s="1786"/>
      <c r="I98" s="1786"/>
      <c r="J98" s="1786"/>
      <c r="K98" s="1786"/>
      <c r="L98" s="1786"/>
      <c r="M98" s="1786"/>
      <c r="N98" s="1786"/>
      <c r="O98" s="1786"/>
      <c r="P98" s="1786"/>
      <c r="Q98" s="1775"/>
    </row>
    <row r="99" spans="2:17" s="29" customFormat="1">
      <c r="B99" s="1786"/>
      <c r="C99" s="1786"/>
      <c r="D99" s="1786"/>
      <c r="E99" s="1786"/>
      <c r="F99" s="1786"/>
      <c r="G99" s="1786"/>
      <c r="H99" s="1786"/>
      <c r="I99" s="1786"/>
      <c r="J99" s="1786"/>
      <c r="K99" s="1786"/>
      <c r="L99" s="1786"/>
      <c r="M99" s="1786"/>
      <c r="N99" s="1786"/>
      <c r="O99" s="1786"/>
      <c r="P99" s="1786"/>
      <c r="Q99" s="1775"/>
    </row>
    <row r="100" spans="2:17" s="29" customFormat="1">
      <c r="B100" s="1786"/>
      <c r="C100" s="1786"/>
      <c r="D100" s="1786"/>
      <c r="E100" s="1786"/>
      <c r="F100" s="1786"/>
      <c r="G100" s="1786"/>
      <c r="H100" s="1786"/>
      <c r="I100" s="1786"/>
      <c r="J100" s="1786"/>
      <c r="K100" s="1786"/>
      <c r="L100" s="1786"/>
      <c r="M100" s="1786"/>
      <c r="N100" s="1786"/>
      <c r="O100" s="1786"/>
      <c r="P100" s="1786"/>
      <c r="Q100" s="1775"/>
    </row>
    <row r="101" spans="2:17" s="29" customFormat="1">
      <c r="B101" s="1786"/>
      <c r="C101" s="1786"/>
      <c r="D101" s="1786"/>
      <c r="E101" s="1786"/>
      <c r="F101" s="1786"/>
      <c r="G101" s="1786"/>
      <c r="H101" s="1786"/>
      <c r="I101" s="1786"/>
      <c r="J101" s="1786"/>
      <c r="K101" s="1786"/>
      <c r="L101" s="1786"/>
      <c r="M101" s="1786"/>
      <c r="N101" s="1786"/>
      <c r="O101" s="1786"/>
      <c r="P101" s="1786"/>
      <c r="Q101" s="1775"/>
    </row>
    <row r="102" spans="2:17" s="29" customFormat="1">
      <c r="B102" s="1786"/>
      <c r="C102" s="1786"/>
      <c r="D102" s="1786"/>
      <c r="E102" s="1786"/>
      <c r="F102" s="1786"/>
      <c r="G102" s="1786"/>
      <c r="H102" s="1786"/>
      <c r="I102" s="1786"/>
      <c r="J102" s="1786"/>
      <c r="K102" s="1786"/>
      <c r="L102" s="1786"/>
      <c r="M102" s="1786"/>
      <c r="N102" s="1786"/>
      <c r="O102" s="1786"/>
      <c r="P102" s="1786"/>
      <c r="Q102" s="1775"/>
    </row>
    <row r="103" spans="2:17" s="29" customFormat="1">
      <c r="B103" s="1786"/>
      <c r="C103" s="1786"/>
      <c r="D103" s="1786"/>
      <c r="E103" s="1786"/>
      <c r="F103" s="1786"/>
      <c r="G103" s="1786"/>
      <c r="H103" s="1786"/>
      <c r="I103" s="1786"/>
      <c r="J103" s="1786"/>
      <c r="K103" s="1786"/>
      <c r="L103" s="1786"/>
      <c r="M103" s="1786"/>
      <c r="N103" s="1786"/>
      <c r="O103" s="1786"/>
      <c r="P103" s="1786"/>
      <c r="Q103" s="1775"/>
    </row>
    <row r="104" spans="2:17" s="29" customFormat="1">
      <c r="B104" s="1786"/>
      <c r="C104" s="1786"/>
      <c r="D104" s="1786"/>
      <c r="E104" s="1786"/>
      <c r="F104" s="1786"/>
      <c r="G104" s="1786"/>
      <c r="H104" s="1786"/>
      <c r="I104" s="1786"/>
      <c r="J104" s="1786"/>
      <c r="K104" s="1786"/>
      <c r="L104" s="1786"/>
      <c r="M104" s="1786"/>
      <c r="N104" s="1786"/>
      <c r="O104" s="1786"/>
      <c r="P104" s="1786"/>
      <c r="Q104" s="1775"/>
    </row>
    <row r="105" spans="2:17" s="29" customFormat="1">
      <c r="B105" s="1786"/>
      <c r="C105" s="1786"/>
      <c r="D105" s="1786"/>
      <c r="E105" s="1786"/>
      <c r="F105" s="1786"/>
      <c r="G105" s="1786"/>
      <c r="H105" s="1786"/>
      <c r="I105" s="1786"/>
      <c r="J105" s="1786"/>
      <c r="K105" s="1786"/>
      <c r="L105" s="1786"/>
      <c r="M105" s="1786"/>
      <c r="N105" s="1786"/>
      <c r="O105" s="1786"/>
      <c r="P105" s="1786"/>
      <c r="Q105" s="1775"/>
    </row>
    <row r="106" spans="2:17" s="29" customFormat="1">
      <c r="B106" s="1786"/>
      <c r="C106" s="1786"/>
      <c r="D106" s="1786"/>
      <c r="E106" s="1786"/>
      <c r="F106" s="1786"/>
      <c r="G106" s="1786"/>
      <c r="H106" s="1786"/>
      <c r="I106" s="1786"/>
      <c r="J106" s="1786"/>
      <c r="K106" s="1786"/>
      <c r="L106" s="1786"/>
      <c r="M106" s="1786"/>
      <c r="N106" s="1786"/>
      <c r="O106" s="1786"/>
      <c r="P106" s="1786"/>
      <c r="Q106" s="1775"/>
    </row>
    <row r="107" spans="2:17" s="29" customFormat="1">
      <c r="B107" s="1786"/>
      <c r="C107" s="1786"/>
      <c r="D107" s="1786"/>
      <c r="E107" s="1786"/>
      <c r="F107" s="1786"/>
      <c r="G107" s="1786"/>
      <c r="H107" s="1786"/>
      <c r="I107" s="1786"/>
      <c r="J107" s="1786"/>
      <c r="K107" s="1786"/>
      <c r="L107" s="1786"/>
      <c r="M107" s="1786"/>
      <c r="N107" s="1786"/>
      <c r="O107" s="1786"/>
      <c r="P107" s="1786"/>
      <c r="Q107" s="1775"/>
    </row>
    <row r="108" spans="2:17" s="29" customFormat="1">
      <c r="B108" s="1786"/>
      <c r="C108" s="1786"/>
      <c r="D108" s="1786"/>
      <c r="E108" s="1786"/>
      <c r="F108" s="1786"/>
      <c r="G108" s="1786"/>
      <c r="H108" s="1786"/>
      <c r="I108" s="1786"/>
      <c r="J108" s="1786"/>
      <c r="K108" s="1786"/>
      <c r="L108" s="1786"/>
      <c r="M108" s="1786"/>
      <c r="N108" s="1786"/>
      <c r="O108" s="1786"/>
      <c r="P108" s="1786"/>
      <c r="Q108" s="1775"/>
    </row>
    <row r="109" spans="2:17" s="29" customFormat="1">
      <c r="B109" s="1786"/>
      <c r="C109" s="1786"/>
      <c r="D109" s="1786"/>
      <c r="E109" s="1786"/>
      <c r="F109" s="1786"/>
      <c r="G109" s="1786"/>
      <c r="H109" s="1786"/>
      <c r="I109" s="1786"/>
      <c r="J109" s="1786"/>
      <c r="K109" s="1786"/>
      <c r="L109" s="1786"/>
      <c r="M109" s="1786"/>
      <c r="N109" s="1786"/>
      <c r="O109" s="1786"/>
      <c r="P109" s="1786"/>
      <c r="Q109" s="1775"/>
    </row>
    <row r="110" spans="2:17" s="29" customFormat="1">
      <c r="B110" s="1786"/>
      <c r="C110" s="1786"/>
      <c r="D110" s="1786"/>
      <c r="E110" s="1786"/>
      <c r="F110" s="1786"/>
      <c r="G110" s="1786"/>
      <c r="H110" s="1786"/>
      <c r="I110" s="1786"/>
      <c r="J110" s="1786"/>
      <c r="K110" s="1786"/>
      <c r="L110" s="1786"/>
      <c r="M110" s="1786"/>
      <c r="N110" s="1786"/>
      <c r="O110" s="1786"/>
      <c r="P110" s="1786"/>
      <c r="Q110" s="1775"/>
    </row>
    <row r="111" spans="2:17" s="29" customFormat="1">
      <c r="B111" s="1786"/>
      <c r="C111" s="1786"/>
      <c r="D111" s="1786"/>
      <c r="E111" s="1786"/>
      <c r="F111" s="1786"/>
      <c r="G111" s="1786"/>
      <c r="H111" s="1786"/>
      <c r="I111" s="1786"/>
      <c r="J111" s="1786"/>
      <c r="K111" s="1786"/>
      <c r="L111" s="1786"/>
      <c r="M111" s="1786"/>
      <c r="N111" s="1786"/>
      <c r="O111" s="1786"/>
      <c r="P111" s="1786"/>
      <c r="Q111" s="1775"/>
    </row>
    <row r="112" spans="2:17" s="29" customFormat="1">
      <c r="B112" s="1786"/>
      <c r="C112" s="1786"/>
      <c r="D112" s="1786"/>
      <c r="E112" s="1786"/>
      <c r="F112" s="1786"/>
      <c r="G112" s="1786"/>
      <c r="H112" s="1786"/>
      <c r="I112" s="1786"/>
      <c r="J112" s="1786"/>
      <c r="K112" s="1786"/>
      <c r="L112" s="1786"/>
      <c r="M112" s="1786"/>
      <c r="N112" s="1786"/>
      <c r="O112" s="1786"/>
      <c r="P112" s="1786"/>
      <c r="Q112" s="1775"/>
    </row>
    <row r="113" spans="1:17" s="29" customFormat="1">
      <c r="B113" s="1786"/>
      <c r="C113" s="1786"/>
      <c r="D113" s="1786"/>
      <c r="E113" s="1786"/>
      <c r="F113" s="1786"/>
      <c r="G113" s="1786"/>
      <c r="H113" s="1786"/>
      <c r="I113" s="1786"/>
      <c r="J113" s="1786"/>
      <c r="K113" s="1786"/>
      <c r="L113" s="1786"/>
      <c r="M113" s="1786"/>
      <c r="N113" s="1786"/>
      <c r="O113" s="1786"/>
      <c r="P113" s="1786"/>
      <c r="Q113" s="1775"/>
    </row>
    <row r="114" spans="1:17" s="29" customFormat="1">
      <c r="B114" s="1786"/>
      <c r="C114" s="1786"/>
      <c r="D114" s="1786"/>
      <c r="E114" s="1786"/>
      <c r="F114" s="1786"/>
      <c r="G114" s="1786"/>
      <c r="H114" s="1786"/>
      <c r="I114" s="1786"/>
      <c r="J114" s="1786"/>
      <c r="K114" s="1786"/>
      <c r="L114" s="1786"/>
      <c r="M114" s="1786"/>
      <c r="N114" s="1786"/>
      <c r="O114" s="1786"/>
      <c r="P114" s="1786"/>
      <c r="Q114" s="1775"/>
    </row>
    <row r="115" spans="1:17" s="29" customFormat="1">
      <c r="B115" s="1786"/>
      <c r="C115" s="1786"/>
      <c r="D115" s="1786"/>
      <c r="E115" s="1786"/>
      <c r="F115" s="1786"/>
      <c r="G115" s="1786"/>
      <c r="H115" s="1786"/>
      <c r="I115" s="1786"/>
      <c r="J115" s="1786"/>
      <c r="K115" s="1786"/>
      <c r="L115" s="1786"/>
      <c r="M115" s="1786"/>
      <c r="N115" s="1786"/>
      <c r="O115" s="1786"/>
      <c r="P115" s="1786"/>
      <c r="Q115" s="1775"/>
    </row>
    <row r="116" spans="1:17" s="29" customFormat="1">
      <c r="B116" s="1786"/>
      <c r="C116" s="1786"/>
      <c r="D116" s="1786"/>
      <c r="E116" s="1786"/>
      <c r="F116" s="1786"/>
      <c r="G116" s="1786"/>
      <c r="H116" s="1786"/>
      <c r="I116" s="1786"/>
      <c r="J116" s="1786"/>
      <c r="K116" s="1786"/>
      <c r="L116" s="1786"/>
      <c r="M116" s="1786"/>
      <c r="N116" s="1786"/>
      <c r="O116" s="1786"/>
      <c r="P116" s="1786"/>
      <c r="Q116" s="1775"/>
    </row>
    <row r="117" spans="1:17" s="29" customFormat="1">
      <c r="B117" s="1786"/>
      <c r="C117" s="1786"/>
      <c r="D117" s="1786"/>
      <c r="E117" s="1786"/>
      <c r="F117" s="1786"/>
      <c r="G117" s="1786"/>
      <c r="H117" s="1786"/>
      <c r="I117" s="1786"/>
      <c r="J117" s="1786"/>
      <c r="K117" s="1786"/>
      <c r="L117" s="1786"/>
      <c r="M117" s="1786"/>
      <c r="N117" s="1786"/>
      <c r="O117" s="1786"/>
      <c r="P117" s="1786"/>
      <c r="Q117" s="1775"/>
    </row>
    <row r="118" spans="1:17" s="29" customFormat="1">
      <c r="B118" s="1786"/>
      <c r="C118" s="1786"/>
      <c r="D118" s="1786"/>
      <c r="E118" s="1786"/>
      <c r="F118" s="1786"/>
      <c r="G118" s="1786"/>
      <c r="H118" s="1786"/>
      <c r="I118" s="1786"/>
      <c r="J118" s="1786"/>
      <c r="K118" s="1786"/>
      <c r="L118" s="1786"/>
      <c r="M118" s="1786"/>
      <c r="N118" s="1786"/>
      <c r="O118" s="1786"/>
      <c r="P118" s="1786"/>
      <c r="Q118" s="1775"/>
    </row>
    <row r="119" spans="1:17" s="29" customFormat="1">
      <c r="B119" s="1786"/>
      <c r="C119" s="1786"/>
      <c r="D119" s="1786"/>
      <c r="E119" s="1786"/>
      <c r="F119" s="1786"/>
      <c r="G119" s="1786"/>
      <c r="H119" s="1786"/>
      <c r="I119" s="1786"/>
      <c r="J119" s="1786"/>
      <c r="K119" s="1786"/>
      <c r="L119" s="1786"/>
      <c r="M119" s="1786"/>
      <c r="N119" s="1786"/>
      <c r="O119" s="1786"/>
      <c r="P119" s="1786"/>
      <c r="Q119" s="1775"/>
    </row>
    <row r="120" spans="1:17" s="29" customFormat="1">
      <c r="B120" s="1786"/>
      <c r="C120" s="1786"/>
      <c r="D120" s="1786"/>
      <c r="E120" s="1786"/>
      <c r="F120" s="1786"/>
      <c r="G120" s="1786"/>
      <c r="H120" s="1786"/>
      <c r="I120" s="1786"/>
      <c r="J120" s="1786"/>
      <c r="K120" s="1786"/>
      <c r="L120" s="1786"/>
      <c r="M120" s="1786"/>
      <c r="N120" s="1786"/>
      <c r="O120" s="1786"/>
      <c r="P120" s="1786"/>
      <c r="Q120" s="1775"/>
    </row>
    <row r="121" spans="1:17" s="29" customFormat="1">
      <c r="B121" s="1786"/>
      <c r="C121" s="1786"/>
      <c r="D121" s="1786"/>
      <c r="E121" s="1786"/>
      <c r="F121" s="1786"/>
      <c r="G121" s="1786"/>
      <c r="H121" s="1786"/>
      <c r="I121" s="1786"/>
      <c r="J121" s="1786"/>
      <c r="K121" s="1786"/>
      <c r="L121" s="1786"/>
      <c r="M121" s="1786"/>
      <c r="N121" s="1786"/>
      <c r="O121" s="1786"/>
      <c r="P121" s="1786"/>
      <c r="Q121" s="1775"/>
    </row>
    <row r="122" spans="1:17" s="29" customFormat="1">
      <c r="B122" s="1786"/>
      <c r="C122" s="1786"/>
      <c r="D122" s="1786"/>
      <c r="E122" s="1786"/>
      <c r="F122" s="1786"/>
      <c r="G122" s="1786"/>
      <c r="H122" s="1786"/>
      <c r="I122" s="1786"/>
      <c r="J122" s="1786"/>
      <c r="K122" s="1786"/>
      <c r="L122" s="1786"/>
      <c r="M122" s="1786"/>
      <c r="N122" s="1786"/>
      <c r="O122" s="1786"/>
      <c r="P122" s="1786"/>
      <c r="Q122" s="1775"/>
    </row>
    <row r="123" spans="1:17" s="29" customFormat="1">
      <c r="B123" s="1786"/>
      <c r="C123" s="1786"/>
      <c r="D123" s="1786"/>
      <c r="E123" s="1786"/>
      <c r="F123" s="1786"/>
      <c r="G123" s="1786"/>
      <c r="H123" s="1786"/>
      <c r="I123" s="1786"/>
      <c r="J123" s="1786"/>
      <c r="K123" s="1786"/>
      <c r="L123" s="1786"/>
      <c r="M123" s="1786"/>
      <c r="N123" s="1786"/>
      <c r="O123" s="1786"/>
      <c r="P123" s="1786"/>
      <c r="Q123" s="1775"/>
    </row>
    <row r="124" spans="1:17" s="29" customFormat="1">
      <c r="B124" s="1786"/>
      <c r="C124" s="1786"/>
      <c r="D124" s="1786"/>
      <c r="E124" s="1786"/>
      <c r="F124" s="1786"/>
      <c r="G124" s="1786"/>
      <c r="H124" s="1786"/>
      <c r="I124" s="1786"/>
      <c r="J124" s="1786"/>
      <c r="K124" s="1786"/>
      <c r="L124" s="1786"/>
      <c r="M124" s="1786"/>
      <c r="N124" s="1786"/>
      <c r="O124" s="1786"/>
      <c r="P124" s="1786"/>
      <c r="Q124" s="1775"/>
    </row>
    <row r="125" spans="1:17">
      <c r="A125" s="29"/>
      <c r="B125" s="1786"/>
      <c r="C125" s="1786"/>
      <c r="D125" s="1786"/>
      <c r="E125" s="1786"/>
      <c r="F125" s="1786"/>
      <c r="G125" s="1786"/>
      <c r="H125" s="1786"/>
      <c r="I125" s="1786"/>
      <c r="J125" s="1786"/>
      <c r="K125" s="1786"/>
      <c r="L125" s="1786"/>
      <c r="M125" s="1786"/>
      <c r="N125" s="1786"/>
      <c r="O125" s="1786"/>
      <c r="P125" s="1786"/>
    </row>
  </sheetData>
  <mergeCells count="3">
    <mergeCell ref="A1:R1"/>
    <mergeCell ref="A2:R2"/>
    <mergeCell ref="A3:P3"/>
  </mergeCells>
  <printOptions horizontalCentered="1" verticalCentered="1"/>
  <pageMargins left="0.4" right="0.4" top="0.25" bottom="0.25" header="0.31496062992126" footer="0.31496062992126"/>
  <pageSetup scale="51" orientation="landscape" r:id="rId1"/>
  <rowBreaks count="1" manualBreakCount="1">
    <brk id="21" max="18" man="1"/>
  </rowBreaks>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6">
    <tabColor rgb="FF0070C0"/>
    <pageSetUpPr fitToPage="1"/>
  </sheetPr>
  <dimension ref="A1:Q90"/>
  <sheetViews>
    <sheetView showGridLines="0" view="pageBreakPreview" zoomScale="70" zoomScaleNormal="70" zoomScaleSheetLayoutView="70" workbookViewId="0">
      <pane xSplit="1" ySplit="2" topLeftCell="B3" activePane="bottomRight" state="frozen"/>
      <selection pane="topRight" activeCell="B1" sqref="B1"/>
      <selection pane="bottomLeft" activeCell="A3" sqref="A3"/>
      <selection pane="bottomRight" activeCell="N1" sqref="N1:V49"/>
    </sheetView>
  </sheetViews>
  <sheetFormatPr baseColWidth="10" defaultColWidth="11.42578125" defaultRowHeight="15"/>
  <cols>
    <col min="1" max="1" width="32.42578125" style="152" customWidth="1"/>
    <col min="2" max="2" width="15.28515625" style="868" customWidth="1"/>
    <col min="3" max="3" width="16.42578125" style="60" customWidth="1"/>
    <col min="4" max="4" width="15.42578125" style="60" customWidth="1"/>
    <col min="5" max="5" width="15" style="60" customWidth="1"/>
    <col min="6" max="6" width="17" style="60" customWidth="1"/>
    <col min="7" max="7" width="15.7109375" style="60" customWidth="1"/>
    <col min="8" max="8" width="15.7109375" style="584" customWidth="1"/>
    <col min="9" max="9" width="19.28515625" style="60" customWidth="1"/>
    <col min="10" max="10" width="16.140625" style="60" customWidth="1"/>
    <col min="11" max="11" width="20" style="60" customWidth="1"/>
    <col min="12" max="12" width="16.140625" style="60" customWidth="1"/>
    <col min="13" max="13" width="17.140625" style="60" customWidth="1"/>
    <col min="14" max="14" width="11.42578125" style="60"/>
    <col min="15" max="15" width="39.28515625" style="60" customWidth="1"/>
    <col min="16" max="16384" width="11.42578125" style="60"/>
  </cols>
  <sheetData>
    <row r="1" spans="1:15" ht="95.25" customHeight="1">
      <c r="A1" s="2552" t="s">
        <v>134</v>
      </c>
      <c r="B1" s="2552"/>
      <c r="C1" s="2552"/>
      <c r="D1" s="2552"/>
      <c r="E1" s="2552"/>
      <c r="F1" s="2552"/>
      <c r="G1" s="2552"/>
      <c r="H1" s="2552"/>
      <c r="I1" s="2552"/>
      <c r="J1" s="2552"/>
      <c r="K1" s="2552"/>
      <c r="L1" s="2552"/>
      <c r="M1" s="2552"/>
    </row>
    <row r="2" spans="1:15" s="416" customFormat="1" ht="24" customHeight="1">
      <c r="A2" s="262" t="s">
        <v>736</v>
      </c>
      <c r="B2" s="933" t="s">
        <v>687</v>
      </c>
      <c r="C2" s="933" t="s">
        <v>901</v>
      </c>
      <c r="D2" s="933" t="s">
        <v>738</v>
      </c>
      <c r="E2" s="933" t="s">
        <v>60</v>
      </c>
      <c r="F2" s="933" t="s">
        <v>61</v>
      </c>
      <c r="G2" s="933" t="s">
        <v>53</v>
      </c>
      <c r="H2" s="933" t="s">
        <v>54</v>
      </c>
      <c r="I2" s="1053" t="s">
        <v>1</v>
      </c>
      <c r="J2" s="1053" t="s">
        <v>515</v>
      </c>
      <c r="K2" s="415"/>
      <c r="L2" s="415"/>
      <c r="M2" s="415"/>
    </row>
    <row r="3" spans="1:15" ht="16.5" customHeight="1">
      <c r="A3" s="1270" t="s">
        <v>96</v>
      </c>
      <c r="B3" s="543">
        <v>13582</v>
      </c>
      <c r="C3" s="543">
        <v>218360</v>
      </c>
      <c r="D3" s="543">
        <v>3185</v>
      </c>
      <c r="E3" s="543">
        <v>227231</v>
      </c>
      <c r="F3" s="543">
        <v>76456</v>
      </c>
      <c r="G3" s="543">
        <v>1400</v>
      </c>
      <c r="H3" s="543">
        <v>154542</v>
      </c>
      <c r="I3" s="576">
        <f t="shared" ref="I3:I35" si="0">SUM(B3:H3)</f>
        <v>694756</v>
      </c>
      <c r="J3" s="1271">
        <f t="shared" ref="J3:J35" si="1">+I3/$I$36</f>
        <v>0.17237566977200708</v>
      </c>
      <c r="K3" s="35"/>
      <c r="L3" s="35"/>
      <c r="N3" s="132"/>
    </row>
    <row r="4" spans="1:15" ht="16.5" customHeight="1">
      <c r="A4" s="1270" t="s">
        <v>516</v>
      </c>
      <c r="B4" s="543">
        <v>5347</v>
      </c>
      <c r="C4" s="543">
        <v>109771</v>
      </c>
      <c r="D4" s="543">
        <v>448</v>
      </c>
      <c r="E4" s="543">
        <v>125590</v>
      </c>
      <c r="F4" s="543">
        <v>44056</v>
      </c>
      <c r="G4" s="543">
        <v>228</v>
      </c>
      <c r="H4" s="543">
        <v>81649</v>
      </c>
      <c r="I4" s="576">
        <f t="shared" si="0"/>
        <v>367089</v>
      </c>
      <c r="J4" s="1271">
        <f t="shared" si="1"/>
        <v>9.1078324247557851E-2</v>
      </c>
      <c r="K4" s="35"/>
      <c r="L4" s="35"/>
      <c r="M4" s="35"/>
      <c r="N4" s="132"/>
      <c r="O4" s="584"/>
    </row>
    <row r="5" spans="1:15" ht="16.5" customHeight="1">
      <c r="A5" s="1270" t="s">
        <v>97</v>
      </c>
      <c r="B5" s="543">
        <v>6644</v>
      </c>
      <c r="C5" s="543">
        <v>96046</v>
      </c>
      <c r="D5" s="543">
        <v>819</v>
      </c>
      <c r="E5" s="543">
        <v>92825</v>
      </c>
      <c r="F5" s="543">
        <v>26606</v>
      </c>
      <c r="G5" s="543">
        <v>377</v>
      </c>
      <c r="H5" s="543">
        <v>61331</v>
      </c>
      <c r="I5" s="576">
        <f t="shared" si="0"/>
        <v>284648</v>
      </c>
      <c r="J5" s="1271">
        <f t="shared" si="1"/>
        <v>7.0623916381092458E-2</v>
      </c>
      <c r="K5" s="35"/>
      <c r="L5" s="35"/>
      <c r="M5" s="35"/>
      <c r="N5" s="132"/>
      <c r="O5" s="584"/>
    </row>
    <row r="6" spans="1:15" ht="16.5" customHeight="1">
      <c r="A6" s="1270" t="s">
        <v>217</v>
      </c>
      <c r="B6" s="543">
        <v>3930</v>
      </c>
      <c r="C6" s="543">
        <v>61558</v>
      </c>
      <c r="D6" s="543">
        <v>221</v>
      </c>
      <c r="E6" s="543">
        <v>70712</v>
      </c>
      <c r="F6" s="543">
        <v>25317</v>
      </c>
      <c r="G6" s="543">
        <v>245</v>
      </c>
      <c r="H6" s="543">
        <v>32440</v>
      </c>
      <c r="I6" s="576">
        <f t="shared" si="0"/>
        <v>194423</v>
      </c>
      <c r="J6" s="1271">
        <f t="shared" si="1"/>
        <v>4.8238222979122072E-2</v>
      </c>
      <c r="K6" s="35"/>
      <c r="L6" s="35"/>
      <c r="M6" s="35"/>
      <c r="N6" s="132"/>
    </row>
    <row r="7" spans="1:15" s="584" customFormat="1" ht="16.5" customHeight="1">
      <c r="A7" s="1270" t="s">
        <v>227</v>
      </c>
      <c r="B7" s="543">
        <v>1313</v>
      </c>
      <c r="C7" s="543">
        <v>51749</v>
      </c>
      <c r="D7" s="543">
        <v>147</v>
      </c>
      <c r="E7" s="543">
        <v>45498</v>
      </c>
      <c r="F7" s="543">
        <v>22434</v>
      </c>
      <c r="G7" s="543">
        <v>174</v>
      </c>
      <c r="H7" s="543">
        <v>35051</v>
      </c>
      <c r="I7" s="576">
        <f t="shared" si="0"/>
        <v>156366</v>
      </c>
      <c r="J7" s="1271">
        <f t="shared" si="1"/>
        <v>3.8795913931753967E-2</v>
      </c>
      <c r="K7" s="35"/>
      <c r="L7" s="35"/>
      <c r="M7" s="35"/>
      <c r="N7" s="132"/>
    </row>
    <row r="8" spans="1:15" ht="16.5" customHeight="1">
      <c r="A8" s="1270" t="s">
        <v>756</v>
      </c>
      <c r="B8" s="543">
        <v>2286</v>
      </c>
      <c r="C8" s="543">
        <v>45470</v>
      </c>
      <c r="D8" s="543">
        <v>394</v>
      </c>
      <c r="E8" s="543">
        <v>39349</v>
      </c>
      <c r="F8" s="543">
        <v>20017</v>
      </c>
      <c r="G8" s="543">
        <v>255</v>
      </c>
      <c r="H8" s="543">
        <v>33030</v>
      </c>
      <c r="I8" s="576">
        <f t="shared" si="0"/>
        <v>140801</v>
      </c>
      <c r="J8" s="1271">
        <f t="shared" si="1"/>
        <v>3.493408718970166E-2</v>
      </c>
      <c r="K8" s="35"/>
      <c r="L8" s="35"/>
      <c r="M8" s="35"/>
      <c r="O8" s="2584"/>
    </row>
    <row r="9" spans="1:15" ht="16.5" customHeight="1">
      <c r="A9" s="1270" t="s">
        <v>755</v>
      </c>
      <c r="B9" s="543">
        <v>767</v>
      </c>
      <c r="C9" s="543">
        <v>40189</v>
      </c>
      <c r="D9" s="543">
        <v>94</v>
      </c>
      <c r="E9" s="543">
        <v>46789</v>
      </c>
      <c r="F9" s="543">
        <v>17153</v>
      </c>
      <c r="G9" s="543">
        <v>151</v>
      </c>
      <c r="H9" s="543">
        <v>31319</v>
      </c>
      <c r="I9" s="576">
        <f t="shared" si="0"/>
        <v>136462</v>
      </c>
      <c r="J9" s="1271">
        <f t="shared" si="1"/>
        <v>3.3857539407256117E-2</v>
      </c>
      <c r="K9" s="35"/>
      <c r="L9" s="35"/>
      <c r="M9" s="35"/>
      <c r="O9" s="2584"/>
    </row>
    <row r="10" spans="1:15" ht="16.5" customHeight="1">
      <c r="A10" s="1270" t="s">
        <v>233</v>
      </c>
      <c r="B10" s="543">
        <v>1058</v>
      </c>
      <c r="C10" s="543">
        <v>36035</v>
      </c>
      <c r="D10" s="543">
        <v>141</v>
      </c>
      <c r="E10" s="543">
        <v>37386</v>
      </c>
      <c r="F10" s="543">
        <v>17827</v>
      </c>
      <c r="G10" s="543">
        <v>202</v>
      </c>
      <c r="H10" s="543">
        <v>26524</v>
      </c>
      <c r="I10" s="576">
        <f t="shared" si="0"/>
        <v>119173</v>
      </c>
      <c r="J10" s="1271">
        <f t="shared" si="1"/>
        <v>2.9567971624195256E-2</v>
      </c>
      <c r="K10" s="35"/>
      <c r="L10" s="35"/>
      <c r="M10" s="35"/>
      <c r="O10" s="2584"/>
    </row>
    <row r="11" spans="1:15" ht="16.5" customHeight="1">
      <c r="A11" s="1270" t="s">
        <v>214</v>
      </c>
      <c r="B11" s="543">
        <v>1038</v>
      </c>
      <c r="C11" s="543">
        <v>38017</v>
      </c>
      <c r="D11" s="543">
        <v>46</v>
      </c>
      <c r="E11" s="543">
        <v>39177</v>
      </c>
      <c r="F11" s="543">
        <v>13200</v>
      </c>
      <c r="G11" s="543">
        <v>1189</v>
      </c>
      <c r="H11" s="543">
        <v>26026</v>
      </c>
      <c r="I11" s="576">
        <f t="shared" si="0"/>
        <v>118693</v>
      </c>
      <c r="J11" s="1271">
        <f t="shared" si="1"/>
        <v>2.9448878990967816E-2</v>
      </c>
      <c r="K11" s="35"/>
      <c r="L11" s="35"/>
      <c r="M11" s="35"/>
      <c r="O11" s="2584"/>
    </row>
    <row r="12" spans="1:15" ht="16.5" customHeight="1">
      <c r="A12" s="1270" t="s">
        <v>231</v>
      </c>
      <c r="B12" s="543">
        <v>736</v>
      </c>
      <c r="C12" s="543">
        <v>28089</v>
      </c>
      <c r="D12" s="543">
        <v>53</v>
      </c>
      <c r="E12" s="543">
        <v>37415</v>
      </c>
      <c r="F12" s="543">
        <v>15515</v>
      </c>
      <c r="G12" s="543">
        <v>115</v>
      </c>
      <c r="H12" s="543">
        <v>21994</v>
      </c>
      <c r="I12" s="576">
        <f t="shared" si="0"/>
        <v>103917</v>
      </c>
      <c r="J12" s="1271">
        <f t="shared" si="1"/>
        <v>2.5782810764783119E-2</v>
      </c>
      <c r="K12" s="35"/>
      <c r="L12" s="35"/>
      <c r="M12" s="35"/>
      <c r="O12" s="2584"/>
    </row>
    <row r="13" spans="1:15" ht="16.5" customHeight="1">
      <c r="A13" s="1270" t="s">
        <v>228</v>
      </c>
      <c r="B13" s="543">
        <v>733</v>
      </c>
      <c r="C13" s="543">
        <v>23296</v>
      </c>
      <c r="D13" s="543">
        <v>45</v>
      </c>
      <c r="E13" s="543">
        <v>31985</v>
      </c>
      <c r="F13" s="543">
        <v>12226</v>
      </c>
      <c r="G13" s="543">
        <v>8980</v>
      </c>
      <c r="H13" s="543">
        <v>12574</v>
      </c>
      <c r="I13" s="576">
        <f t="shared" si="0"/>
        <v>89839</v>
      </c>
      <c r="J13" s="1271">
        <f t="shared" si="1"/>
        <v>2.228992307608332E-2</v>
      </c>
      <c r="K13" s="35"/>
      <c r="L13" s="35"/>
      <c r="M13" s="35"/>
      <c r="O13" s="2584"/>
    </row>
    <row r="14" spans="1:15" ht="16.5" customHeight="1">
      <c r="A14" s="1270" t="s">
        <v>235</v>
      </c>
      <c r="B14" s="543">
        <v>1018</v>
      </c>
      <c r="C14" s="543">
        <v>20921</v>
      </c>
      <c r="D14" s="543">
        <v>146</v>
      </c>
      <c r="E14" s="543">
        <v>22077</v>
      </c>
      <c r="F14" s="543">
        <v>15923</v>
      </c>
      <c r="G14" s="543">
        <v>175</v>
      </c>
      <c r="H14" s="543">
        <v>19374</v>
      </c>
      <c r="I14" s="576">
        <f t="shared" si="0"/>
        <v>79634</v>
      </c>
      <c r="J14" s="1271">
        <f t="shared" si="1"/>
        <v>1.9757964071737431E-2</v>
      </c>
      <c r="K14" s="35"/>
      <c r="L14" s="35"/>
      <c r="M14" s="35"/>
      <c r="O14" s="2584"/>
    </row>
    <row r="15" spans="1:15" ht="16.5" customHeight="1">
      <c r="A15" s="1270" t="s">
        <v>224</v>
      </c>
      <c r="B15" s="543">
        <v>1286</v>
      </c>
      <c r="C15" s="543">
        <v>28420</v>
      </c>
      <c r="D15" s="543">
        <v>132</v>
      </c>
      <c r="E15" s="543">
        <v>26059</v>
      </c>
      <c r="F15" s="543">
        <v>7453</v>
      </c>
      <c r="G15" s="543">
        <v>215</v>
      </c>
      <c r="H15" s="543">
        <v>15820</v>
      </c>
      <c r="I15" s="576">
        <f t="shared" si="0"/>
        <v>79385</v>
      </c>
      <c r="J15" s="1271">
        <f t="shared" si="1"/>
        <v>1.9696184768250698E-2</v>
      </c>
      <c r="K15" s="35"/>
      <c r="L15" s="35"/>
      <c r="M15" s="35"/>
      <c r="O15" s="2584"/>
    </row>
    <row r="16" spans="1:15" ht="16.5" customHeight="1">
      <c r="A16" s="1270" t="s">
        <v>237</v>
      </c>
      <c r="B16" s="543">
        <v>978</v>
      </c>
      <c r="C16" s="543">
        <v>24151</v>
      </c>
      <c r="D16" s="543">
        <v>187</v>
      </c>
      <c r="E16" s="543">
        <v>22882</v>
      </c>
      <c r="F16" s="543">
        <v>13259</v>
      </c>
      <c r="G16" s="543">
        <v>138</v>
      </c>
      <c r="H16" s="543">
        <v>17003</v>
      </c>
      <c r="I16" s="576">
        <f t="shared" si="0"/>
        <v>78598</v>
      </c>
      <c r="J16" s="1271">
        <f t="shared" si="1"/>
        <v>1.9500922471688206E-2</v>
      </c>
      <c r="K16" s="35"/>
      <c r="L16" s="35"/>
      <c r="M16" s="35"/>
      <c r="O16" s="2584"/>
    </row>
    <row r="17" spans="1:15" ht="16.5" customHeight="1">
      <c r="A17" s="1270" t="s">
        <v>414</v>
      </c>
      <c r="B17" s="543">
        <v>606</v>
      </c>
      <c r="C17" s="543">
        <v>18169</v>
      </c>
      <c r="D17" s="543">
        <v>27</v>
      </c>
      <c r="E17" s="543">
        <v>30921</v>
      </c>
      <c r="F17" s="543">
        <v>10325</v>
      </c>
      <c r="G17" s="543">
        <v>2007</v>
      </c>
      <c r="H17" s="543">
        <v>12680</v>
      </c>
      <c r="I17" s="576">
        <f t="shared" si="0"/>
        <v>74735</v>
      </c>
      <c r="J17" s="1271">
        <f t="shared" si="1"/>
        <v>1.854247488385987E-2</v>
      </c>
      <c r="K17" s="35"/>
      <c r="L17" s="35"/>
      <c r="M17" s="35"/>
      <c r="O17" s="2584"/>
    </row>
    <row r="18" spans="1:15" ht="16.5" customHeight="1">
      <c r="A18" s="1270" t="s">
        <v>213</v>
      </c>
      <c r="B18" s="543">
        <v>733</v>
      </c>
      <c r="C18" s="543">
        <v>23569</v>
      </c>
      <c r="D18" s="543">
        <v>100</v>
      </c>
      <c r="E18" s="543">
        <v>23125</v>
      </c>
      <c r="F18" s="543">
        <v>12400</v>
      </c>
      <c r="G18" s="543">
        <v>100</v>
      </c>
      <c r="H18" s="543">
        <v>13506</v>
      </c>
      <c r="I18" s="576">
        <f t="shared" si="0"/>
        <v>73533</v>
      </c>
      <c r="J18" s="1271">
        <f t="shared" si="1"/>
        <v>1.8244247081486156E-2</v>
      </c>
      <c r="K18" s="35"/>
      <c r="L18" s="35"/>
      <c r="M18" s="35"/>
      <c r="O18" s="2584"/>
    </row>
    <row r="19" spans="1:15" ht="16.5" customHeight="1">
      <c r="A19" s="1270" t="s">
        <v>225</v>
      </c>
      <c r="B19" s="543">
        <v>820</v>
      </c>
      <c r="C19" s="543">
        <v>22170</v>
      </c>
      <c r="D19" s="543">
        <v>46</v>
      </c>
      <c r="E19" s="543">
        <v>23364</v>
      </c>
      <c r="F19" s="543">
        <v>8278</v>
      </c>
      <c r="G19" s="543">
        <v>75</v>
      </c>
      <c r="H19" s="543">
        <v>16347</v>
      </c>
      <c r="I19" s="576">
        <f t="shared" si="0"/>
        <v>71100</v>
      </c>
      <c r="J19" s="1271">
        <f t="shared" si="1"/>
        <v>1.7640596296814571E-2</v>
      </c>
      <c r="K19" s="35"/>
      <c r="L19" s="35"/>
      <c r="M19" s="35"/>
      <c r="O19" s="2584"/>
    </row>
    <row r="20" spans="1:15" ht="16.5" customHeight="1">
      <c r="A20" s="1270" t="s">
        <v>226</v>
      </c>
      <c r="B20" s="543">
        <v>554</v>
      </c>
      <c r="C20" s="543">
        <v>19821</v>
      </c>
      <c r="D20" s="543">
        <v>81</v>
      </c>
      <c r="E20" s="543">
        <v>18149</v>
      </c>
      <c r="F20" s="543">
        <v>9610</v>
      </c>
      <c r="G20" s="543">
        <v>108</v>
      </c>
      <c r="H20" s="543">
        <v>13515</v>
      </c>
      <c r="I20" s="576">
        <f t="shared" si="0"/>
        <v>61838</v>
      </c>
      <c r="J20" s="1271">
        <f t="shared" si="1"/>
        <v>1.534260469483009E-2</v>
      </c>
      <c r="K20" s="35"/>
      <c r="L20" s="35"/>
      <c r="M20" s="35"/>
      <c r="O20" s="2584"/>
    </row>
    <row r="21" spans="1:15" ht="16.5" customHeight="1">
      <c r="A21" s="1270" t="s">
        <v>210</v>
      </c>
      <c r="B21" s="543">
        <v>480</v>
      </c>
      <c r="C21" s="543">
        <v>23082</v>
      </c>
      <c r="D21" s="543">
        <v>29</v>
      </c>
      <c r="E21" s="543">
        <v>14061</v>
      </c>
      <c r="F21" s="543">
        <v>7764</v>
      </c>
      <c r="G21" s="543">
        <v>50</v>
      </c>
      <c r="H21" s="543">
        <v>12804</v>
      </c>
      <c r="I21" s="576">
        <f t="shared" si="0"/>
        <v>58270</v>
      </c>
      <c r="J21" s="1271">
        <f t="shared" si="1"/>
        <v>1.4457349454506118E-2</v>
      </c>
      <c r="K21" s="35"/>
      <c r="L21" s="35"/>
      <c r="M21" s="35"/>
      <c r="O21" s="2584"/>
    </row>
    <row r="22" spans="1:15" ht="16.5" customHeight="1">
      <c r="A22" s="1270" t="s">
        <v>221</v>
      </c>
      <c r="B22" s="543">
        <v>411</v>
      </c>
      <c r="C22" s="543">
        <v>19040</v>
      </c>
      <c r="D22" s="543">
        <v>47</v>
      </c>
      <c r="E22" s="543">
        <v>14435</v>
      </c>
      <c r="F22" s="543">
        <v>8698</v>
      </c>
      <c r="G22" s="543">
        <v>112</v>
      </c>
      <c r="H22" s="543">
        <v>13823</v>
      </c>
      <c r="I22" s="576">
        <f t="shared" si="0"/>
        <v>56566</v>
      </c>
      <c r="J22" s="1271">
        <f t="shared" si="1"/>
        <v>1.4034570606548705E-2</v>
      </c>
      <c r="K22" s="35"/>
      <c r="L22" s="35"/>
      <c r="M22" s="35"/>
      <c r="O22" s="2584"/>
    </row>
    <row r="23" spans="1:15" ht="16.5" customHeight="1">
      <c r="A23" s="1270" t="s">
        <v>678</v>
      </c>
      <c r="B23" s="543">
        <v>252</v>
      </c>
      <c r="C23" s="543">
        <v>12559</v>
      </c>
      <c r="D23" s="543">
        <v>22</v>
      </c>
      <c r="E23" s="543">
        <v>18298</v>
      </c>
      <c r="F23" s="543">
        <v>6012</v>
      </c>
      <c r="G23" s="543">
        <v>2911</v>
      </c>
      <c r="H23" s="543">
        <v>8269</v>
      </c>
      <c r="I23" s="576">
        <f t="shared" si="0"/>
        <v>48323</v>
      </c>
      <c r="J23" s="1271">
        <f t="shared" si="1"/>
        <v>1.1989402740519978E-2</v>
      </c>
      <c r="K23" s="35"/>
      <c r="L23" s="35"/>
      <c r="M23" s="35"/>
      <c r="O23" s="2584"/>
    </row>
    <row r="24" spans="1:15" ht="16.5" customHeight="1">
      <c r="A24" s="1270" t="s">
        <v>345</v>
      </c>
      <c r="B24" s="543">
        <v>398</v>
      </c>
      <c r="C24" s="543">
        <v>14008</v>
      </c>
      <c r="D24" s="543">
        <v>47</v>
      </c>
      <c r="E24" s="543">
        <v>13163</v>
      </c>
      <c r="F24" s="543">
        <v>9721</v>
      </c>
      <c r="G24" s="543">
        <v>62</v>
      </c>
      <c r="H24" s="543">
        <v>10206</v>
      </c>
      <c r="I24" s="576">
        <f t="shared" si="0"/>
        <v>47605</v>
      </c>
      <c r="J24" s="1271">
        <f t="shared" si="1"/>
        <v>1.1811260009983933E-2</v>
      </c>
      <c r="K24" s="35"/>
      <c r="L24" s="35"/>
      <c r="M24" s="35"/>
      <c r="O24" s="2584"/>
    </row>
    <row r="25" spans="1:15" ht="16.5" customHeight="1">
      <c r="A25" s="1270" t="s">
        <v>230</v>
      </c>
      <c r="B25" s="543">
        <v>274</v>
      </c>
      <c r="C25" s="543">
        <v>14075</v>
      </c>
      <c r="D25" s="543">
        <v>19</v>
      </c>
      <c r="E25" s="543">
        <v>17751</v>
      </c>
      <c r="F25" s="543">
        <v>6225</v>
      </c>
      <c r="G25" s="543">
        <v>339</v>
      </c>
      <c r="H25" s="543">
        <v>8501</v>
      </c>
      <c r="I25" s="576">
        <f t="shared" si="0"/>
        <v>47184</v>
      </c>
      <c r="J25" s="1271">
        <f t="shared" si="1"/>
        <v>1.1706805846257365E-2</v>
      </c>
      <c r="K25" s="35"/>
      <c r="L25" s="35"/>
      <c r="M25" s="35"/>
      <c r="O25" s="2584"/>
    </row>
    <row r="26" spans="1:15" ht="16.5" customHeight="1">
      <c r="A26" s="1270" t="s">
        <v>223</v>
      </c>
      <c r="B26" s="543">
        <v>471</v>
      </c>
      <c r="C26" s="543">
        <v>14836</v>
      </c>
      <c r="D26" s="543">
        <v>36</v>
      </c>
      <c r="E26" s="543">
        <v>12941</v>
      </c>
      <c r="F26" s="543">
        <v>7843</v>
      </c>
      <c r="G26" s="543">
        <v>52</v>
      </c>
      <c r="H26" s="543">
        <v>9268</v>
      </c>
      <c r="I26" s="576">
        <f t="shared" si="0"/>
        <v>45447</v>
      </c>
      <c r="J26" s="1271">
        <f t="shared" si="1"/>
        <v>1.1275839379765566E-2</v>
      </c>
      <c r="K26" s="35"/>
      <c r="L26" s="35"/>
      <c r="M26" s="35"/>
      <c r="O26" s="2584"/>
    </row>
    <row r="27" spans="1:15" ht="16.5" customHeight="1">
      <c r="A27" s="1270" t="s">
        <v>236</v>
      </c>
      <c r="B27" s="543">
        <v>672</v>
      </c>
      <c r="C27" s="543">
        <v>13340</v>
      </c>
      <c r="D27" s="543">
        <v>86</v>
      </c>
      <c r="E27" s="543">
        <v>11817</v>
      </c>
      <c r="F27" s="543">
        <v>7603</v>
      </c>
      <c r="G27" s="543">
        <v>127</v>
      </c>
      <c r="H27" s="543">
        <v>9038</v>
      </c>
      <c r="I27" s="576">
        <f t="shared" si="0"/>
        <v>42683</v>
      </c>
      <c r="J27" s="1271">
        <f t="shared" si="1"/>
        <v>1.0590064300097556E-2</v>
      </c>
      <c r="K27" s="35"/>
      <c r="L27" s="35"/>
      <c r="M27" s="35"/>
      <c r="O27" s="2584"/>
    </row>
    <row r="28" spans="1:15" ht="16.5" customHeight="1">
      <c r="A28" s="1270" t="s">
        <v>344</v>
      </c>
      <c r="B28" s="543">
        <v>837</v>
      </c>
      <c r="C28" s="543">
        <v>13842</v>
      </c>
      <c r="D28" s="543">
        <v>110</v>
      </c>
      <c r="E28" s="543">
        <v>11264</v>
      </c>
      <c r="F28" s="543">
        <v>6167</v>
      </c>
      <c r="G28" s="543">
        <v>108</v>
      </c>
      <c r="H28" s="543">
        <v>8031</v>
      </c>
      <c r="I28" s="576">
        <f t="shared" si="0"/>
        <v>40359</v>
      </c>
      <c r="J28" s="1271">
        <f t="shared" si="1"/>
        <v>1.0013457467554701E-2</v>
      </c>
      <c r="K28" s="35"/>
      <c r="L28" s="35"/>
      <c r="M28" s="35"/>
      <c r="O28" s="2584"/>
    </row>
    <row r="29" spans="1:15" ht="16.5" customHeight="1">
      <c r="A29" s="1270" t="s">
        <v>218</v>
      </c>
      <c r="B29" s="543">
        <v>557</v>
      </c>
      <c r="C29" s="543">
        <v>12235</v>
      </c>
      <c r="D29" s="543">
        <v>32</v>
      </c>
      <c r="E29" s="543">
        <v>15319</v>
      </c>
      <c r="F29" s="543">
        <v>4991</v>
      </c>
      <c r="G29" s="543">
        <v>182</v>
      </c>
      <c r="H29" s="543">
        <v>6787</v>
      </c>
      <c r="I29" s="576">
        <f t="shared" si="0"/>
        <v>40103</v>
      </c>
      <c r="J29" s="1271">
        <f t="shared" si="1"/>
        <v>9.9499413965000658E-3</v>
      </c>
      <c r="K29" s="35"/>
      <c r="M29" s="35"/>
      <c r="O29" s="2584"/>
    </row>
    <row r="30" spans="1:15" ht="16.5" customHeight="1">
      <c r="A30" s="1270" t="s">
        <v>211</v>
      </c>
      <c r="B30" s="543">
        <v>296</v>
      </c>
      <c r="C30" s="543">
        <v>12168</v>
      </c>
      <c r="D30" s="543">
        <v>36</v>
      </c>
      <c r="E30" s="543">
        <v>9668</v>
      </c>
      <c r="F30" s="543">
        <v>7402</v>
      </c>
      <c r="G30" s="543">
        <v>45</v>
      </c>
      <c r="H30" s="543">
        <v>6358</v>
      </c>
      <c r="I30" s="576">
        <f t="shared" si="0"/>
        <v>35973</v>
      </c>
      <c r="J30" s="1271">
        <f t="shared" si="1"/>
        <v>8.925248531438966E-3</v>
      </c>
      <c r="K30" s="35"/>
      <c r="L30" s="35"/>
      <c r="M30" s="35"/>
      <c r="O30" s="2584"/>
    </row>
    <row r="31" spans="1:15" ht="16.5" customHeight="1">
      <c r="A31" s="1270" t="s">
        <v>234</v>
      </c>
      <c r="B31" s="543">
        <v>466</v>
      </c>
      <c r="C31" s="543">
        <v>11422</v>
      </c>
      <c r="D31" s="543">
        <v>44</v>
      </c>
      <c r="E31" s="543">
        <v>10232</v>
      </c>
      <c r="F31" s="543">
        <v>7544</v>
      </c>
      <c r="G31" s="543">
        <v>48</v>
      </c>
      <c r="H31" s="543">
        <v>5981</v>
      </c>
      <c r="I31" s="576">
        <f t="shared" si="0"/>
        <v>35737</v>
      </c>
      <c r="J31" s="1271">
        <f t="shared" si="1"/>
        <v>8.8666946534354755E-3</v>
      </c>
      <c r="K31" s="35"/>
      <c r="L31" s="35"/>
      <c r="O31" s="2584"/>
    </row>
    <row r="32" spans="1:15" ht="16.5" customHeight="1">
      <c r="A32" s="1270" t="s">
        <v>216</v>
      </c>
      <c r="B32" s="543">
        <v>463</v>
      </c>
      <c r="C32" s="543">
        <v>12106</v>
      </c>
      <c r="D32" s="543">
        <v>97</v>
      </c>
      <c r="E32" s="543">
        <v>10732</v>
      </c>
      <c r="F32" s="543">
        <v>4720</v>
      </c>
      <c r="G32" s="543">
        <v>64</v>
      </c>
      <c r="H32" s="543">
        <v>7427</v>
      </c>
      <c r="I32" s="576">
        <f t="shared" si="0"/>
        <v>35609</v>
      </c>
      <c r="J32" s="1271">
        <f t="shared" si="1"/>
        <v>8.8349366179081585E-3</v>
      </c>
      <c r="K32" s="35"/>
      <c r="L32" s="35"/>
      <c r="M32" s="35"/>
      <c r="O32" s="2584"/>
    </row>
    <row r="33" spans="1:15" s="584" customFormat="1" ht="16.5" customHeight="1">
      <c r="A33" s="1270" t="s">
        <v>229</v>
      </c>
      <c r="B33" s="543">
        <v>303</v>
      </c>
      <c r="C33" s="543">
        <v>6296</v>
      </c>
      <c r="D33" s="543">
        <v>52</v>
      </c>
      <c r="E33" s="543">
        <v>5739</v>
      </c>
      <c r="F33" s="543">
        <v>5251</v>
      </c>
      <c r="G33" s="543">
        <v>47</v>
      </c>
      <c r="H33" s="543">
        <v>4102</v>
      </c>
      <c r="I33" s="576">
        <f t="shared" si="0"/>
        <v>21790</v>
      </c>
      <c r="J33" s="1271">
        <f t="shared" si="1"/>
        <v>5.4063093292206679E-3</v>
      </c>
      <c r="K33" s="35"/>
      <c r="L33" s="35"/>
      <c r="M33" s="35"/>
      <c r="O33" s="2584"/>
    </row>
    <row r="34" spans="1:15" s="584" customFormat="1" ht="16.5" customHeight="1">
      <c r="A34" s="1270" t="s">
        <v>222</v>
      </c>
      <c r="B34" s="543">
        <v>105</v>
      </c>
      <c r="C34" s="543">
        <v>2919</v>
      </c>
      <c r="D34" s="543">
        <v>16</v>
      </c>
      <c r="E34" s="543">
        <v>2304</v>
      </c>
      <c r="F34" s="543">
        <v>2600</v>
      </c>
      <c r="G34" s="543">
        <v>16</v>
      </c>
      <c r="H34" s="543">
        <v>1809</v>
      </c>
      <c r="I34" s="576">
        <f t="shared" si="0"/>
        <v>9769</v>
      </c>
      <c r="J34" s="1271">
        <f t="shared" si="1"/>
        <v>2.423783195830964E-3</v>
      </c>
      <c r="K34" s="35"/>
      <c r="L34" s="35"/>
      <c r="M34" s="35"/>
      <c r="O34" s="2584"/>
    </row>
    <row r="35" spans="1:15" ht="16.5" customHeight="1">
      <c r="A35" s="1270" t="s">
        <v>517</v>
      </c>
      <c r="B35" s="543">
        <v>5400</v>
      </c>
      <c r="C35" s="543">
        <v>153900</v>
      </c>
      <c r="D35" s="543">
        <v>556</v>
      </c>
      <c r="E35" s="543">
        <v>148984</v>
      </c>
      <c r="F35" s="543">
        <v>91633</v>
      </c>
      <c r="G35" s="543">
        <v>9240</v>
      </c>
      <c r="H35" s="543">
        <v>130355</v>
      </c>
      <c r="I35" s="576">
        <f t="shared" si="0"/>
        <v>540068</v>
      </c>
      <c r="J35" s="1271">
        <f t="shared" si="1"/>
        <v>0.13399608383724404</v>
      </c>
      <c r="K35" s="35"/>
      <c r="L35" s="486"/>
      <c r="M35" s="35"/>
      <c r="O35" s="2584"/>
    </row>
    <row r="36" spans="1:15" ht="19.5" customHeight="1">
      <c r="A36" s="1269" t="s">
        <v>1</v>
      </c>
      <c r="B36" s="1110">
        <f t="shared" ref="B36:H36" si="2">SUM(B3:B34)</f>
        <v>49414</v>
      </c>
      <c r="C36" s="1110">
        <f t="shared" si="2"/>
        <v>1087729</v>
      </c>
      <c r="D36" s="1110">
        <f t="shared" si="2"/>
        <v>6985</v>
      </c>
      <c r="E36" s="1110">
        <f t="shared" si="2"/>
        <v>1128258</v>
      </c>
      <c r="F36" s="1110">
        <f t="shared" si="2"/>
        <v>460596</v>
      </c>
      <c r="G36" s="1110">
        <f t="shared" si="2"/>
        <v>20297</v>
      </c>
      <c r="H36" s="1110">
        <f t="shared" si="2"/>
        <v>737129</v>
      </c>
      <c r="I36" s="1111">
        <f>SUM(I3:I35)</f>
        <v>4030476</v>
      </c>
      <c r="J36" s="1397">
        <f>SUM(J3:J35)</f>
        <v>1</v>
      </c>
      <c r="K36" s="486"/>
      <c r="L36" s="35"/>
      <c r="M36" s="35"/>
      <c r="O36" s="2584"/>
    </row>
    <row r="37" spans="1:15" s="412" customFormat="1" ht="18.75" customHeight="1">
      <c r="A37" s="2583" t="s">
        <v>914</v>
      </c>
      <c r="B37" s="2583"/>
      <c r="C37" s="2583"/>
      <c r="D37" s="2583"/>
      <c r="E37" s="2583"/>
      <c r="F37" s="2583"/>
      <c r="G37" s="2583"/>
      <c r="H37" s="2583"/>
      <c r="I37" s="2583"/>
      <c r="J37" s="2583"/>
      <c r="K37" s="35"/>
      <c r="L37" s="60"/>
      <c r="M37" s="486"/>
    </row>
    <row r="38" spans="1:15" ht="18.75" customHeight="1">
      <c r="A38" s="1538" t="s">
        <v>801</v>
      </c>
      <c r="M38" s="35"/>
    </row>
    <row r="39" spans="1:15" ht="18.75" customHeight="1">
      <c r="A39" s="1539" t="s">
        <v>802</v>
      </c>
    </row>
    <row r="42" spans="1:15" ht="23.25">
      <c r="L42" s="1232"/>
    </row>
    <row r="43" spans="1:15" ht="23.25">
      <c r="L43" s="1232"/>
    </row>
    <row r="44" spans="1:15" ht="18.75" customHeight="1">
      <c r="A44" s="1232"/>
      <c r="B44" s="1232"/>
      <c r="C44" s="1232"/>
      <c r="D44" s="1232"/>
      <c r="E44" s="1232"/>
      <c r="F44" s="1232"/>
      <c r="G44" s="1232"/>
      <c r="H44" s="1232"/>
      <c r="I44" s="1232"/>
      <c r="J44" s="1232"/>
      <c r="K44" s="1232"/>
      <c r="L44" s="1232"/>
      <c r="M44" s="1232"/>
    </row>
    <row r="45" spans="1:15" ht="15" customHeight="1">
      <c r="A45" s="1232"/>
      <c r="B45" s="1232"/>
      <c r="C45" s="1232"/>
      <c r="D45" s="1232"/>
      <c r="E45" s="1232"/>
      <c r="F45" s="1232"/>
      <c r="G45" s="1232"/>
      <c r="H45" s="1232"/>
      <c r="I45" s="1232"/>
      <c r="J45" s="1232"/>
      <c r="K45" s="1232"/>
      <c r="L45" s="1232"/>
      <c r="M45" s="1232"/>
    </row>
    <row r="46" spans="1:15" ht="15" customHeight="1">
      <c r="A46" s="1232"/>
      <c r="B46" s="1232"/>
      <c r="C46" s="1232"/>
      <c r="D46" s="1232"/>
      <c r="E46" s="1232"/>
      <c r="F46" s="1232"/>
      <c r="G46" s="1232"/>
      <c r="H46" s="1232"/>
      <c r="I46" s="1232"/>
      <c r="J46" s="1232"/>
      <c r="K46" s="1232"/>
      <c r="L46" s="1232"/>
      <c r="M46" s="1232"/>
    </row>
    <row r="47" spans="1:15" ht="15" customHeight="1">
      <c r="A47" s="1232"/>
      <c r="B47" s="1232"/>
      <c r="C47" s="1232"/>
      <c r="D47" s="1232"/>
      <c r="E47" s="1232"/>
      <c r="F47" s="1232"/>
      <c r="G47" s="1232"/>
      <c r="H47" s="1232"/>
      <c r="I47" s="1232"/>
      <c r="J47" s="1232"/>
      <c r="K47" s="1232"/>
      <c r="L47" s="1232"/>
      <c r="M47" s="1232"/>
    </row>
    <row r="48" spans="1:15" ht="15" customHeight="1">
      <c r="A48" s="1232"/>
      <c r="B48" s="1232"/>
      <c r="C48" s="1232"/>
      <c r="D48" s="1232"/>
      <c r="E48" s="1232"/>
      <c r="F48" s="1232"/>
      <c r="G48" s="1232"/>
      <c r="H48" s="1232"/>
      <c r="I48" s="1232"/>
      <c r="J48" s="1232"/>
      <c r="K48" s="1232"/>
      <c r="L48" s="1232"/>
      <c r="M48" s="1232"/>
    </row>
    <row r="49" spans="1:17" ht="15" customHeight="1">
      <c r="A49" s="1232"/>
      <c r="B49" s="1232"/>
      <c r="C49" s="1232"/>
      <c r="D49" s="1232"/>
      <c r="E49" s="1232"/>
      <c r="F49" s="1232"/>
      <c r="G49" s="1232"/>
      <c r="H49" s="1232"/>
      <c r="I49" s="1232"/>
      <c r="J49" s="1232"/>
      <c r="K49" s="1232"/>
      <c r="M49" s="1232"/>
    </row>
    <row r="50" spans="1:17" ht="15" customHeight="1">
      <c r="A50" s="1232"/>
      <c r="B50" s="1232"/>
      <c r="C50" s="1232"/>
      <c r="D50" s="1232"/>
      <c r="E50" s="1232"/>
      <c r="F50" s="1232"/>
      <c r="G50" s="1232"/>
      <c r="H50" s="1232"/>
      <c r="I50" s="1232"/>
      <c r="J50" s="1232"/>
      <c r="K50" s="1232"/>
      <c r="M50" s="1232"/>
    </row>
    <row r="54" spans="1:17" ht="15.75" thickBot="1"/>
    <row r="55" spans="1:17" ht="16.5" thickTop="1" thickBot="1">
      <c r="Q55" s="2286"/>
    </row>
    <row r="56" spans="1:17" ht="16.5" thickTop="1" thickBot="1">
      <c r="Q56" s="1985" t="s">
        <v>880</v>
      </c>
    </row>
    <row r="57" spans="1:17" ht="15.75" thickTop="1">
      <c r="Q57" s="1986">
        <v>0.17131434587693281</v>
      </c>
    </row>
    <row r="58" spans="1:17">
      <c r="Q58" s="1986">
        <v>1.9613747897126561E-2</v>
      </c>
    </row>
    <row r="59" spans="1:17">
      <c r="Q59" s="1986">
        <v>1.0653021012844315E-2</v>
      </c>
    </row>
    <row r="60" spans="1:17">
      <c r="Q60" s="1986">
        <v>1.9940263529382819E-2</v>
      </c>
    </row>
    <row r="61" spans="1:17">
      <c r="Q61" s="1986">
        <v>8.960983175987312E-3</v>
      </c>
    </row>
    <row r="62" spans="1:17">
      <c r="Q62" s="1986">
        <v>2.9678579446840488E-2</v>
      </c>
    </row>
    <row r="63" spans="1:17">
      <c r="Q63" s="1986">
        <v>1.2250743502236401E-2</v>
      </c>
    </row>
    <row r="64" spans="1:17">
      <c r="Q64" s="1986">
        <v>1.0110964056626115E-2</v>
      </c>
    </row>
    <row r="65" spans="17:17">
      <c r="Q65" s="1986">
        <v>2.6002587521054363E-2</v>
      </c>
    </row>
    <row r="66" spans="17:17">
      <c r="Q66" s="1986">
        <v>1.1926021911915616E-2</v>
      </c>
    </row>
    <row r="67" spans="17:17">
      <c r="Q67" s="1986">
        <v>1.2000346506385252E-2</v>
      </c>
    </row>
    <row r="68" spans="17:17">
      <c r="Q68" s="1986">
        <v>5.2985747105697778E-3</v>
      </c>
    </row>
    <row r="69" spans="17:17">
      <c r="Q69" s="1986">
        <v>1.8808991943213959E-2</v>
      </c>
    </row>
    <row r="70" spans="17:17">
      <c r="Q70" s="1986">
        <v>2.2616205221994749E-2</v>
      </c>
    </row>
    <row r="71" spans="17:17">
      <c r="Q71" s="1986">
        <v>3.9128823487802056E-2</v>
      </c>
    </row>
    <row r="72" spans="17:17">
      <c r="Q72" s="1986">
        <v>1.5440293771804017E-2</v>
      </c>
    </row>
    <row r="73" spans="17:17">
      <c r="Q73" s="1986">
        <v>1.7805609917873885E-2</v>
      </c>
    </row>
    <row r="74" spans="17:17">
      <c r="Q74" s="1986">
        <v>1.9831083263023977E-2</v>
      </c>
    </row>
    <row r="75" spans="17:17">
      <c r="Q75" s="1986">
        <v>1.141805175247142E-2</v>
      </c>
    </row>
    <row r="76" spans="17:17">
      <c r="Q76" s="1986">
        <v>2.4386155737192335E-3</v>
      </c>
    </row>
    <row r="77" spans="17:17">
      <c r="Q77" s="1986">
        <v>1.4048886104991434E-2</v>
      </c>
    </row>
    <row r="78" spans="17:17">
      <c r="Q78" s="1986">
        <v>3.4314127516400103E-2</v>
      </c>
    </row>
    <row r="79" spans="17:17">
      <c r="Q79" s="1986">
        <v>1.0033051378285531E-2</v>
      </c>
    </row>
    <row r="80" spans="17:17">
      <c r="Q80" s="1986">
        <v>4.8562664859639282E-2</v>
      </c>
    </row>
    <row r="81" spans="17:17">
      <c r="Q81" s="1986">
        <v>8.9673904686140057E-3</v>
      </c>
    </row>
    <row r="82" spans="17:17">
      <c r="Q82" s="1986">
        <v>3.5300850580910779E-2</v>
      </c>
    </row>
    <row r="83" spans="17:17">
      <c r="Q83" s="1986">
        <v>2.983696772057233E-2</v>
      </c>
    </row>
    <row r="84" spans="17:17">
      <c r="Q84" s="1986">
        <v>1.845018355611917E-2</v>
      </c>
    </row>
    <row r="85" spans="17:17">
      <c r="Q85" s="1986">
        <v>8.9828192292590814E-2</v>
      </c>
    </row>
    <row r="86" spans="17:17">
      <c r="Q86" s="1986">
        <v>9.0591428990282451E-3</v>
      </c>
    </row>
    <row r="87" spans="17:17">
      <c r="Q87" s="1986">
        <v>6.9127767565977175E-2</v>
      </c>
    </row>
    <row r="88" spans="17:17">
      <c r="Q88" s="1986">
        <v>1.4520975425726151E-2</v>
      </c>
    </row>
    <row r="89" spans="17:17" ht="15.75" thickBot="1">
      <c r="Q89" s="1986">
        <v>0.13271194555133983</v>
      </c>
    </row>
    <row r="90" spans="17:17" ht="16.5" thickTop="1" thickBot="1">
      <c r="Q90" s="1987">
        <v>1</v>
      </c>
    </row>
  </sheetData>
  <sortState ref="A3:J34">
    <sortCondition descending="1" ref="I3:I34"/>
  </sortState>
  <mergeCells count="3">
    <mergeCell ref="A1:M1"/>
    <mergeCell ref="A37:J37"/>
    <mergeCell ref="O8:O36"/>
  </mergeCells>
  <printOptions horizontalCentered="1" verticalCentered="1"/>
  <pageMargins left="0.4" right="0.4" top="0.25" bottom="0.25" header="0.31496062992126" footer="0.31496062992126"/>
  <pageSetup scale="56" orientation="landscape"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7">
    <tabColor theme="9" tint="-0.499984740745262"/>
    <pageSetUpPr fitToPage="1"/>
  </sheetPr>
  <dimension ref="N27"/>
  <sheetViews>
    <sheetView showGridLines="0" view="pageBreakPreview" zoomScaleNormal="100" zoomScaleSheetLayoutView="100" workbookViewId="0">
      <selection activeCell="O39" sqref="O39"/>
    </sheetView>
  </sheetViews>
  <sheetFormatPr baseColWidth="10" defaultColWidth="11.42578125" defaultRowHeight="15"/>
  <cols>
    <col min="1" max="6" width="11.42578125" style="60"/>
    <col min="7" max="7" width="8.85546875" style="60" customWidth="1"/>
    <col min="8" max="16384" width="11.42578125" style="60"/>
  </cols>
  <sheetData>
    <row r="27" spans="14:14">
      <c r="N27" s="60" t="s">
        <v>8</v>
      </c>
    </row>
  </sheetData>
  <pageMargins left="0.7" right="0.7" top="0.75" bottom="0.75" header="0.3" footer="0.3"/>
  <pageSetup scale="91"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5">
    <tabColor rgb="FFFFFF00"/>
    <pageSetUpPr fitToPage="1"/>
  </sheetPr>
  <dimension ref="A1:X91"/>
  <sheetViews>
    <sheetView showGridLines="0" view="pageBreakPreview" zoomScale="55" zoomScaleNormal="100" zoomScaleSheetLayoutView="55" zoomScalePageLayoutView="62" workbookViewId="0">
      <selection activeCell="A2" activeCellId="1" sqref="T3 A2:P4"/>
    </sheetView>
  </sheetViews>
  <sheetFormatPr baseColWidth="10" defaultColWidth="11.42578125" defaultRowHeight="15"/>
  <cols>
    <col min="1" max="1" width="18.42578125" style="60" customWidth="1"/>
    <col min="2" max="2" width="20" style="60" customWidth="1"/>
    <col min="3" max="3" width="19.140625" style="60" customWidth="1"/>
    <col min="4" max="4" width="16.140625" style="60" customWidth="1"/>
    <col min="5" max="5" width="19.42578125" style="60" customWidth="1"/>
    <col min="6" max="6" width="16.85546875" style="60" customWidth="1"/>
    <col min="7" max="7" width="16.42578125" style="60" customWidth="1"/>
    <col min="8" max="8" width="14.85546875" style="60" customWidth="1"/>
    <col min="9" max="9" width="22.42578125" style="60" customWidth="1"/>
    <col min="10" max="10" width="18.7109375" style="60" customWidth="1"/>
    <col min="11" max="11" width="17.140625" style="60" customWidth="1"/>
    <col min="12" max="12" width="24.28515625" style="60" customWidth="1"/>
    <col min="13" max="13" width="16.85546875" style="60" customWidth="1"/>
    <col min="14" max="14" width="16.28515625" style="60" customWidth="1"/>
    <col min="15" max="15" width="15" style="60" customWidth="1"/>
    <col min="16" max="16" width="41.85546875" style="60" customWidth="1"/>
    <col min="17" max="17" width="18" style="60" bestFit="1" customWidth="1"/>
    <col min="18" max="18" width="17.42578125" style="60" customWidth="1"/>
    <col min="19" max="19" width="24.7109375" style="60" customWidth="1"/>
    <col min="20" max="20" width="20.42578125" style="60" customWidth="1"/>
    <col min="21" max="21" width="14.7109375" style="60" customWidth="1"/>
    <col min="22" max="22" width="13" style="60" customWidth="1"/>
    <col min="23" max="16384" width="11.42578125" style="60"/>
  </cols>
  <sheetData>
    <row r="1" spans="1:22" s="334" customFormat="1" ht="90.75" customHeight="1">
      <c r="A1" s="2478"/>
      <c r="B1" s="2478"/>
      <c r="C1" s="2478"/>
      <c r="D1" s="2478"/>
      <c r="E1" s="2478"/>
      <c r="F1" s="2478"/>
      <c r="G1" s="2478"/>
      <c r="H1" s="2478"/>
      <c r="I1" s="2478"/>
      <c r="J1" s="2478"/>
      <c r="K1" s="2478"/>
      <c r="L1" s="2478"/>
      <c r="M1" s="2478"/>
      <c r="N1" s="2478"/>
      <c r="O1" s="2478"/>
      <c r="P1" s="2478"/>
    </row>
    <row r="2" spans="1:22" ht="357.75" customHeight="1">
      <c r="A2" s="2479" t="s">
        <v>892</v>
      </c>
      <c r="B2" s="2480"/>
      <c r="C2" s="2480"/>
      <c r="D2" s="2480"/>
      <c r="E2" s="2480"/>
      <c r="F2" s="2480"/>
      <c r="G2" s="2480"/>
      <c r="H2" s="2480"/>
      <c r="I2" s="2480"/>
      <c r="J2" s="2480"/>
      <c r="K2" s="2480"/>
      <c r="L2" s="2480"/>
      <c r="M2" s="2480"/>
      <c r="N2" s="2480"/>
      <c r="O2" s="2480"/>
      <c r="P2" s="2480"/>
      <c r="Q2" s="47"/>
      <c r="R2" s="47"/>
      <c r="S2" s="16"/>
      <c r="T2" s="16"/>
      <c r="U2" s="16"/>
      <c r="V2" s="16"/>
    </row>
    <row r="3" spans="1:22" ht="408.75" customHeight="1">
      <c r="A3" s="2481"/>
      <c r="B3" s="2481"/>
      <c r="C3" s="2481"/>
      <c r="D3" s="2481"/>
      <c r="E3" s="2481"/>
      <c r="F3" s="2481"/>
      <c r="G3" s="2481"/>
      <c r="H3" s="2481"/>
      <c r="I3" s="2481"/>
      <c r="J3" s="2481"/>
      <c r="K3" s="2481"/>
      <c r="L3" s="2481"/>
      <c r="M3" s="2481"/>
      <c r="N3" s="2481"/>
      <c r="O3" s="2481"/>
      <c r="P3" s="2481"/>
      <c r="Q3" s="47"/>
      <c r="R3" s="47"/>
      <c r="S3" s="16"/>
      <c r="T3" s="16"/>
      <c r="U3" s="16"/>
      <c r="V3" s="16"/>
    </row>
    <row r="4" spans="1:22" ht="361.5" customHeight="1">
      <c r="A4" s="2481"/>
      <c r="B4" s="2481"/>
      <c r="C4" s="2481"/>
      <c r="D4" s="2481"/>
      <c r="E4" s="2481"/>
      <c r="F4" s="2481"/>
      <c r="G4" s="2481"/>
      <c r="H4" s="2481"/>
      <c r="I4" s="2481"/>
      <c r="J4" s="2481"/>
      <c r="K4" s="2481"/>
      <c r="L4" s="2481"/>
      <c r="M4" s="2481"/>
      <c r="N4" s="2481"/>
      <c r="O4" s="2481"/>
      <c r="P4" s="2481"/>
      <c r="Q4" s="47"/>
      <c r="R4" s="47"/>
      <c r="S4" s="16"/>
      <c r="T4" s="16"/>
      <c r="U4" s="16"/>
      <c r="V4" s="16"/>
    </row>
    <row r="5" spans="1:22" ht="60.75" customHeight="1">
      <c r="A5" s="2482"/>
      <c r="B5" s="2482"/>
      <c r="C5" s="2482"/>
      <c r="D5" s="2482"/>
      <c r="E5" s="2482"/>
      <c r="F5" s="2482"/>
      <c r="G5" s="2482"/>
      <c r="H5" s="2482"/>
      <c r="I5" s="2482"/>
      <c r="J5" s="2482"/>
      <c r="K5" s="2482"/>
      <c r="L5" s="2482"/>
      <c r="M5" s="2482"/>
      <c r="N5" s="2482"/>
      <c r="O5" s="2482"/>
      <c r="P5" s="2482"/>
      <c r="Q5" s="47"/>
      <c r="R5" s="47"/>
      <c r="S5" s="16"/>
      <c r="T5" s="16"/>
      <c r="U5" s="16"/>
      <c r="V5" s="16"/>
    </row>
    <row r="6" spans="1:22" ht="25.5" customHeight="1">
      <c r="Q6" s="47"/>
      <c r="R6" s="47"/>
      <c r="S6" s="16"/>
      <c r="T6" s="16"/>
      <c r="U6" s="16"/>
      <c r="V6" s="16"/>
    </row>
    <row r="7" spans="1:22" ht="25.5" customHeight="1">
      <c r="Q7" s="47"/>
      <c r="R7" s="47"/>
      <c r="S7" s="16"/>
      <c r="T7" s="16"/>
      <c r="U7" s="16"/>
      <c r="V7" s="16"/>
    </row>
    <row r="8" spans="1:22" ht="25.5" customHeight="1">
      <c r="Q8" s="47"/>
      <c r="R8" s="47"/>
      <c r="S8" s="16"/>
      <c r="T8" s="16"/>
      <c r="U8" s="16"/>
      <c r="V8" s="16"/>
    </row>
    <row r="9" spans="1:22" ht="25.5" customHeight="1">
      <c r="Q9" s="47"/>
      <c r="R9" s="47"/>
      <c r="S9" s="16"/>
      <c r="T9" s="16"/>
      <c r="U9" s="16"/>
      <c r="V9" s="16"/>
    </row>
    <row r="10" spans="1:22" ht="25.5" customHeight="1">
      <c r="Q10" s="47"/>
      <c r="R10" s="47"/>
      <c r="S10" s="16"/>
      <c r="T10" s="16"/>
      <c r="U10" s="16"/>
      <c r="V10" s="16"/>
    </row>
    <row r="11" spans="1:22" ht="25.5" customHeight="1">
      <c r="Q11" s="47"/>
      <c r="R11" s="47"/>
      <c r="S11" s="16"/>
      <c r="T11" s="16"/>
      <c r="U11" s="16"/>
      <c r="V11" s="16"/>
    </row>
    <row r="12" spans="1:22" ht="23.25" customHeight="1">
      <c r="Q12" s="47"/>
      <c r="R12" s="47"/>
      <c r="S12" s="16"/>
      <c r="T12" s="16"/>
      <c r="U12" s="16"/>
      <c r="V12" s="16"/>
    </row>
    <row r="13" spans="1:22" ht="25.5" customHeight="1">
      <c r="A13" s="22"/>
      <c r="B13" s="22"/>
      <c r="C13" s="22"/>
      <c r="D13" s="22"/>
      <c r="E13" s="22"/>
      <c r="F13" s="22"/>
      <c r="G13" s="22"/>
      <c r="H13" s="22"/>
      <c r="I13" s="22"/>
      <c r="J13" s="22"/>
      <c r="K13" s="22"/>
      <c r="L13" s="22"/>
      <c r="M13" s="22"/>
      <c r="N13" s="22"/>
      <c r="O13" s="22"/>
      <c r="P13" s="22"/>
      <c r="R13" s="47"/>
      <c r="S13" s="16"/>
      <c r="T13" s="16"/>
      <c r="U13" s="16"/>
      <c r="V13" s="16"/>
    </row>
    <row r="14" spans="1:22" ht="25.5" customHeight="1">
      <c r="A14" s="22"/>
      <c r="B14" s="22"/>
      <c r="C14" s="22"/>
      <c r="D14" s="22"/>
      <c r="E14" s="22"/>
      <c r="F14" s="22"/>
      <c r="G14" s="22"/>
      <c r="H14" s="22"/>
      <c r="I14" s="22"/>
      <c r="J14" s="22"/>
      <c r="K14" s="22"/>
      <c r="L14" s="22"/>
      <c r="M14" s="22"/>
      <c r="N14" s="22"/>
      <c r="O14" s="22"/>
      <c r="P14" s="22"/>
      <c r="Q14" s="22"/>
      <c r="R14" s="22"/>
      <c r="S14" s="22"/>
      <c r="T14" s="22"/>
      <c r="U14" s="22"/>
      <c r="V14" s="22"/>
    </row>
    <row r="15" spans="1:22" ht="25.5" customHeight="1">
      <c r="A15" s="22"/>
      <c r="B15" s="22"/>
      <c r="C15" s="22"/>
      <c r="D15" s="22"/>
      <c r="E15" s="22"/>
      <c r="F15" s="22"/>
      <c r="G15" s="22"/>
      <c r="H15" s="22"/>
      <c r="I15" s="22"/>
      <c r="J15" s="22"/>
      <c r="K15" s="22"/>
      <c r="L15" s="22"/>
      <c r="M15" s="22"/>
      <c r="N15" s="22"/>
      <c r="O15" s="22"/>
      <c r="P15" s="22"/>
      <c r="Q15" s="22"/>
      <c r="R15" s="22"/>
      <c r="S15" s="22"/>
      <c r="T15" s="22"/>
      <c r="U15" s="22"/>
      <c r="V15" s="22"/>
    </row>
    <row r="16" spans="1:22" ht="25.5" customHeight="1">
      <c r="A16" s="22"/>
      <c r="B16" s="22"/>
      <c r="C16" s="22"/>
      <c r="D16" s="22"/>
      <c r="E16" s="22"/>
      <c r="F16" s="22"/>
      <c r="G16" s="22"/>
      <c r="H16" s="22"/>
      <c r="I16" s="22"/>
      <c r="J16" s="22"/>
      <c r="K16" s="22"/>
      <c r="L16" s="22"/>
      <c r="M16" s="22"/>
      <c r="N16" s="22"/>
      <c r="O16" s="22"/>
      <c r="P16" s="22"/>
      <c r="Q16" s="22"/>
      <c r="R16" s="22"/>
      <c r="S16" s="22"/>
      <c r="T16" s="22"/>
      <c r="U16" s="22"/>
      <c r="V16" s="22"/>
    </row>
    <row r="17" spans="1:23" ht="25.5" customHeight="1">
      <c r="A17" s="22"/>
      <c r="B17" s="22"/>
      <c r="C17" s="22"/>
      <c r="D17" s="22"/>
      <c r="E17" s="22"/>
      <c r="F17" s="22"/>
      <c r="G17" s="22"/>
      <c r="H17" s="22"/>
      <c r="I17" s="22"/>
      <c r="J17" s="22"/>
      <c r="K17" s="22"/>
      <c r="L17" s="22"/>
      <c r="M17" s="22"/>
      <c r="N17" s="22"/>
      <c r="O17" s="22"/>
      <c r="P17" s="22"/>
      <c r="Q17" s="22"/>
      <c r="R17" s="22"/>
      <c r="S17" s="22"/>
      <c r="T17" s="22"/>
      <c r="U17" s="22"/>
      <c r="V17" s="22"/>
    </row>
    <row r="18" spans="1:23" ht="25.5" customHeight="1">
      <c r="A18" s="22"/>
      <c r="B18" s="22"/>
      <c r="C18" s="22"/>
      <c r="D18" s="22"/>
      <c r="E18" s="22"/>
      <c r="F18" s="22"/>
      <c r="G18" s="22"/>
      <c r="H18" s="22"/>
      <c r="I18" s="22"/>
      <c r="J18" s="22"/>
      <c r="K18" s="22"/>
      <c r="L18" s="22"/>
      <c r="M18" s="22"/>
      <c r="N18" s="22"/>
      <c r="O18" s="22"/>
      <c r="P18" s="22"/>
      <c r="Q18" s="22"/>
      <c r="R18" s="22"/>
      <c r="S18" s="22"/>
      <c r="T18" s="22"/>
      <c r="U18" s="22"/>
      <c r="V18" s="22"/>
    </row>
    <row r="19" spans="1:23" ht="25.5" customHeight="1">
      <c r="A19" s="22"/>
      <c r="B19" s="22"/>
      <c r="C19" s="22"/>
      <c r="D19" s="22"/>
      <c r="E19" s="22"/>
      <c r="F19" s="22"/>
      <c r="G19" s="22"/>
      <c r="H19" s="22"/>
      <c r="I19" s="22"/>
      <c r="J19" s="22"/>
      <c r="K19" s="22"/>
      <c r="L19" s="22"/>
      <c r="M19" s="22"/>
      <c r="N19" s="22"/>
      <c r="O19" s="22"/>
      <c r="P19" s="22"/>
      <c r="Q19" s="22"/>
      <c r="R19" s="22"/>
      <c r="S19" s="22"/>
      <c r="T19" s="22"/>
      <c r="U19" s="22"/>
      <c r="V19" s="22"/>
    </row>
    <row r="20" spans="1:23" ht="25.5" customHeight="1">
      <c r="A20" s="22"/>
      <c r="B20" s="22"/>
      <c r="C20" s="22"/>
      <c r="D20" s="22"/>
      <c r="E20" s="22"/>
      <c r="F20" s="22"/>
      <c r="G20" s="22"/>
      <c r="H20" s="22"/>
      <c r="I20" s="22"/>
      <c r="J20" s="22"/>
      <c r="K20" s="22"/>
      <c r="L20" s="22"/>
      <c r="M20" s="22"/>
      <c r="N20" s="22"/>
      <c r="O20" s="22"/>
      <c r="P20" s="22"/>
      <c r="Q20" s="22"/>
      <c r="R20" s="22"/>
      <c r="S20" s="22"/>
      <c r="T20" s="22"/>
      <c r="U20" s="22"/>
      <c r="V20" s="22"/>
    </row>
    <row r="21" spans="1:23" ht="25.5" customHeight="1">
      <c r="A21" s="22"/>
      <c r="B21" s="22"/>
      <c r="C21" s="22"/>
      <c r="D21" s="22"/>
      <c r="E21" s="22"/>
      <c r="F21" s="22"/>
      <c r="G21" s="22"/>
      <c r="H21" s="22"/>
      <c r="I21" s="22"/>
      <c r="J21" s="22"/>
      <c r="K21" s="22"/>
      <c r="L21" s="22"/>
      <c r="M21" s="22"/>
      <c r="N21" s="22"/>
      <c r="O21" s="22"/>
      <c r="P21" s="22"/>
      <c r="Q21" s="22"/>
      <c r="R21" s="22"/>
      <c r="S21" s="22"/>
      <c r="T21" s="22"/>
      <c r="U21" s="22"/>
      <c r="V21" s="22"/>
    </row>
    <row r="22" spans="1:23" ht="25.5" customHeight="1">
      <c r="A22" s="22"/>
      <c r="B22" s="22"/>
      <c r="C22" s="22"/>
      <c r="D22" s="22"/>
      <c r="E22" s="22"/>
      <c r="F22" s="22"/>
      <c r="G22" s="22"/>
      <c r="H22" s="22"/>
      <c r="I22" s="22"/>
      <c r="J22" s="22"/>
      <c r="K22" s="22"/>
      <c r="L22" s="22"/>
      <c r="M22" s="22"/>
      <c r="N22" s="22"/>
      <c r="O22" s="22"/>
      <c r="P22" s="22"/>
      <c r="Q22" s="22"/>
      <c r="R22" s="22"/>
      <c r="S22" s="22"/>
      <c r="T22" s="22"/>
      <c r="U22" s="22"/>
      <c r="V22" s="22"/>
    </row>
    <row r="23" spans="1:23" ht="25.5" customHeight="1">
      <c r="A23" s="22"/>
      <c r="B23" s="22"/>
      <c r="C23" s="22"/>
      <c r="D23" s="22"/>
      <c r="E23" s="22"/>
      <c r="F23" s="22"/>
      <c r="G23" s="22"/>
      <c r="H23" s="22"/>
      <c r="I23" s="22"/>
      <c r="J23" s="22"/>
      <c r="K23" s="22"/>
      <c r="L23" s="22"/>
      <c r="M23" s="22"/>
      <c r="N23" s="22"/>
      <c r="O23" s="22"/>
      <c r="P23" s="22"/>
      <c r="Q23" s="22"/>
      <c r="R23" s="22"/>
      <c r="S23" s="22"/>
      <c r="T23" s="22"/>
      <c r="U23" s="22"/>
      <c r="V23" s="22"/>
    </row>
    <row r="24" spans="1:23" ht="25.5" customHeight="1">
      <c r="A24" s="22"/>
      <c r="B24" s="22"/>
      <c r="C24" s="22"/>
      <c r="D24" s="22"/>
      <c r="E24" s="22"/>
      <c r="F24" s="22"/>
      <c r="G24" s="22"/>
      <c r="H24" s="22"/>
      <c r="I24" s="22"/>
      <c r="J24" s="22"/>
      <c r="K24" s="22"/>
      <c r="L24" s="22"/>
      <c r="M24" s="22"/>
      <c r="N24" s="22"/>
      <c r="O24" s="22"/>
      <c r="P24" s="22"/>
      <c r="Q24" s="22"/>
      <c r="R24" s="22"/>
      <c r="S24" s="22"/>
      <c r="T24" s="22"/>
      <c r="U24" s="22"/>
      <c r="V24" s="22"/>
    </row>
    <row r="25" spans="1:23" ht="25.5" customHeight="1">
      <c r="A25" s="22"/>
      <c r="B25" s="22"/>
      <c r="C25" s="22"/>
      <c r="D25" s="22"/>
      <c r="E25" s="22"/>
      <c r="F25" s="22"/>
      <c r="G25" s="22"/>
      <c r="H25" s="22"/>
      <c r="I25" s="22"/>
      <c r="J25" s="22"/>
      <c r="K25" s="22"/>
      <c r="L25" s="22"/>
      <c r="M25" s="22"/>
      <c r="N25" s="22"/>
      <c r="O25" s="22"/>
      <c r="P25" s="22"/>
      <c r="Q25" s="22"/>
      <c r="R25" s="22"/>
      <c r="S25" s="22"/>
      <c r="T25" s="22"/>
      <c r="U25" s="22"/>
      <c r="V25" s="22"/>
    </row>
    <row r="26" spans="1:23" ht="25.5" customHeight="1">
      <c r="A26" s="22"/>
      <c r="B26" s="22"/>
      <c r="C26" s="22"/>
      <c r="D26" s="22"/>
      <c r="E26" s="22"/>
      <c r="F26" s="22"/>
      <c r="G26" s="22"/>
      <c r="H26" s="22"/>
      <c r="I26" s="22"/>
      <c r="J26" s="22"/>
      <c r="K26" s="22"/>
      <c r="L26" s="22"/>
      <c r="M26" s="22"/>
      <c r="N26" s="22"/>
      <c r="O26" s="22"/>
      <c r="P26" s="22"/>
      <c r="Q26" s="22"/>
      <c r="R26" s="22"/>
      <c r="S26" s="22"/>
      <c r="T26" s="22"/>
      <c r="U26" s="22"/>
      <c r="V26" s="22"/>
    </row>
    <row r="27" spans="1:23" ht="25.5" customHeight="1">
      <c r="A27" s="22"/>
      <c r="B27" s="22"/>
      <c r="C27" s="22"/>
      <c r="D27" s="22"/>
      <c r="E27" s="22"/>
      <c r="F27" s="22"/>
      <c r="G27" s="22"/>
      <c r="H27" s="22"/>
      <c r="I27" s="22"/>
      <c r="J27" s="22"/>
      <c r="K27" s="22"/>
      <c r="L27" s="22"/>
      <c r="M27" s="22"/>
      <c r="N27" s="22"/>
      <c r="O27" s="22"/>
      <c r="P27" s="22"/>
      <c r="Q27" s="22"/>
      <c r="R27" s="22"/>
      <c r="S27" s="22"/>
      <c r="T27" s="22"/>
      <c r="U27" s="22"/>
      <c r="V27" s="22"/>
      <c r="W27" s="60" t="s">
        <v>8</v>
      </c>
    </row>
    <row r="28" spans="1:23" ht="25.5" customHeight="1">
      <c r="A28" s="22"/>
      <c r="B28" s="22"/>
      <c r="C28" s="22"/>
      <c r="D28" s="22"/>
      <c r="E28" s="22"/>
      <c r="F28" s="22"/>
      <c r="G28" s="22"/>
      <c r="H28" s="22"/>
      <c r="I28" s="22"/>
      <c r="J28" s="22"/>
      <c r="K28" s="22"/>
      <c r="L28" s="22"/>
      <c r="M28" s="22"/>
      <c r="N28" s="22"/>
      <c r="O28" s="22"/>
      <c r="P28" s="22"/>
      <c r="Q28" s="22"/>
      <c r="R28" s="22"/>
      <c r="S28" s="22"/>
      <c r="T28" s="22"/>
      <c r="U28" s="22"/>
      <c r="V28" s="22"/>
    </row>
    <row r="29" spans="1:23" ht="25.5" customHeight="1">
      <c r="A29" s="22"/>
      <c r="B29" s="22"/>
      <c r="C29" s="22"/>
      <c r="D29" s="22"/>
      <c r="E29" s="22"/>
      <c r="F29" s="22"/>
      <c r="G29" s="22"/>
      <c r="H29" s="22"/>
      <c r="I29" s="22"/>
      <c r="J29" s="22"/>
      <c r="K29" s="22"/>
      <c r="L29" s="22"/>
      <c r="M29" s="22"/>
      <c r="N29" s="22"/>
      <c r="O29" s="22"/>
      <c r="P29" s="22"/>
      <c r="Q29" s="22"/>
      <c r="R29" s="22"/>
      <c r="S29" s="22"/>
      <c r="T29" s="22"/>
      <c r="U29" s="22"/>
      <c r="V29" s="22"/>
    </row>
    <row r="30" spans="1:23" ht="25.5" customHeight="1">
      <c r="A30" s="22"/>
      <c r="B30" s="22"/>
      <c r="C30" s="22"/>
      <c r="D30" s="22"/>
      <c r="E30" s="22"/>
      <c r="F30" s="22"/>
      <c r="G30" s="22"/>
      <c r="H30" s="22"/>
      <c r="I30" s="22"/>
      <c r="J30" s="22"/>
      <c r="K30" s="22"/>
      <c r="L30" s="22"/>
      <c r="M30" s="22"/>
      <c r="N30" s="22"/>
      <c r="O30" s="22"/>
      <c r="P30" s="22"/>
      <c r="Q30" s="22"/>
      <c r="R30" s="22"/>
      <c r="S30" s="22"/>
      <c r="T30" s="22"/>
      <c r="U30" s="22"/>
      <c r="V30" s="22"/>
    </row>
    <row r="31" spans="1:23" ht="25.5" customHeight="1">
      <c r="A31" s="22"/>
      <c r="B31" s="22"/>
      <c r="C31" s="22"/>
      <c r="D31" s="22"/>
      <c r="E31" s="22"/>
      <c r="F31" s="22"/>
      <c r="G31" s="22"/>
      <c r="H31" s="22"/>
      <c r="I31" s="22"/>
      <c r="J31" s="22"/>
      <c r="K31" s="22"/>
      <c r="L31" s="22"/>
      <c r="M31" s="22"/>
      <c r="N31" s="22"/>
      <c r="O31" s="22"/>
      <c r="P31" s="22"/>
      <c r="Q31" s="22"/>
      <c r="R31" s="22"/>
      <c r="S31" s="22"/>
      <c r="T31" s="22"/>
      <c r="U31" s="22"/>
      <c r="V31" s="22"/>
    </row>
    <row r="32" spans="1:23" ht="25.5" customHeight="1">
      <c r="A32" s="22"/>
      <c r="B32" s="22"/>
      <c r="C32" s="22"/>
      <c r="D32" s="22"/>
      <c r="E32" s="22"/>
      <c r="F32" s="22"/>
      <c r="G32" s="22"/>
      <c r="H32" s="22"/>
      <c r="I32" s="22"/>
      <c r="J32" s="22"/>
      <c r="K32" s="22"/>
      <c r="L32" s="22"/>
      <c r="M32" s="22"/>
      <c r="N32" s="22"/>
      <c r="O32" s="22"/>
      <c r="P32" s="22"/>
      <c r="Q32" s="22"/>
      <c r="R32" s="22"/>
      <c r="S32" s="22"/>
      <c r="T32" s="22"/>
      <c r="U32" s="22"/>
      <c r="V32" s="22"/>
    </row>
    <row r="33" spans="1:24" ht="25.5" customHeight="1">
      <c r="A33" s="22"/>
      <c r="B33" s="22"/>
      <c r="C33" s="22"/>
      <c r="D33" s="22"/>
      <c r="E33" s="22"/>
      <c r="F33" s="22"/>
      <c r="G33" s="22"/>
      <c r="H33" s="22"/>
      <c r="I33" s="22"/>
      <c r="J33" s="22"/>
      <c r="K33" s="22"/>
      <c r="L33" s="22"/>
      <c r="M33" s="22"/>
      <c r="N33" s="22"/>
      <c r="O33" s="22"/>
      <c r="P33" s="22"/>
      <c r="Q33" s="22"/>
      <c r="R33" s="22"/>
      <c r="S33" s="22"/>
      <c r="T33" s="22"/>
      <c r="U33" s="22"/>
      <c r="V33" s="22"/>
    </row>
    <row r="34" spans="1:24" ht="25.5" customHeight="1">
      <c r="A34" s="22"/>
      <c r="B34" s="22"/>
      <c r="C34" s="22"/>
      <c r="D34" s="22"/>
      <c r="E34" s="22"/>
      <c r="F34" s="22"/>
      <c r="G34" s="22"/>
      <c r="H34" s="22"/>
      <c r="I34" s="22"/>
      <c r="J34" s="22"/>
      <c r="K34" s="22"/>
      <c r="L34" s="22"/>
      <c r="M34" s="22"/>
      <c r="N34" s="22"/>
      <c r="O34" s="22"/>
      <c r="P34" s="22"/>
      <c r="Q34" s="22"/>
      <c r="R34" s="22"/>
      <c r="S34" s="22"/>
      <c r="T34" s="22"/>
      <c r="U34" s="22"/>
      <c r="V34" s="22"/>
    </row>
    <row r="35" spans="1:24">
      <c r="S35" s="73"/>
      <c r="T35" s="73"/>
      <c r="U35" s="73"/>
      <c r="V35" s="73"/>
      <c r="W35" s="74"/>
      <c r="X35" s="74"/>
    </row>
    <row r="36" spans="1:24">
      <c r="S36" s="73"/>
      <c r="T36" s="73"/>
      <c r="U36" s="73"/>
      <c r="V36" s="73"/>
      <c r="W36" s="74"/>
      <c r="X36" s="74"/>
    </row>
    <row r="37" spans="1:24">
      <c r="S37" s="73"/>
      <c r="T37" s="73"/>
      <c r="U37" s="73"/>
      <c r="V37" s="73"/>
      <c r="W37" s="74"/>
      <c r="X37" s="74"/>
    </row>
    <row r="38" spans="1:24">
      <c r="S38" s="73"/>
      <c r="T38" s="73"/>
      <c r="U38" s="73"/>
      <c r="V38" s="73"/>
      <c r="W38" s="74"/>
      <c r="X38" s="74"/>
    </row>
    <row r="39" spans="1:24" ht="51" customHeight="1">
      <c r="S39" s="73"/>
      <c r="T39" s="73"/>
      <c r="U39" s="73"/>
      <c r="V39" s="73"/>
      <c r="W39" s="74"/>
      <c r="X39" s="74"/>
    </row>
    <row r="40" spans="1:24" ht="78" customHeight="1">
      <c r="A40" s="2471"/>
      <c r="B40" s="2471"/>
      <c r="C40" s="2471"/>
      <c r="D40" s="2471"/>
      <c r="E40" s="2471"/>
      <c r="F40" s="2471"/>
      <c r="G40" s="2471"/>
      <c r="H40" s="2471"/>
      <c r="I40" s="2471"/>
      <c r="J40" s="2471"/>
      <c r="K40" s="2471"/>
      <c r="L40" s="2471"/>
      <c r="M40" s="2471"/>
      <c r="N40" s="2471"/>
      <c r="O40" s="2471"/>
      <c r="P40" s="2471"/>
      <c r="Q40" s="2471"/>
      <c r="R40" s="2471"/>
      <c r="S40" s="2471"/>
      <c r="T40" s="2471"/>
      <c r="U40" s="2471"/>
      <c r="V40" s="2471"/>
      <c r="W40" s="2471"/>
      <c r="X40" s="2471"/>
    </row>
    <row r="41" spans="1:24">
      <c r="S41" s="74"/>
      <c r="T41" s="74"/>
      <c r="U41" s="74"/>
      <c r="V41" s="74"/>
      <c r="W41" s="74"/>
    </row>
    <row r="42" spans="1:24">
      <c r="S42" s="74"/>
      <c r="T42" s="74"/>
      <c r="U42" s="74"/>
      <c r="V42" s="74"/>
      <c r="W42" s="74"/>
    </row>
    <row r="43" spans="1:24">
      <c r="S43" s="74"/>
      <c r="T43" s="74"/>
      <c r="U43" s="74"/>
      <c r="V43" s="74"/>
      <c r="W43" s="74"/>
    </row>
    <row r="44" spans="1:24">
      <c r="S44" s="74"/>
      <c r="T44" s="74"/>
      <c r="U44" s="74"/>
      <c r="V44" s="74"/>
      <c r="W44" s="74"/>
    </row>
    <row r="45" spans="1:24">
      <c r="S45" s="74"/>
      <c r="T45" s="74"/>
      <c r="U45" s="74"/>
      <c r="V45" s="74"/>
      <c r="W45" s="74"/>
    </row>
    <row r="46" spans="1:24">
      <c r="S46" s="74"/>
      <c r="T46" s="74"/>
      <c r="U46" s="74"/>
      <c r="V46" s="74"/>
      <c r="W46" s="74"/>
      <c r="X46" s="74"/>
    </row>
    <row r="47" spans="1:24">
      <c r="S47" s="74"/>
      <c r="T47" s="74"/>
      <c r="U47" s="74"/>
      <c r="V47" s="74"/>
      <c r="W47" s="74"/>
      <c r="X47" s="74"/>
    </row>
    <row r="48" spans="1:24">
      <c r="S48" s="74"/>
      <c r="T48" s="74"/>
      <c r="U48" s="74"/>
      <c r="V48" s="74"/>
      <c r="W48" s="74"/>
      <c r="X48" s="74"/>
    </row>
    <row r="49" spans="2:24">
      <c r="S49" s="74"/>
      <c r="T49" s="74"/>
      <c r="U49" s="74"/>
      <c r="V49" s="74"/>
      <c r="W49" s="74"/>
      <c r="X49" s="74"/>
    </row>
    <row r="50" spans="2:24">
      <c r="S50" s="74"/>
      <c r="T50" s="74"/>
      <c r="U50" s="74"/>
      <c r="V50" s="74"/>
      <c r="W50" s="74"/>
      <c r="X50" s="74"/>
    </row>
    <row r="51" spans="2:24">
      <c r="S51" s="74"/>
      <c r="T51" s="74"/>
      <c r="U51" s="74"/>
      <c r="V51" s="74"/>
      <c r="W51" s="74"/>
      <c r="X51" s="74"/>
    </row>
    <row r="52" spans="2:24">
      <c r="B52" s="74"/>
      <c r="C52" s="74"/>
      <c r="D52" s="74"/>
      <c r="E52" s="74"/>
      <c r="F52" s="74"/>
      <c r="G52" s="74"/>
      <c r="H52" s="74"/>
      <c r="I52" s="74"/>
      <c r="J52" s="74"/>
      <c r="K52" s="74"/>
      <c r="L52" s="74"/>
      <c r="M52" s="74"/>
      <c r="N52" s="74"/>
      <c r="O52" s="74"/>
      <c r="P52" s="74"/>
      <c r="Q52" s="74"/>
      <c r="R52" s="74"/>
      <c r="S52" s="74"/>
      <c r="T52" s="74"/>
      <c r="U52" s="74"/>
      <c r="V52" s="74"/>
      <c r="W52" s="74"/>
      <c r="X52" s="74"/>
    </row>
    <row r="71" spans="24:24">
      <c r="X71" s="74"/>
    </row>
    <row r="72" spans="24:24">
      <c r="X72" s="74"/>
    </row>
    <row r="73" spans="24:24">
      <c r="X73" s="74"/>
    </row>
    <row r="74" spans="24:24">
      <c r="X74" s="74"/>
    </row>
    <row r="75" spans="24:24">
      <c r="X75" s="74"/>
    </row>
    <row r="76" spans="24:24">
      <c r="X76" s="74"/>
    </row>
    <row r="77" spans="24:24">
      <c r="X77" s="74"/>
    </row>
    <row r="78" spans="24:24">
      <c r="X78" s="74"/>
    </row>
    <row r="88" spans="24:24">
      <c r="X88" s="74"/>
    </row>
    <row r="89" spans="24:24">
      <c r="X89" s="74"/>
    </row>
    <row r="90" spans="24:24">
      <c r="X90" s="74"/>
    </row>
    <row r="91" spans="24:24">
      <c r="X91" s="74"/>
    </row>
  </sheetData>
  <mergeCells count="4">
    <mergeCell ref="A1:P1"/>
    <mergeCell ref="A2:P4"/>
    <mergeCell ref="A40:X40"/>
    <mergeCell ref="A5:P5"/>
  </mergeCells>
  <printOptions horizontalCentered="1" verticalCentered="1"/>
  <pageMargins left="0.39370078740157483" right="0.39370078740157483" top="0.23622047244094491" bottom="0.23622047244094491" header="0.31496062992125984" footer="0.31496062992125984"/>
  <pageSetup scale="41" orientation="landscape"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8">
    <tabColor theme="9" tint="-0.249977111117893"/>
    <pageSetUpPr fitToPage="1"/>
  </sheetPr>
  <dimension ref="A1"/>
  <sheetViews>
    <sheetView showGridLines="0" view="pageBreakPreview" zoomScale="85" zoomScaleNormal="100" zoomScaleSheetLayoutView="85" workbookViewId="0">
      <selection activeCell="O21" sqref="O21:P25"/>
    </sheetView>
  </sheetViews>
  <sheetFormatPr baseColWidth="10" defaultColWidth="11.42578125" defaultRowHeight="15"/>
  <cols>
    <col min="1" max="6" width="11.42578125" style="60"/>
    <col min="7" max="7" width="13.42578125" style="60" customWidth="1"/>
    <col min="8" max="10" width="11.42578125" style="60"/>
    <col min="11" max="11" width="15.5703125" style="60" customWidth="1"/>
    <col min="12" max="12" width="13.140625" style="60" customWidth="1"/>
    <col min="13" max="16384" width="11.42578125" style="60"/>
  </cols>
  <sheetData/>
  <pageMargins left="0.70866141732283472" right="0.70866141732283472" top="0.74803149606299213" bottom="0.74803149606299213" header="0.31496062992125984" footer="0.31496062992125984"/>
  <pageSetup scale="71" orientation="landscape"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9">
    <tabColor theme="9" tint="-0.249977111117893"/>
    <pageSetUpPr fitToPage="1"/>
  </sheetPr>
  <dimension ref="E6:N36"/>
  <sheetViews>
    <sheetView showGridLines="0" view="pageBreakPreview" topLeftCell="G1" zoomScale="115" zoomScaleNormal="100" zoomScaleSheetLayoutView="115" workbookViewId="0">
      <selection activeCell="K1" sqref="K1:V1048576"/>
    </sheetView>
  </sheetViews>
  <sheetFormatPr baseColWidth="10" defaultColWidth="11.42578125" defaultRowHeight="15"/>
  <cols>
    <col min="1" max="1" width="11.42578125" style="60"/>
    <col min="2" max="2" width="14.28515625" style="60" customWidth="1"/>
    <col min="3" max="3" width="13.85546875" style="60" customWidth="1"/>
    <col min="4" max="4" width="11.42578125" style="60"/>
    <col min="5" max="5" width="12.85546875" style="60" customWidth="1"/>
    <col min="6" max="6" width="13.85546875" style="60" customWidth="1"/>
    <col min="7" max="7" width="14.28515625" style="60" customWidth="1"/>
    <col min="8" max="8" width="15.140625" style="60" customWidth="1"/>
    <col min="9" max="9" width="17.85546875" style="60" customWidth="1"/>
    <col min="10" max="10" width="5" style="584" customWidth="1"/>
    <col min="11" max="11" width="14.85546875" style="747" customWidth="1"/>
    <col min="12" max="12" width="20" style="1059" customWidth="1"/>
    <col min="13" max="13" width="18" style="60" customWidth="1"/>
    <col min="14" max="16384" width="11.42578125" style="60"/>
  </cols>
  <sheetData>
    <row r="6" spans="11:14" ht="17.25" customHeight="1">
      <c r="K6" s="1058"/>
    </row>
    <row r="7" spans="11:14" ht="17.25" customHeight="1">
      <c r="K7" s="1218"/>
    </row>
    <row r="8" spans="11:14" ht="17.25" customHeight="1"/>
    <row r="9" spans="11:14" ht="17.25" customHeight="1"/>
    <row r="10" spans="11:14" ht="17.25" customHeight="1"/>
    <row r="11" spans="11:14" ht="17.25" customHeight="1">
      <c r="K11" s="940"/>
    </row>
    <row r="12" spans="11:14" ht="17.25" customHeight="1">
      <c r="K12" s="940"/>
    </row>
    <row r="13" spans="11:14" ht="17.25" customHeight="1">
      <c r="K13" s="940"/>
    </row>
    <row r="14" spans="11:14" ht="17.25" customHeight="1">
      <c r="K14" s="1586"/>
    </row>
    <row r="15" spans="11:14" ht="17.25" customHeight="1">
      <c r="K15" s="1060"/>
    </row>
    <row r="16" spans="11:14" ht="17.25" customHeight="1">
      <c r="K16" s="940"/>
      <c r="L16" s="1061"/>
      <c r="N16" s="132"/>
    </row>
    <row r="17" spans="11:14" ht="17.25" customHeight="1">
      <c r="K17" s="940"/>
      <c r="N17" s="132"/>
    </row>
    <row r="18" spans="11:14" ht="17.25" customHeight="1">
      <c r="K18" s="940"/>
    </row>
    <row r="19" spans="11:14" ht="17.25" customHeight="1">
      <c r="K19" s="940"/>
    </row>
    <row r="20" spans="11:14" ht="17.25" customHeight="1">
      <c r="M20" s="11"/>
    </row>
    <row r="21" spans="11:14" ht="17.25" customHeight="1">
      <c r="M21" s="11"/>
    </row>
    <row r="22" spans="11:14" ht="17.25" customHeight="1"/>
    <row r="23" spans="11:14" ht="17.25" customHeight="1">
      <c r="N23" s="11"/>
    </row>
    <row r="24" spans="11:14" ht="17.25" customHeight="1">
      <c r="K24" s="1058"/>
    </row>
    <row r="25" spans="11:14" ht="17.25" customHeight="1">
      <c r="K25" s="1058"/>
      <c r="M25" s="162"/>
    </row>
    <row r="26" spans="11:14" ht="17.25" customHeight="1">
      <c r="K26" s="940"/>
    </row>
    <row r="27" spans="11:14" ht="17.25" customHeight="1">
      <c r="K27" s="940"/>
    </row>
    <row r="28" spans="11:14" ht="17.25" customHeight="1">
      <c r="K28" s="940"/>
      <c r="N28" s="193"/>
    </row>
    <row r="29" spans="11:14" ht="17.25" customHeight="1">
      <c r="K29" s="940"/>
    </row>
    <row r="36" spans="5:5">
      <c r="E36" s="340"/>
    </row>
  </sheetData>
  <pageMargins left="0.70866141732283472" right="0.70866141732283472" top="0.74803149606299213" bottom="0.74803149606299213" header="0.31496062992125984" footer="0.31496062992125984"/>
  <pageSetup scale="97" orientation="landscape"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0">
    <tabColor theme="0" tint="-0.499984740745262"/>
  </sheetPr>
  <dimension ref="A1:Q44"/>
  <sheetViews>
    <sheetView showGridLines="0" view="pageBreakPreview" zoomScale="55" zoomScaleNormal="100" zoomScaleSheetLayoutView="55" zoomScalePageLayoutView="40" workbookViewId="0">
      <selection activeCell="Q1" sqref="Q1:AA38"/>
    </sheetView>
  </sheetViews>
  <sheetFormatPr baseColWidth="10" defaultColWidth="11.42578125" defaultRowHeight="15"/>
  <cols>
    <col min="1" max="1" width="26.28515625" style="43" customWidth="1"/>
    <col min="2" max="2" width="28.28515625" style="43" customWidth="1"/>
    <col min="3" max="3" width="25.140625" style="43" customWidth="1"/>
    <col min="4" max="4" width="27.5703125" style="43" customWidth="1"/>
    <col min="5" max="5" width="22.85546875" style="43" customWidth="1"/>
    <col min="6" max="6" width="32.140625" style="43" customWidth="1"/>
    <col min="7" max="7" width="20.5703125" style="43" customWidth="1"/>
    <col min="8" max="8" width="17.85546875" style="43" bestFit="1" customWidth="1"/>
    <col min="9" max="9" width="20.140625" style="1402" bestFit="1" customWidth="1"/>
    <col min="10" max="10" width="23.28515625" style="43" customWidth="1"/>
    <col min="11" max="11" width="15" style="43" customWidth="1"/>
    <col min="12" max="12" width="23.85546875" style="43" customWidth="1"/>
    <col min="13" max="13" width="11.42578125" style="43"/>
    <col min="14" max="14" width="23.140625" style="43" customWidth="1"/>
    <col min="15" max="15" width="17.42578125" style="43" customWidth="1"/>
    <col min="16" max="16" width="11.42578125" style="43"/>
    <col min="17" max="17" width="17.42578125" style="43" customWidth="1"/>
    <col min="18" max="19" width="11.42578125" style="43"/>
    <col min="20" max="20" width="12.5703125" style="43" customWidth="1"/>
    <col min="21" max="22" width="18" style="43" bestFit="1" customWidth="1"/>
    <col min="23" max="23" width="12.5703125" style="43" customWidth="1"/>
    <col min="24" max="24" width="21.42578125" style="43" bestFit="1" customWidth="1"/>
    <col min="25" max="25" width="2.42578125" style="43" bestFit="1" customWidth="1"/>
    <col min="26" max="26" width="8.7109375" style="43" bestFit="1" customWidth="1"/>
    <col min="27" max="16384" width="11.42578125" style="43"/>
  </cols>
  <sheetData>
    <row r="1" spans="1:17" s="60" customFormat="1" ht="114" customHeight="1">
      <c r="A1" s="2549"/>
      <c r="B1" s="2549"/>
      <c r="C1" s="2549"/>
      <c r="D1" s="2549"/>
      <c r="E1" s="2549"/>
      <c r="F1" s="2549"/>
      <c r="G1" s="2549"/>
      <c r="H1" s="2549"/>
      <c r="I1" s="2549"/>
      <c r="J1" s="2549"/>
      <c r="K1" s="2549"/>
      <c r="L1" s="2549"/>
      <c r="M1" s="2549"/>
      <c r="N1" s="2549"/>
      <c r="O1" s="2549"/>
    </row>
    <row r="2" spans="1:17" s="60" customFormat="1" ht="24" customHeight="1">
      <c r="A2" s="72"/>
      <c r="B2" s="72"/>
      <c r="C2" s="72"/>
      <c r="D2" s="72"/>
      <c r="E2" s="72"/>
      <c r="F2" s="72"/>
      <c r="G2" s="72"/>
      <c r="H2" s="72"/>
      <c r="I2" s="1399"/>
      <c r="J2" s="72"/>
      <c r="K2" s="72"/>
      <c r="L2" s="72"/>
      <c r="M2" s="72"/>
      <c r="N2" s="72"/>
      <c r="O2" s="72"/>
    </row>
    <row r="3" spans="1:17" s="60" customFormat="1" ht="48" customHeight="1">
      <c r="A3" s="688" t="s">
        <v>0</v>
      </c>
      <c r="B3" s="640" t="s">
        <v>352</v>
      </c>
      <c r="C3" s="769" t="s">
        <v>359</v>
      </c>
      <c r="D3" s="730" t="s">
        <v>1021</v>
      </c>
      <c r="E3" s="1147" t="s">
        <v>411</v>
      </c>
      <c r="F3" s="12"/>
      <c r="G3" s="12"/>
      <c r="H3" s="150"/>
      <c r="O3" s="1401"/>
      <c r="Q3" s="342"/>
    </row>
    <row r="4" spans="1:17" s="60" customFormat="1" ht="21">
      <c r="A4" s="2392" t="s">
        <v>380</v>
      </c>
      <c r="B4" s="2395">
        <v>1566047</v>
      </c>
      <c r="C4" s="2396">
        <v>1188229</v>
      </c>
      <c r="D4" s="2397"/>
      <c r="E4" s="2398">
        <f t="shared" ref="E4:E14" si="0">C4/B4</f>
        <v>0.75874415007978691</v>
      </c>
      <c r="F4" s="12"/>
      <c r="G4" s="12"/>
      <c r="H4" s="150"/>
      <c r="I4" s="584"/>
      <c r="J4" s="1401"/>
      <c r="K4" s="12"/>
      <c r="L4" s="1401"/>
      <c r="M4" s="1401"/>
      <c r="N4" s="584"/>
      <c r="O4" s="1401"/>
      <c r="Q4" s="342"/>
    </row>
    <row r="5" spans="1:17" s="60" customFormat="1" ht="21">
      <c r="A5" s="233" t="s">
        <v>142</v>
      </c>
      <c r="B5" s="2399">
        <v>1560994</v>
      </c>
      <c r="C5" s="1276">
        <v>1227725</v>
      </c>
      <c r="D5" s="770">
        <f>C5/C4-1</f>
        <v>3.323938399079629E-2</v>
      </c>
      <c r="E5" s="1155">
        <f t="shared" si="0"/>
        <v>0.78650206214758034</v>
      </c>
      <c r="F5" s="13"/>
      <c r="G5" s="12"/>
      <c r="H5" s="150"/>
      <c r="I5" s="584"/>
      <c r="J5" s="1401"/>
      <c r="L5" s="1401"/>
      <c r="M5" s="1401"/>
      <c r="O5" s="1401"/>
      <c r="Q5" s="342"/>
    </row>
    <row r="6" spans="1:17" s="60" customFormat="1" ht="21">
      <c r="A6" s="233" t="s">
        <v>143</v>
      </c>
      <c r="B6" s="2399">
        <v>1631129</v>
      </c>
      <c r="C6" s="1276">
        <v>1299087</v>
      </c>
      <c r="D6" s="770">
        <f t="shared" ref="D6:D16" si="1">C6/C5-1</f>
        <v>5.8125394530534225E-2</v>
      </c>
      <c r="E6" s="1155">
        <f t="shared" si="0"/>
        <v>0.79643424891593495</v>
      </c>
      <c r="F6" s="15"/>
      <c r="G6" s="12"/>
      <c r="H6" s="150"/>
      <c r="I6" s="584"/>
      <c r="J6" s="1401"/>
      <c r="L6" s="1401"/>
      <c r="M6" s="1401"/>
      <c r="O6" s="1401"/>
      <c r="Q6" s="342"/>
    </row>
    <row r="7" spans="1:17" s="60" customFormat="1" ht="21">
      <c r="A7" s="233" t="s">
        <v>381</v>
      </c>
      <c r="B7" s="2399">
        <v>1686216</v>
      </c>
      <c r="C7" s="1276">
        <v>1367790</v>
      </c>
      <c r="D7" s="770">
        <f t="shared" si="1"/>
        <v>5.2885603504615242E-2</v>
      </c>
      <c r="E7" s="1155">
        <f t="shared" si="0"/>
        <v>0.81115942441537736</v>
      </c>
      <c r="G7" s="12"/>
      <c r="H7" s="150"/>
      <c r="I7" s="584"/>
      <c r="J7" s="1401"/>
      <c r="K7" s="1398"/>
      <c r="L7" s="1401"/>
      <c r="M7" s="1401"/>
      <c r="N7" s="1401"/>
      <c r="O7" s="1401"/>
      <c r="Q7" s="342"/>
    </row>
    <row r="8" spans="1:17" s="60" customFormat="1" ht="21">
      <c r="A8" s="233" t="s">
        <v>382</v>
      </c>
      <c r="B8" s="2399">
        <v>1716228</v>
      </c>
      <c r="C8" s="1277">
        <v>1430273</v>
      </c>
      <c r="D8" s="770">
        <f t="shared" si="1"/>
        <v>4.5681720147098703E-2</v>
      </c>
      <c r="E8" s="1155">
        <f t="shared" si="0"/>
        <v>0.83338169520599825</v>
      </c>
      <c r="G8" s="12"/>
      <c r="H8" s="150"/>
      <c r="I8" s="584"/>
      <c r="J8" s="1401"/>
      <c r="K8" s="417"/>
      <c r="L8" s="1401"/>
      <c r="M8" s="1401"/>
      <c r="N8" s="1401"/>
      <c r="O8" s="1401"/>
      <c r="Q8" s="342"/>
    </row>
    <row r="9" spans="1:17" s="60" customFormat="1" ht="21">
      <c r="A9" s="233" t="s">
        <v>406</v>
      </c>
      <c r="B9" s="2399">
        <v>1769801</v>
      </c>
      <c r="C9" s="1277">
        <v>1530322</v>
      </c>
      <c r="D9" s="770">
        <f t="shared" si="1"/>
        <v>6.9950981386071032E-2</v>
      </c>
      <c r="E9" s="1155">
        <f t="shared" si="0"/>
        <v>0.864685916665207</v>
      </c>
      <c r="F9" s="15"/>
      <c r="G9" s="12"/>
      <c r="H9" s="150"/>
      <c r="I9" s="1401"/>
      <c r="J9" s="1401"/>
      <c r="K9" s="417"/>
      <c r="L9" s="1401"/>
      <c r="M9" s="1401"/>
      <c r="N9" s="1403"/>
      <c r="O9" s="1401"/>
      <c r="Q9" s="342"/>
    </row>
    <row r="10" spans="1:17" s="60" customFormat="1" ht="21">
      <c r="A10" s="233" t="s">
        <v>418</v>
      </c>
      <c r="B10" s="2399">
        <v>1853784.4208326009</v>
      </c>
      <c r="C10" s="1276">
        <f>+'II.3. Empl x sector '!I10</f>
        <v>1651202</v>
      </c>
      <c r="D10" s="770">
        <f t="shared" si="1"/>
        <v>7.8989911927032308E-2</v>
      </c>
      <c r="E10" s="1155">
        <f t="shared" si="0"/>
        <v>0.89071953644878843</v>
      </c>
      <c r="F10" s="15"/>
      <c r="G10" s="15"/>
      <c r="H10" s="150"/>
      <c r="I10" s="1401"/>
      <c r="J10" s="1401"/>
      <c r="K10" s="1398"/>
      <c r="L10" s="1401"/>
      <c r="M10" s="1401"/>
      <c r="N10" s="1403"/>
      <c r="O10" s="1401"/>
      <c r="Q10" s="342"/>
    </row>
    <row r="11" spans="1:17" s="584" customFormat="1" ht="21">
      <c r="A11" s="233" t="s">
        <v>670</v>
      </c>
      <c r="B11" s="2399">
        <v>1939410.7036625701</v>
      </c>
      <c r="C11" s="1276">
        <f>+'II.3. Empl x sector '!I11</f>
        <v>1759458</v>
      </c>
      <c r="D11" s="770">
        <f t="shared" si="1"/>
        <v>6.5561936092616069E-2</v>
      </c>
      <c r="E11" s="1155">
        <f t="shared" si="0"/>
        <v>0.90721268923455456</v>
      </c>
      <c r="F11" s="15"/>
      <c r="G11" s="15"/>
      <c r="H11" s="150"/>
      <c r="I11" s="1401"/>
      <c r="J11" s="1401"/>
      <c r="K11" s="1398"/>
      <c r="L11" s="1401"/>
      <c r="M11" s="1401"/>
      <c r="N11" s="1401"/>
      <c r="O11" s="1401"/>
      <c r="Q11" s="342"/>
    </row>
    <row r="12" spans="1:17" s="584" customFormat="1" ht="21">
      <c r="A12" s="233" t="s">
        <v>697</v>
      </c>
      <c r="B12" s="2399">
        <v>2012995.43601726</v>
      </c>
      <c r="C12" s="1276">
        <v>1888238</v>
      </c>
      <c r="D12" s="770">
        <f t="shared" si="1"/>
        <v>7.3192994660855826E-2</v>
      </c>
      <c r="E12" s="1155">
        <f t="shared" si="0"/>
        <v>0.93802398466233272</v>
      </c>
      <c r="F12" s="15"/>
      <c r="G12" s="15"/>
      <c r="H12" s="150"/>
      <c r="J12" s="1401"/>
      <c r="K12" s="1398"/>
      <c r="L12" s="1401"/>
      <c r="M12" s="1401"/>
      <c r="N12" s="1401"/>
      <c r="O12" s="1401"/>
      <c r="Q12" s="342"/>
    </row>
    <row r="13" spans="1:17" s="60" customFormat="1" ht="21">
      <c r="A13" s="233" t="s">
        <v>747</v>
      </c>
      <c r="B13" s="2394">
        <v>2050906.62490762</v>
      </c>
      <c r="C13" s="1278">
        <v>2038807</v>
      </c>
      <c r="D13" s="770">
        <f t="shared" si="1"/>
        <v>7.9740477630468209E-2</v>
      </c>
      <c r="E13" s="1155">
        <f t="shared" si="0"/>
        <v>0.99410035310205069</v>
      </c>
      <c r="F13" s="15"/>
      <c r="I13" s="584"/>
      <c r="J13" s="584"/>
      <c r="K13" s="1398"/>
      <c r="L13" s="1401"/>
      <c r="M13" s="1401"/>
      <c r="N13" s="1401"/>
      <c r="O13" s="1401"/>
      <c r="Q13" s="156"/>
    </row>
    <row r="14" spans="1:17" s="60" customFormat="1" ht="24" customHeight="1">
      <c r="A14" s="233" t="s">
        <v>767</v>
      </c>
      <c r="B14" s="2394">
        <v>2202518</v>
      </c>
      <c r="C14" s="1278">
        <v>2173990</v>
      </c>
      <c r="D14" s="770">
        <f t="shared" si="1"/>
        <v>6.6304951866459128E-2</v>
      </c>
      <c r="E14" s="1155">
        <f t="shared" si="0"/>
        <v>0.98704755193828153</v>
      </c>
      <c r="F14" s="15"/>
      <c r="G14" s="15"/>
      <c r="I14" s="1400"/>
      <c r="J14" s="15"/>
      <c r="K14" s="15"/>
      <c r="L14" s="1401"/>
      <c r="M14" s="1401"/>
      <c r="N14" s="1401"/>
      <c r="O14" s="1401"/>
      <c r="Q14" s="343"/>
    </row>
    <row r="15" spans="1:17" s="584" customFormat="1" ht="24" customHeight="1">
      <c r="A15" s="233" t="s">
        <v>890</v>
      </c>
      <c r="B15" s="2394">
        <v>2299463</v>
      </c>
      <c r="C15" s="1278">
        <v>2255713</v>
      </c>
      <c r="D15" s="770">
        <f t="shared" si="1"/>
        <v>3.7591249269775862E-2</v>
      </c>
      <c r="E15" s="1155">
        <f t="shared" ref="E15:E16" si="2">C15/B15</f>
        <v>0.98097381866983724</v>
      </c>
      <c r="F15" s="15"/>
      <c r="G15" s="15"/>
      <c r="I15" s="1400"/>
      <c r="J15" s="15"/>
      <c r="K15" s="15"/>
      <c r="L15" s="1401"/>
      <c r="M15" s="1401"/>
      <c r="N15" s="1401"/>
      <c r="O15" s="1401"/>
      <c r="Q15" s="343"/>
    </row>
    <row r="16" spans="1:17" s="584" customFormat="1" ht="24" customHeight="1">
      <c r="A16" s="233" t="s">
        <v>963</v>
      </c>
      <c r="B16" s="2394">
        <v>2045876</v>
      </c>
      <c r="C16" s="1278">
        <v>2117050</v>
      </c>
      <c r="D16" s="770">
        <f t="shared" si="1"/>
        <v>-6.1471915975126246E-2</v>
      </c>
      <c r="E16" s="1155">
        <f t="shared" si="2"/>
        <v>1.0347890096956023</v>
      </c>
      <c r="F16" s="15"/>
      <c r="G16" s="15"/>
      <c r="I16" s="1400"/>
      <c r="J16" s="15"/>
      <c r="K16" s="15"/>
      <c r="L16" s="1401"/>
      <c r="M16" s="1401"/>
      <c r="N16" s="1401"/>
      <c r="O16" s="1401"/>
      <c r="Q16" s="343"/>
    </row>
    <row r="17" spans="1:15" s="60" customFormat="1" ht="21">
      <c r="A17" s="2393" t="str">
        <f>+'Resumen EEp'!G5</f>
        <v>Ene-Abr. 2021</v>
      </c>
      <c r="B17" s="1404">
        <f>+'Resumen EEp'!B64</f>
        <v>2030713</v>
      </c>
      <c r="C17" s="1405">
        <f>+'Resumen EEp'!D13</f>
        <v>2174071</v>
      </c>
      <c r="D17" s="1180">
        <f>C17/C16-1</f>
        <v>2.6934177274981597E-2</v>
      </c>
      <c r="E17" s="1181">
        <f>C17/B17</f>
        <v>1.0705949092757077</v>
      </c>
      <c r="F17" s="15"/>
      <c r="G17" s="15"/>
      <c r="H17" s="15"/>
      <c r="I17" s="1400"/>
      <c r="J17" s="15"/>
      <c r="K17" s="15"/>
      <c r="L17" s="1401"/>
      <c r="M17" s="1401"/>
      <c r="N17" s="1401"/>
      <c r="O17" s="1401"/>
    </row>
    <row r="18" spans="1:15" s="60" customFormat="1" ht="45" customHeight="1">
      <c r="A18" s="2585" t="s">
        <v>793</v>
      </c>
      <c r="B18" s="2586"/>
      <c r="C18" s="2586"/>
      <c r="D18" s="2586"/>
      <c r="E18" s="2586"/>
      <c r="F18" s="15"/>
      <c r="G18" s="15"/>
      <c r="H18" s="15"/>
      <c r="I18" s="1400"/>
      <c r="J18" s="15"/>
      <c r="K18" s="15"/>
      <c r="L18" s="1401"/>
      <c r="M18" s="1401"/>
      <c r="N18" s="1401"/>
      <c r="O18" s="1401"/>
    </row>
    <row r="19" spans="1:15" s="60" customFormat="1" ht="21">
      <c r="A19" s="2587"/>
      <c r="B19" s="2587"/>
      <c r="C19" s="2587"/>
      <c r="D19" s="2587"/>
      <c r="E19" s="2587"/>
      <c r="F19" s="15"/>
      <c r="G19" s="15"/>
      <c r="H19" s="15"/>
      <c r="I19" s="1400"/>
      <c r="J19" s="15"/>
      <c r="K19" s="15"/>
      <c r="L19" s="1401"/>
      <c r="M19" s="1401"/>
      <c r="N19" s="1401"/>
      <c r="O19" s="15"/>
    </row>
    <row r="20" spans="1:15" s="60" customFormat="1">
      <c r="B20" s="15"/>
      <c r="C20" s="15"/>
      <c r="D20" s="15"/>
      <c r="E20" s="15"/>
      <c r="F20" s="15"/>
      <c r="G20" s="15"/>
      <c r="H20" s="15"/>
      <c r="I20" s="1400"/>
      <c r="J20" s="15"/>
      <c r="K20" s="15"/>
      <c r="M20" s="15"/>
      <c r="N20" s="15"/>
      <c r="O20" s="15"/>
    </row>
    <row r="21" spans="1:15" s="60" customFormat="1">
      <c r="B21" s="15"/>
      <c r="C21" s="15"/>
      <c r="D21" s="15"/>
      <c r="E21" s="15"/>
      <c r="F21" s="15"/>
      <c r="G21" s="15"/>
      <c r="H21" s="15"/>
      <c r="I21" s="1400"/>
      <c r="J21" s="15"/>
      <c r="K21" s="15"/>
      <c r="L21" s="15"/>
      <c r="M21" s="15"/>
      <c r="N21" s="15"/>
      <c r="O21" s="15"/>
    </row>
    <row r="22" spans="1:15" s="60" customFormat="1">
      <c r="B22" s="15"/>
      <c r="C22" s="15"/>
      <c r="D22" s="15"/>
      <c r="E22" s="15"/>
      <c r="F22" s="15"/>
      <c r="G22" s="15"/>
      <c r="H22" s="15"/>
      <c r="I22" s="1400"/>
      <c r="J22" s="15"/>
      <c r="K22" s="15"/>
      <c r="L22" s="15"/>
      <c r="M22" s="15"/>
      <c r="N22" s="15"/>
      <c r="O22" s="15"/>
    </row>
    <row r="23" spans="1:15" s="60" customFormat="1">
      <c r="B23" s="15"/>
      <c r="C23" s="15"/>
      <c r="D23" s="15"/>
      <c r="E23" s="15"/>
      <c r="F23" s="15"/>
      <c r="G23" s="15"/>
      <c r="H23" s="15"/>
      <c r="I23" s="1400"/>
      <c r="J23" s="15"/>
      <c r="K23" s="15"/>
      <c r="L23" s="15"/>
      <c r="M23" s="15"/>
      <c r="N23" s="15"/>
      <c r="O23" s="15"/>
    </row>
    <row r="24" spans="1:15" s="60" customFormat="1">
      <c r="B24" s="15"/>
      <c r="C24" s="15"/>
      <c r="D24" s="15"/>
      <c r="E24" s="15"/>
      <c r="F24" s="15"/>
      <c r="G24" s="15"/>
      <c r="H24" s="15"/>
      <c r="I24" s="1400"/>
      <c r="J24" s="15"/>
      <c r="K24" s="15"/>
      <c r="L24" s="15"/>
      <c r="M24" s="15"/>
      <c r="N24" s="15"/>
      <c r="O24" s="15"/>
    </row>
    <row r="25" spans="1:15" s="60" customFormat="1">
      <c r="B25" s="15"/>
      <c r="C25" s="15"/>
      <c r="D25" s="15"/>
      <c r="E25" s="15"/>
      <c r="F25" s="15"/>
      <c r="G25" s="15"/>
      <c r="H25" s="15"/>
      <c r="I25" s="1400"/>
      <c r="J25" s="15"/>
      <c r="K25" s="15"/>
      <c r="L25" s="15"/>
      <c r="M25" s="15"/>
      <c r="N25" s="15"/>
      <c r="O25" s="15"/>
    </row>
    <row r="26" spans="1:15" s="60" customFormat="1">
      <c r="B26" s="15"/>
      <c r="C26" s="15"/>
      <c r="D26" s="15"/>
      <c r="E26" s="15"/>
      <c r="F26" s="15"/>
      <c r="G26" s="15"/>
      <c r="H26" s="15"/>
      <c r="I26" s="1400"/>
      <c r="J26" s="15"/>
      <c r="K26" s="15"/>
      <c r="L26" s="15"/>
      <c r="M26" s="15"/>
      <c r="N26" s="15"/>
      <c r="O26" s="15"/>
    </row>
    <row r="27" spans="1:15" s="60" customFormat="1">
      <c r="B27" s="15"/>
      <c r="C27" s="15"/>
      <c r="D27" s="15"/>
      <c r="E27" s="15"/>
      <c r="F27" s="15"/>
      <c r="G27" s="15"/>
      <c r="H27" s="15"/>
      <c r="I27" s="1400"/>
      <c r="J27" s="15"/>
      <c r="K27" s="15"/>
      <c r="L27" s="15"/>
      <c r="M27" s="15"/>
      <c r="N27" s="15"/>
      <c r="O27" s="15"/>
    </row>
    <row r="28" spans="1:15" s="60" customFormat="1">
      <c r="B28" s="15"/>
      <c r="C28" s="15"/>
      <c r="D28" s="15"/>
      <c r="E28" s="15"/>
      <c r="F28" s="15"/>
      <c r="G28" s="15"/>
      <c r="H28" s="15"/>
      <c r="I28" s="1400"/>
      <c r="J28" s="15"/>
      <c r="K28" s="15"/>
      <c r="L28" s="15"/>
      <c r="M28" s="15"/>
      <c r="N28" s="15"/>
      <c r="O28" s="15"/>
    </row>
    <row r="29" spans="1:15" s="60" customFormat="1">
      <c r="B29" s="15"/>
      <c r="C29" s="15"/>
      <c r="D29" s="15"/>
      <c r="E29" s="15"/>
      <c r="F29" s="15"/>
      <c r="G29" s="15"/>
      <c r="H29" s="15"/>
      <c r="I29" s="1400"/>
      <c r="J29" s="15"/>
      <c r="K29" s="15"/>
      <c r="L29" s="15"/>
      <c r="M29" s="15"/>
      <c r="N29" s="15"/>
      <c r="O29" s="15"/>
    </row>
    <row r="30" spans="1:15" s="60" customFormat="1">
      <c r="B30" s="15"/>
      <c r="C30" s="15"/>
      <c r="D30" s="15"/>
      <c r="E30" s="15"/>
      <c r="F30" s="15"/>
      <c r="G30" s="15"/>
      <c r="H30" s="15"/>
      <c r="I30" s="1400"/>
      <c r="J30" s="15"/>
      <c r="K30" s="15"/>
      <c r="L30" s="15"/>
      <c r="M30" s="15"/>
      <c r="N30" s="15"/>
      <c r="O30" s="15"/>
    </row>
    <row r="31" spans="1:15" s="60" customFormat="1">
      <c r="B31" s="15"/>
      <c r="C31" s="15"/>
      <c r="D31" s="15"/>
      <c r="E31" s="15"/>
      <c r="F31" s="15"/>
      <c r="G31" s="15"/>
      <c r="H31" s="15"/>
      <c r="I31" s="1400"/>
      <c r="J31" s="15"/>
      <c r="K31" s="15"/>
      <c r="L31" s="15"/>
      <c r="M31" s="15"/>
      <c r="N31" s="15"/>
      <c r="O31" s="15"/>
    </row>
    <row r="32" spans="1:15" s="60" customFormat="1">
      <c r="B32" s="15"/>
      <c r="C32" s="15"/>
      <c r="D32" s="15"/>
      <c r="E32" s="15"/>
      <c r="F32" s="15"/>
      <c r="G32" s="15"/>
      <c r="H32" s="15"/>
      <c r="I32" s="1400"/>
      <c r="J32" s="15"/>
      <c r="K32" s="15"/>
      <c r="L32" s="15"/>
      <c r="M32" s="15"/>
      <c r="N32" s="15"/>
      <c r="O32" s="15"/>
    </row>
    <row r="33" spans="1:15" s="60" customFormat="1">
      <c r="B33" s="15"/>
      <c r="C33" s="15"/>
      <c r="D33" s="15"/>
      <c r="E33" s="15"/>
      <c r="F33" s="15"/>
      <c r="G33" s="15"/>
      <c r="H33" s="15"/>
      <c r="I33" s="1400"/>
      <c r="J33" s="15"/>
      <c r="K33" s="15"/>
      <c r="L33" s="15"/>
      <c r="M33" s="15"/>
      <c r="N33" s="15"/>
      <c r="O33" s="15"/>
    </row>
    <row r="34" spans="1:15" s="60" customFormat="1">
      <c r="B34" s="15"/>
      <c r="C34" s="15"/>
      <c r="D34" s="15"/>
      <c r="E34" s="15"/>
      <c r="F34" s="15"/>
      <c r="G34" s="15"/>
      <c r="H34" s="15"/>
      <c r="I34" s="1400"/>
      <c r="J34" s="15"/>
      <c r="K34" s="15"/>
      <c r="L34" s="15"/>
      <c r="M34" s="15"/>
      <c r="N34" s="15"/>
      <c r="O34" s="15"/>
    </row>
    <row r="35" spans="1:15" s="60" customFormat="1">
      <c r="B35" s="15"/>
      <c r="C35" s="15"/>
      <c r="D35" s="15"/>
      <c r="E35" s="15"/>
      <c r="F35" s="15"/>
      <c r="G35" s="15"/>
      <c r="H35" s="15"/>
      <c r="I35" s="1400"/>
      <c r="J35" s="15"/>
      <c r="K35" s="15"/>
      <c r="L35" s="15"/>
      <c r="M35" s="15"/>
      <c r="N35" s="15"/>
      <c r="O35" s="15"/>
    </row>
    <row r="36" spans="1:15" s="60" customFormat="1">
      <c r="B36" s="15"/>
      <c r="C36" s="15"/>
      <c r="D36" s="15"/>
      <c r="E36" s="15"/>
      <c r="F36" s="15"/>
      <c r="G36" s="15"/>
      <c r="H36" s="15"/>
      <c r="I36" s="1400"/>
      <c r="J36" s="15"/>
      <c r="K36" s="15"/>
      <c r="L36" s="15"/>
      <c r="M36" s="15"/>
      <c r="N36" s="15"/>
      <c r="O36" s="15"/>
    </row>
    <row r="37" spans="1:15" s="60" customFormat="1">
      <c r="B37" s="15"/>
      <c r="C37" s="15"/>
      <c r="D37" s="15"/>
      <c r="E37" s="15"/>
      <c r="I37" s="1400"/>
    </row>
    <row r="38" spans="1:15" s="60" customFormat="1">
      <c r="B38" s="15"/>
      <c r="C38" s="15"/>
      <c r="D38" s="15"/>
      <c r="E38" s="15"/>
      <c r="I38" s="1400"/>
    </row>
    <row r="39" spans="1:15" s="60" customFormat="1">
      <c r="I39" s="1400"/>
    </row>
    <row r="40" spans="1:15" s="60" customFormat="1">
      <c r="I40" s="1400"/>
    </row>
    <row r="41" spans="1:15" s="60" customFormat="1">
      <c r="I41" s="1400"/>
    </row>
    <row r="42" spans="1:15" s="60" customFormat="1">
      <c r="I42" s="1400"/>
    </row>
    <row r="43" spans="1:15">
      <c r="A43" s="60"/>
      <c r="B43" s="60"/>
      <c r="C43" s="60"/>
      <c r="D43" s="60"/>
      <c r="E43" s="60"/>
    </row>
    <row r="44" spans="1:15">
      <c r="A44" s="60"/>
      <c r="B44" s="60"/>
      <c r="C44" s="60"/>
      <c r="D44" s="60"/>
      <c r="E44" s="60"/>
    </row>
  </sheetData>
  <mergeCells count="3">
    <mergeCell ref="A1:O1"/>
    <mergeCell ref="A18:E18"/>
    <mergeCell ref="A19:E19"/>
  </mergeCells>
  <conditionalFormatting sqref="C17">
    <cfRule type="cellIs" dxfId="22" priority="1" operator="equal">
      <formula>0</formula>
    </cfRule>
  </conditionalFormatting>
  <printOptions horizontalCentered="1" verticalCentered="1"/>
  <pageMargins left="0.4" right="0.4" top="0.25" bottom="0.25" header="0.31496062992126" footer="0.31496062992126"/>
  <pageSetup scale="39" orientation="landscape"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1">
    <tabColor theme="1" tint="0.34998626667073579"/>
    <pageSetUpPr fitToPage="1"/>
  </sheetPr>
  <dimension ref="A1:AR48"/>
  <sheetViews>
    <sheetView showGridLines="0" view="pageBreakPreview" zoomScale="55" zoomScaleNormal="100" zoomScaleSheetLayoutView="55" workbookViewId="0">
      <selection activeCell="O2" sqref="O2:X38"/>
    </sheetView>
  </sheetViews>
  <sheetFormatPr baseColWidth="10" defaultColWidth="11.5703125" defaultRowHeight="15"/>
  <cols>
    <col min="1" max="1" width="16.28515625" style="60" customWidth="1"/>
    <col min="2" max="2" width="23.7109375" style="60" customWidth="1"/>
    <col min="3" max="3" width="20.42578125" style="60" customWidth="1"/>
    <col min="4" max="4" width="23" style="60" customWidth="1"/>
    <col min="5" max="5" width="20" style="60" customWidth="1"/>
    <col min="6" max="6" width="22.5703125" style="60" customWidth="1"/>
    <col min="7" max="7" width="27" style="60" customWidth="1"/>
    <col min="8" max="8" width="17.28515625" style="60" customWidth="1"/>
    <col min="9" max="9" width="22.42578125" style="60" customWidth="1"/>
    <col min="10" max="10" width="21.28515625" style="60" customWidth="1"/>
    <col min="11" max="11" width="27" style="60" customWidth="1"/>
    <col min="12" max="12" width="18.28515625" style="60" customWidth="1"/>
    <col min="13" max="13" width="22.140625" style="60" customWidth="1"/>
    <col min="14" max="14" width="6.42578125" style="60" customWidth="1"/>
    <col min="15" max="15" width="23.28515625" style="60" customWidth="1"/>
    <col min="16" max="16" width="33.140625" style="32" customWidth="1"/>
    <col min="17" max="17" width="15.42578125" style="60" bestFit="1" customWidth="1"/>
    <col min="18" max="18" width="15.42578125" style="584" customWidth="1"/>
    <col min="19" max="19" width="11.5703125" style="162"/>
    <col min="20" max="20" width="13.85546875" style="60" customWidth="1"/>
    <col min="21" max="21" width="18.28515625" style="60" customWidth="1"/>
    <col min="22" max="34" width="11.5703125" style="60"/>
    <col min="35" max="37" width="15.140625" style="60" customWidth="1"/>
    <col min="38" max="38" width="20.85546875" style="60" customWidth="1"/>
    <col min="39" max="40" width="11.5703125" style="60"/>
    <col min="41" max="44" width="0" style="60" hidden="1" customWidth="1"/>
    <col min="45" max="16384" width="11.5703125" style="60"/>
  </cols>
  <sheetData>
    <row r="1" spans="1:44" ht="112.5" customHeight="1">
      <c r="A1" s="2588"/>
      <c r="B1" s="2588"/>
      <c r="C1" s="2588"/>
      <c r="D1" s="2588"/>
      <c r="E1" s="2588"/>
      <c r="F1" s="2588"/>
      <c r="G1" s="2588"/>
      <c r="H1" s="2588"/>
      <c r="I1" s="2588"/>
      <c r="J1" s="2588"/>
      <c r="K1" s="2588"/>
      <c r="L1" s="2588"/>
      <c r="M1" s="2588"/>
    </row>
    <row r="2" spans="1:44" ht="49.5" customHeight="1">
      <c r="A2" s="345" t="s">
        <v>750</v>
      </c>
      <c r="B2" s="345" t="s">
        <v>665</v>
      </c>
      <c r="C2" s="392" t="s">
        <v>10</v>
      </c>
      <c r="D2" s="392" t="s">
        <v>85</v>
      </c>
      <c r="E2" s="392" t="s">
        <v>751</v>
      </c>
      <c r="F2" s="392" t="s">
        <v>43</v>
      </c>
      <c r="G2" s="393" t="s">
        <v>754</v>
      </c>
      <c r="H2" s="12"/>
      <c r="M2" s="44"/>
      <c r="O2" s="412"/>
      <c r="P2" s="1202"/>
      <c r="Q2" s="412"/>
      <c r="R2" s="412"/>
      <c r="S2" s="960"/>
      <c r="T2" s="412"/>
      <c r="U2" s="412"/>
      <c r="V2" s="412"/>
      <c r="W2" s="412"/>
    </row>
    <row r="3" spans="1:44" ht="20.100000000000001" customHeight="1">
      <c r="A3" s="346" t="s">
        <v>86</v>
      </c>
      <c r="B3" s="1671">
        <f>+D3+F3</f>
        <v>31256</v>
      </c>
      <c r="C3" s="1672">
        <f t="shared" ref="C3:C18" si="0">+B3/$B$19</f>
        <v>1.4376715387859918E-2</v>
      </c>
      <c r="D3" s="1673">
        <f>+'Resumen EEp'!F50</f>
        <v>18138</v>
      </c>
      <c r="E3" s="1674">
        <f>D3/B3</f>
        <v>0.58030458152034814</v>
      </c>
      <c r="F3" s="1673">
        <f>+'Resumen EEp'!G50</f>
        <v>13118</v>
      </c>
      <c r="G3" s="1675">
        <f>+F3/B3</f>
        <v>0.41969541847965192</v>
      </c>
      <c r="H3" s="12"/>
      <c r="I3" s="418"/>
      <c r="K3" s="141"/>
      <c r="M3" s="44"/>
      <c r="O3" s="412"/>
      <c r="P3" s="1202"/>
      <c r="Q3" s="412"/>
      <c r="R3" s="412"/>
      <c r="S3" s="960"/>
      <c r="T3" s="412"/>
      <c r="U3" s="412"/>
      <c r="V3" s="412"/>
      <c r="W3" s="412"/>
      <c r="AO3" s="2591" t="s">
        <v>83</v>
      </c>
      <c r="AP3" s="2592"/>
      <c r="AQ3" s="2592"/>
    </row>
    <row r="4" spans="1:44" ht="20.100000000000001" customHeight="1">
      <c r="A4" s="346" t="s">
        <v>18</v>
      </c>
      <c r="B4" s="1671">
        <f t="shared" ref="B4:B18" si="1">+D4+F4</f>
        <v>242939</v>
      </c>
      <c r="C4" s="1672">
        <f t="shared" si="0"/>
        <v>0.11174382069398837</v>
      </c>
      <c r="D4" s="1673">
        <f>+'Resumen EEp'!F51</f>
        <v>135039</v>
      </c>
      <c r="E4" s="1674">
        <f t="shared" ref="E4:E19" si="2">D4/B4</f>
        <v>0.55585558514688871</v>
      </c>
      <c r="F4" s="1673">
        <f>+'Resumen EEp'!G51</f>
        <v>107900</v>
      </c>
      <c r="G4" s="1675">
        <f t="shared" ref="G4:G19" si="3">+F4/B4</f>
        <v>0.44414441485311129</v>
      </c>
      <c r="H4" s="12"/>
      <c r="I4" s="873"/>
      <c r="J4" s="875"/>
      <c r="K4" s="876"/>
      <c r="L4" s="873"/>
      <c r="M4" s="875"/>
      <c r="N4" s="877"/>
      <c r="O4" s="1357"/>
      <c r="P4" s="1358"/>
      <c r="Q4" s="1357"/>
      <c r="R4" s="1357"/>
      <c r="S4" s="1359"/>
      <c r="T4" s="412"/>
      <c r="U4" s="412"/>
      <c r="V4" s="412"/>
      <c r="W4" s="412"/>
      <c r="AO4" s="77" t="s">
        <v>84</v>
      </c>
      <c r="AP4" s="77" t="s">
        <v>85</v>
      </c>
      <c r="AQ4" s="77" t="s">
        <v>43</v>
      </c>
    </row>
    <row r="5" spans="1:44" ht="20.100000000000001" customHeight="1">
      <c r="A5" s="346" t="s">
        <v>19</v>
      </c>
      <c r="B5" s="1671">
        <f t="shared" si="1"/>
        <v>338506</v>
      </c>
      <c r="C5" s="1672">
        <f t="shared" si="0"/>
        <v>0.15570144673288039</v>
      </c>
      <c r="D5" s="1673">
        <f>+'Resumen EEp'!F52</f>
        <v>184748</v>
      </c>
      <c r="E5" s="1674">
        <f t="shared" si="2"/>
        <v>0.54577466869124924</v>
      </c>
      <c r="F5" s="1673">
        <f>+'Resumen EEp'!G52</f>
        <v>153758</v>
      </c>
      <c r="G5" s="1675">
        <f t="shared" si="3"/>
        <v>0.45422533130875081</v>
      </c>
      <c r="H5" s="12"/>
      <c r="I5" s="873"/>
      <c r="J5" s="875"/>
      <c r="K5" s="875"/>
      <c r="L5" s="875"/>
      <c r="M5" s="875"/>
      <c r="N5" s="877"/>
      <c r="O5" s="234"/>
      <c r="P5" s="1360"/>
      <c r="Q5" s="234"/>
      <c r="R5" s="234"/>
      <c r="S5" s="960"/>
      <c r="T5" s="412"/>
      <c r="U5" s="412"/>
      <c r="V5" s="412"/>
      <c r="W5" s="412"/>
      <c r="AO5" s="78" t="s">
        <v>86</v>
      </c>
      <c r="AP5" s="49">
        <v>13968</v>
      </c>
      <c r="AQ5" s="49">
        <f>8829*-1</f>
        <v>-8829</v>
      </c>
    </row>
    <row r="6" spans="1:44" ht="20.100000000000001" customHeight="1">
      <c r="A6" s="346" t="s">
        <v>20</v>
      </c>
      <c r="B6" s="1671">
        <f t="shared" si="1"/>
        <v>324453</v>
      </c>
      <c r="C6" s="1672">
        <f t="shared" si="0"/>
        <v>0.14923753640060514</v>
      </c>
      <c r="D6" s="1673">
        <f>+'Resumen EEp'!F53</f>
        <v>175400</v>
      </c>
      <c r="E6" s="1674">
        <f t="shared" si="2"/>
        <v>0.5406021827506603</v>
      </c>
      <c r="F6" s="1673">
        <f>+'Resumen EEp'!G53</f>
        <v>149053</v>
      </c>
      <c r="G6" s="1675">
        <f t="shared" si="3"/>
        <v>0.45939781724933965</v>
      </c>
      <c r="H6" s="12"/>
      <c r="I6" s="873"/>
      <c r="J6" s="875"/>
      <c r="K6" s="875"/>
      <c r="L6" s="875"/>
      <c r="M6" s="875"/>
      <c r="N6" s="877"/>
      <c r="O6" s="418"/>
      <c r="P6" s="1361"/>
      <c r="Q6" s="418"/>
      <c r="R6" s="418"/>
      <c r="S6" s="960"/>
      <c r="T6" s="412"/>
      <c r="U6" s="412"/>
      <c r="V6" s="412"/>
      <c r="W6" s="412"/>
      <c r="AO6" s="78" t="s">
        <v>18</v>
      </c>
      <c r="AP6" s="49">
        <v>94691</v>
      </c>
      <c r="AQ6" s="49">
        <f>65301*-1</f>
        <v>-65301</v>
      </c>
    </row>
    <row r="7" spans="1:44" ht="20.100000000000001" customHeight="1">
      <c r="A7" s="346" t="s">
        <v>21</v>
      </c>
      <c r="B7" s="1671">
        <f t="shared" si="1"/>
        <v>282532</v>
      </c>
      <c r="C7" s="1672">
        <f t="shared" si="0"/>
        <v>0.12995527744954052</v>
      </c>
      <c r="D7" s="1673">
        <f>+'Resumen EEp'!F54</f>
        <v>150081</v>
      </c>
      <c r="E7" s="1674">
        <f t="shared" si="2"/>
        <v>0.53120000566307535</v>
      </c>
      <c r="F7" s="1673">
        <f>+'Resumen EEp'!G54</f>
        <v>132451</v>
      </c>
      <c r="G7" s="1675">
        <f t="shared" si="3"/>
        <v>0.46879999433692465</v>
      </c>
      <c r="H7" s="12"/>
      <c r="I7" s="873"/>
      <c r="J7" s="875"/>
      <c r="K7" s="875"/>
      <c r="L7" s="875"/>
      <c r="M7" s="875"/>
      <c r="N7" s="877"/>
      <c r="O7" s="412"/>
      <c r="P7" s="1202"/>
      <c r="Q7" s="412"/>
      <c r="R7" s="412"/>
      <c r="S7" s="960"/>
      <c r="T7" s="412"/>
      <c r="U7" s="412"/>
      <c r="V7" s="412"/>
      <c r="W7" s="412"/>
      <c r="AO7" s="78" t="s">
        <v>19</v>
      </c>
      <c r="AP7" s="49">
        <v>114856</v>
      </c>
      <c r="AQ7" s="49">
        <v>-87226</v>
      </c>
      <c r="AR7" s="49" t="e">
        <f t="shared" ref="AR7:AR19" si="4">AQ7*$C$32</f>
        <v>#VALUE!</v>
      </c>
    </row>
    <row r="8" spans="1:44" ht="20.100000000000001" customHeight="1">
      <c r="A8" s="346" t="s">
        <v>22</v>
      </c>
      <c r="B8" s="1671">
        <f t="shared" si="1"/>
        <v>255561</v>
      </c>
      <c r="C8" s="1672">
        <f t="shared" si="0"/>
        <v>0.11754951885196022</v>
      </c>
      <c r="D8" s="1673">
        <f>+'Resumen EEp'!F55</f>
        <v>137591</v>
      </c>
      <c r="E8" s="1674">
        <f t="shared" si="2"/>
        <v>0.53838809521014552</v>
      </c>
      <c r="F8" s="1673">
        <f>+'Resumen EEp'!G55</f>
        <v>117970</v>
      </c>
      <c r="G8" s="1675">
        <f t="shared" si="3"/>
        <v>0.46161190478985448</v>
      </c>
      <c r="H8" s="12"/>
      <c r="I8" s="873"/>
      <c r="J8" s="875"/>
      <c r="K8" s="875"/>
      <c r="L8" s="875"/>
      <c r="M8" s="875"/>
      <c r="N8" s="877"/>
      <c r="O8" s="418"/>
      <c r="P8" s="1202"/>
      <c r="Q8" s="412"/>
      <c r="R8" s="412"/>
      <c r="S8" s="960"/>
      <c r="T8" s="412"/>
      <c r="U8" s="412"/>
      <c r="V8" s="412"/>
      <c r="W8" s="412"/>
      <c r="AO8" s="78" t="s">
        <v>20</v>
      </c>
      <c r="AP8" s="49">
        <v>110599</v>
      </c>
      <c r="AQ8" s="49">
        <v>-88163</v>
      </c>
      <c r="AR8" s="49" t="e">
        <f t="shared" si="4"/>
        <v>#VALUE!</v>
      </c>
    </row>
    <row r="9" spans="1:44" ht="20.100000000000001" customHeight="1">
      <c r="A9" s="346" t="s">
        <v>23</v>
      </c>
      <c r="B9" s="1671">
        <f t="shared" si="1"/>
        <v>206546</v>
      </c>
      <c r="C9" s="1672">
        <f t="shared" si="0"/>
        <v>9.5004256990687055E-2</v>
      </c>
      <c r="D9" s="1673">
        <f>+'Resumen EEp'!F56</f>
        <v>112447</v>
      </c>
      <c r="E9" s="1674">
        <f t="shared" si="2"/>
        <v>0.54441625594298604</v>
      </c>
      <c r="F9" s="1673">
        <f>+'Resumen EEp'!G56</f>
        <v>94099</v>
      </c>
      <c r="G9" s="1675">
        <f t="shared" si="3"/>
        <v>0.45558374405701391</v>
      </c>
      <c r="H9" s="12"/>
      <c r="I9" s="873"/>
      <c r="J9" s="875"/>
      <c r="K9" s="875"/>
      <c r="L9" s="875"/>
      <c r="M9" s="875"/>
      <c r="N9" s="877"/>
      <c r="O9" s="418"/>
      <c r="P9" s="1202"/>
      <c r="Q9" s="412"/>
      <c r="R9" s="412"/>
      <c r="S9" s="960"/>
      <c r="T9" s="412"/>
      <c r="U9" s="412"/>
      <c r="V9" s="412"/>
      <c r="W9" s="412"/>
      <c r="AO9" s="78" t="s">
        <v>21</v>
      </c>
      <c r="AP9" s="49">
        <v>94068</v>
      </c>
      <c r="AQ9" s="49">
        <v>-78209</v>
      </c>
      <c r="AR9" s="49" t="e">
        <f t="shared" si="4"/>
        <v>#VALUE!</v>
      </c>
    </row>
    <row r="10" spans="1:44" ht="20.100000000000001" customHeight="1">
      <c r="A10" s="346" t="s">
        <v>24</v>
      </c>
      <c r="B10" s="1671">
        <f t="shared" si="1"/>
        <v>172349</v>
      </c>
      <c r="C10" s="1672">
        <f t="shared" si="0"/>
        <v>7.9274779894492872E-2</v>
      </c>
      <c r="D10" s="1673">
        <f>+'Resumen EEp'!F57</f>
        <v>94582</v>
      </c>
      <c r="E10" s="1674">
        <f t="shared" si="2"/>
        <v>0.54878183221254551</v>
      </c>
      <c r="F10" s="1673">
        <f>+'Resumen EEp'!G57</f>
        <v>77767</v>
      </c>
      <c r="G10" s="1675">
        <f t="shared" si="3"/>
        <v>0.45121816778745455</v>
      </c>
      <c r="H10" s="12"/>
      <c r="I10" s="873"/>
      <c r="J10" s="875"/>
      <c r="K10" s="875"/>
      <c r="L10" s="875"/>
      <c r="M10" s="875"/>
      <c r="N10" s="877"/>
      <c r="O10" s="412"/>
      <c r="P10" s="1202"/>
      <c r="Q10" s="412"/>
      <c r="R10" s="412"/>
      <c r="S10" s="960"/>
      <c r="T10" s="412"/>
      <c r="U10" s="412"/>
      <c r="V10" s="412"/>
      <c r="W10" s="412"/>
      <c r="AO10" s="78" t="s">
        <v>22</v>
      </c>
      <c r="AP10" s="49">
        <v>82896</v>
      </c>
      <c r="AQ10" s="49">
        <v>-70646</v>
      </c>
      <c r="AR10" s="49" t="e">
        <f t="shared" si="4"/>
        <v>#VALUE!</v>
      </c>
    </row>
    <row r="11" spans="1:44" ht="20.100000000000001" customHeight="1">
      <c r="A11" s="346" t="s">
        <v>25</v>
      </c>
      <c r="B11" s="1671">
        <f t="shared" si="1"/>
        <v>131731</v>
      </c>
      <c r="C11" s="1672">
        <f t="shared" si="0"/>
        <v>6.059185739564163E-2</v>
      </c>
      <c r="D11" s="1673">
        <f>+'Resumen EEp'!F58</f>
        <v>73175</v>
      </c>
      <c r="E11" s="1674">
        <f t="shared" si="2"/>
        <v>0.55548807797708966</v>
      </c>
      <c r="F11" s="1673">
        <f>+'Resumen EEp'!G58</f>
        <v>58556</v>
      </c>
      <c r="G11" s="1675">
        <f t="shared" si="3"/>
        <v>0.44451192202291034</v>
      </c>
      <c r="H11" s="12"/>
      <c r="I11" s="873"/>
      <c r="J11" s="875"/>
      <c r="K11" s="875"/>
      <c r="L11" s="875"/>
      <c r="M11" s="875"/>
      <c r="N11" s="877"/>
      <c r="O11" s="412"/>
      <c r="P11" s="1202"/>
      <c r="Q11" s="412"/>
      <c r="R11" s="412"/>
      <c r="S11" s="960"/>
      <c r="T11" s="412"/>
      <c r="U11" s="412"/>
      <c r="V11" s="412"/>
      <c r="W11" s="412"/>
      <c r="AO11" s="78" t="s">
        <v>23</v>
      </c>
      <c r="AP11" s="49">
        <v>68381</v>
      </c>
      <c r="AQ11" s="49">
        <v>-56998</v>
      </c>
      <c r="AR11" s="49" t="e">
        <f t="shared" si="4"/>
        <v>#VALUE!</v>
      </c>
    </row>
    <row r="12" spans="1:44" ht="20.100000000000001" customHeight="1">
      <c r="A12" s="346" t="s">
        <v>26</v>
      </c>
      <c r="B12" s="1671">
        <f t="shared" si="1"/>
        <v>82490</v>
      </c>
      <c r="C12" s="1672">
        <f t="shared" si="0"/>
        <v>3.7942643087553261E-2</v>
      </c>
      <c r="D12" s="1673">
        <f>+'Resumen EEp'!F59</f>
        <v>46736</v>
      </c>
      <c r="E12" s="1674">
        <f t="shared" si="2"/>
        <v>0.5665656443205237</v>
      </c>
      <c r="F12" s="1673">
        <f>+'Resumen EEp'!G59</f>
        <v>35754</v>
      </c>
      <c r="G12" s="1675">
        <f t="shared" si="3"/>
        <v>0.4334343556794763</v>
      </c>
      <c r="H12" s="12"/>
      <c r="I12" s="873"/>
      <c r="J12" s="875"/>
      <c r="K12" s="876"/>
      <c r="L12" s="873"/>
      <c r="M12" s="875"/>
      <c r="N12" s="877"/>
      <c r="O12" s="412"/>
      <c r="P12" s="1202"/>
      <c r="Q12" s="412"/>
      <c r="R12" s="412"/>
      <c r="S12" s="960"/>
      <c r="T12" s="412"/>
      <c r="U12" s="412"/>
      <c r="V12" s="412"/>
      <c r="W12" s="412"/>
      <c r="AO12" s="78" t="s">
        <v>24</v>
      </c>
      <c r="AP12" s="49">
        <v>53231</v>
      </c>
      <c r="AQ12" s="49">
        <v>-40454</v>
      </c>
      <c r="AR12" s="49" t="e">
        <f t="shared" si="4"/>
        <v>#VALUE!</v>
      </c>
    </row>
    <row r="13" spans="1:44" ht="20.100000000000001" customHeight="1">
      <c r="A13" s="346" t="s">
        <v>87</v>
      </c>
      <c r="B13" s="1671">
        <f t="shared" si="1"/>
        <v>51657</v>
      </c>
      <c r="C13" s="1672">
        <f t="shared" si="0"/>
        <v>2.3760493562537746E-2</v>
      </c>
      <c r="D13" s="1673">
        <f>+'Resumen EEp'!F60</f>
        <v>30527</v>
      </c>
      <c r="E13" s="1674">
        <f t="shared" si="2"/>
        <v>0.59095572720057299</v>
      </c>
      <c r="F13" s="1673">
        <f>+'Resumen EEp'!G60</f>
        <v>21130</v>
      </c>
      <c r="G13" s="1675">
        <f t="shared" si="3"/>
        <v>0.40904427279942701</v>
      </c>
      <c r="H13" s="12"/>
      <c r="I13" s="873"/>
      <c r="J13" s="875"/>
      <c r="K13" s="876"/>
      <c r="L13" s="873"/>
      <c r="M13" s="875"/>
      <c r="N13" s="877"/>
      <c r="O13" s="412"/>
      <c r="P13" s="1202"/>
      <c r="Q13" s="412"/>
      <c r="R13" s="412"/>
      <c r="S13" s="960"/>
      <c r="T13" s="412"/>
      <c r="U13" s="412"/>
      <c r="V13" s="412"/>
      <c r="W13" s="412"/>
      <c r="AO13" s="78" t="s">
        <v>25</v>
      </c>
      <c r="AP13" s="49">
        <v>39299</v>
      </c>
      <c r="AQ13" s="49">
        <v>-25509</v>
      </c>
      <c r="AR13" s="49" t="e">
        <f t="shared" si="4"/>
        <v>#VALUE!</v>
      </c>
    </row>
    <row r="14" spans="1:44" ht="20.100000000000001" customHeight="1">
      <c r="A14" s="346" t="s">
        <v>88</v>
      </c>
      <c r="B14" s="1671">
        <f t="shared" si="1"/>
        <v>28070</v>
      </c>
      <c r="C14" s="1672">
        <f t="shared" si="0"/>
        <v>1.2911261867712692E-2</v>
      </c>
      <c r="D14" s="1673">
        <f>+'Resumen EEp'!F61</f>
        <v>16811</v>
      </c>
      <c r="E14" s="1674">
        <f t="shared" si="2"/>
        <v>0.59889561809761316</v>
      </c>
      <c r="F14" s="1673">
        <f>+'Resumen EEp'!G61</f>
        <v>11259</v>
      </c>
      <c r="G14" s="1675">
        <f t="shared" si="3"/>
        <v>0.4011043819023869</v>
      </c>
      <c r="H14" s="12"/>
      <c r="I14" s="873"/>
      <c r="J14" s="875"/>
      <c r="K14" s="876"/>
      <c r="L14" s="873"/>
      <c r="M14" s="875"/>
      <c r="N14" s="877"/>
      <c r="O14" s="412"/>
      <c r="P14" s="1202"/>
      <c r="Q14" s="412"/>
      <c r="R14" s="412"/>
      <c r="S14" s="960"/>
      <c r="T14" s="412"/>
      <c r="U14" s="412"/>
      <c r="V14" s="412"/>
      <c r="W14" s="412"/>
      <c r="AO14" s="78" t="s">
        <v>26</v>
      </c>
      <c r="AP14" s="49">
        <v>25049</v>
      </c>
      <c r="AQ14" s="49">
        <v>-13161</v>
      </c>
      <c r="AR14" s="49" t="e">
        <f t="shared" si="4"/>
        <v>#VALUE!</v>
      </c>
    </row>
    <row r="15" spans="1:44" ht="20.100000000000001" customHeight="1">
      <c r="A15" s="346" t="s">
        <v>89</v>
      </c>
      <c r="B15" s="1671">
        <f t="shared" si="1"/>
        <v>13617</v>
      </c>
      <c r="C15" s="1672">
        <f t="shared" si="0"/>
        <v>6.2633649039060824E-3</v>
      </c>
      <c r="D15" s="1673">
        <f>+'Resumen EEp'!F62</f>
        <v>8197</v>
      </c>
      <c r="E15" s="1674">
        <f t="shared" si="2"/>
        <v>0.60196812807520017</v>
      </c>
      <c r="F15" s="1673">
        <f>+'Resumen EEp'!G62</f>
        <v>5420</v>
      </c>
      <c r="G15" s="1675">
        <f t="shared" si="3"/>
        <v>0.39803187192479988</v>
      </c>
      <c r="H15" s="12"/>
      <c r="I15" s="873"/>
      <c r="J15" s="878"/>
      <c r="K15" s="876"/>
      <c r="L15" s="873"/>
      <c r="M15" s="878"/>
      <c r="N15" s="877"/>
      <c r="O15" s="412"/>
      <c r="P15" s="1202"/>
      <c r="Q15" s="412"/>
      <c r="R15" s="412"/>
      <c r="S15" s="960"/>
      <c r="T15" s="412"/>
      <c r="U15" s="412"/>
      <c r="V15" s="412"/>
      <c r="W15" s="412"/>
      <c r="AO15" s="78" t="s">
        <v>87</v>
      </c>
      <c r="AP15" s="49">
        <v>13405</v>
      </c>
      <c r="AQ15" s="49">
        <v>-5601</v>
      </c>
      <c r="AR15" s="49" t="e">
        <f t="shared" si="4"/>
        <v>#VALUE!</v>
      </c>
    </row>
    <row r="16" spans="1:44" ht="20.100000000000001" customHeight="1">
      <c r="A16" s="346" t="s">
        <v>90</v>
      </c>
      <c r="B16" s="1671">
        <f t="shared" si="1"/>
        <v>7326</v>
      </c>
      <c r="C16" s="1672">
        <f t="shared" si="0"/>
        <v>3.3697151564967289E-3</v>
      </c>
      <c r="D16" s="1673">
        <f>+'Resumen EEp'!F63</f>
        <v>4258</v>
      </c>
      <c r="E16" s="1674">
        <f t="shared" si="2"/>
        <v>0.58121758121758127</v>
      </c>
      <c r="F16" s="1673">
        <f>+'Resumen EEp'!G63</f>
        <v>3068</v>
      </c>
      <c r="G16" s="1675">
        <f t="shared" si="3"/>
        <v>0.41878241878241879</v>
      </c>
      <c r="H16" s="12"/>
      <c r="I16" s="873"/>
      <c r="J16" s="878"/>
      <c r="K16" s="876"/>
      <c r="L16" s="873"/>
      <c r="M16" s="878"/>
      <c r="N16" s="877"/>
      <c r="O16" s="418"/>
      <c r="P16" s="1202"/>
      <c r="Q16" s="412"/>
      <c r="R16" s="412"/>
      <c r="S16" s="960"/>
      <c r="T16" s="412"/>
      <c r="U16" s="412"/>
      <c r="V16" s="412"/>
      <c r="W16" s="412"/>
      <c r="AO16" s="78" t="s">
        <v>88</v>
      </c>
      <c r="AP16" s="49">
        <v>7875</v>
      </c>
      <c r="AQ16" s="49">
        <v>-2898</v>
      </c>
      <c r="AR16" s="49" t="e">
        <f t="shared" si="4"/>
        <v>#VALUE!</v>
      </c>
    </row>
    <row r="17" spans="1:44" ht="20.100000000000001" customHeight="1">
      <c r="A17" s="346" t="s">
        <v>91</v>
      </c>
      <c r="B17" s="1671">
        <f t="shared" si="1"/>
        <v>5034</v>
      </c>
      <c r="C17" s="1672">
        <f t="shared" si="0"/>
        <v>2.3154717578220767E-3</v>
      </c>
      <c r="D17" s="1673">
        <f>+'Resumen EEp'!F64</f>
        <v>2914</v>
      </c>
      <c r="E17" s="1674">
        <f t="shared" si="2"/>
        <v>0.57886372665872066</v>
      </c>
      <c r="F17" s="1673">
        <f>+'Resumen EEp'!G64</f>
        <v>2120</v>
      </c>
      <c r="G17" s="1675">
        <f t="shared" si="3"/>
        <v>0.42113627334127929</v>
      </c>
      <c r="H17" s="12"/>
      <c r="I17" s="873"/>
      <c r="J17" s="878"/>
      <c r="K17" s="876"/>
      <c r="L17" s="873"/>
      <c r="M17" s="878"/>
      <c r="N17" s="877"/>
      <c r="O17" s="418"/>
      <c r="P17" s="1202"/>
      <c r="Q17" s="412"/>
      <c r="R17" s="412"/>
      <c r="S17" s="960"/>
      <c r="T17" s="412"/>
      <c r="U17" s="412"/>
      <c r="V17" s="412"/>
      <c r="W17" s="412"/>
      <c r="AO17" s="78" t="s">
        <v>89</v>
      </c>
      <c r="AP17" s="49">
        <v>3939</v>
      </c>
      <c r="AQ17" s="49">
        <v>-1434</v>
      </c>
      <c r="AR17" s="49" t="e">
        <f t="shared" si="4"/>
        <v>#VALUE!</v>
      </c>
    </row>
    <row r="18" spans="1:44" ht="23.25" customHeight="1">
      <c r="A18" s="346" t="s">
        <v>648</v>
      </c>
      <c r="B18" s="1671">
        <f t="shared" si="1"/>
        <v>4</v>
      </c>
      <c r="C18" s="1672">
        <f t="shared" si="0"/>
        <v>1.8398663153135293E-6</v>
      </c>
      <c r="D18" s="1673">
        <f>+'Resumen EEp'!F65</f>
        <v>4</v>
      </c>
      <c r="E18" s="1674">
        <f t="shared" si="2"/>
        <v>1</v>
      </c>
      <c r="F18" s="1673">
        <v>0</v>
      </c>
      <c r="G18" s="1675">
        <f t="shared" si="3"/>
        <v>0</v>
      </c>
      <c r="H18" s="12"/>
      <c r="I18" s="873"/>
      <c r="J18" s="878"/>
      <c r="K18" s="876"/>
      <c r="L18" s="873"/>
      <c r="M18" s="878"/>
      <c r="N18" s="877"/>
      <c r="O18" s="412"/>
      <c r="P18" s="1202"/>
      <c r="Q18" s="412"/>
      <c r="R18" s="412"/>
      <c r="S18" s="960"/>
      <c r="T18" s="412"/>
      <c r="U18" s="412"/>
      <c r="V18" s="412"/>
      <c r="W18" s="412"/>
      <c r="AO18" s="78" t="s">
        <v>90</v>
      </c>
      <c r="AP18" s="49">
        <v>1841</v>
      </c>
      <c r="AQ18" s="49">
        <v>-673</v>
      </c>
      <c r="AR18" s="49" t="e">
        <f t="shared" si="4"/>
        <v>#VALUE!</v>
      </c>
    </row>
    <row r="19" spans="1:44" ht="21">
      <c r="A19" s="347" t="s">
        <v>1</v>
      </c>
      <c r="B19" s="1676">
        <f>SUM(B3:B18)</f>
        <v>2174071</v>
      </c>
      <c r="C19" s="1677">
        <f>SUM(C3:C17)</f>
        <v>0.9999981601336847</v>
      </c>
      <c r="D19" s="1678">
        <f>SUM(D3:D18)</f>
        <v>1190648</v>
      </c>
      <c r="E19" s="1679">
        <f t="shared" si="2"/>
        <v>0.54765828714885578</v>
      </c>
      <c r="F19" s="1678">
        <f>SUM(F3:F18)</f>
        <v>983423</v>
      </c>
      <c r="G19" s="1680">
        <f t="shared" si="3"/>
        <v>0.45234171285114422</v>
      </c>
      <c r="H19" s="12"/>
      <c r="I19" s="47"/>
      <c r="J19" s="46"/>
      <c r="L19" s="45"/>
      <c r="M19" s="29"/>
      <c r="O19" s="962"/>
      <c r="P19" s="1201"/>
      <c r="Q19" s="412"/>
      <c r="R19" s="412"/>
      <c r="S19" s="960"/>
      <c r="T19" s="412"/>
      <c r="U19" s="412"/>
      <c r="V19" s="412"/>
      <c r="W19" s="412"/>
      <c r="AO19" s="78" t="s">
        <v>91</v>
      </c>
      <c r="AP19" s="49">
        <v>855</v>
      </c>
      <c r="AQ19" s="49">
        <v>-303</v>
      </c>
      <c r="AR19" s="49" t="e">
        <f t="shared" si="4"/>
        <v>#VALUE!</v>
      </c>
    </row>
    <row r="20" spans="1:44" ht="18.75">
      <c r="A20" s="15"/>
      <c r="B20" s="15"/>
      <c r="C20" s="15"/>
      <c r="D20" s="15"/>
      <c r="E20" s="15"/>
      <c r="F20" s="15"/>
      <c r="G20" s="15"/>
      <c r="H20" s="15"/>
      <c r="I20" s="47"/>
      <c r="J20" s="28"/>
      <c r="L20" s="28"/>
      <c r="M20" s="28"/>
      <c r="O20" s="412"/>
      <c r="P20" s="1200"/>
      <c r="Q20" s="412"/>
      <c r="R20" s="412"/>
      <c r="S20" s="960"/>
      <c r="T20" s="412"/>
      <c r="U20" s="412"/>
      <c r="V20" s="412"/>
      <c r="W20" s="412"/>
      <c r="AO20" s="78" t="s">
        <v>1</v>
      </c>
      <c r="AP20" s="50">
        <f>SUM(AP5:AP19)</f>
        <v>724953</v>
      </c>
      <c r="AQ20" s="50">
        <f>SUM(AQ5:AQ19)</f>
        <v>-545405</v>
      </c>
    </row>
    <row r="21" spans="1:44" ht="18.75">
      <c r="B21" s="15"/>
      <c r="C21" s="15"/>
      <c r="D21" s="15"/>
      <c r="E21" s="15"/>
      <c r="F21" s="15"/>
      <c r="G21" s="15"/>
      <c r="H21" s="15"/>
      <c r="I21" s="15"/>
      <c r="J21" s="15"/>
      <c r="L21" s="15"/>
      <c r="M21" s="15"/>
      <c r="O21" s="412"/>
      <c r="P21" s="1200"/>
      <c r="Q21" s="412"/>
      <c r="R21" s="412"/>
      <c r="S21" s="960"/>
      <c r="T21" s="412"/>
      <c r="U21" s="412"/>
      <c r="V21" s="412"/>
      <c r="W21" s="412"/>
    </row>
    <row r="22" spans="1:44" ht="18.75">
      <c r="B22" s="15"/>
      <c r="C22" s="15"/>
      <c r="D22" s="15"/>
      <c r="E22" s="15"/>
      <c r="F22" s="15"/>
      <c r="G22" s="15"/>
      <c r="H22" s="15"/>
      <c r="I22" s="15"/>
      <c r="J22" s="15"/>
      <c r="K22" s="15"/>
      <c r="L22" s="15"/>
      <c r="M22" s="15"/>
      <c r="O22" s="412"/>
      <c r="P22" s="1200"/>
      <c r="Q22" s="412"/>
      <c r="R22" s="412"/>
      <c r="S22" s="960"/>
      <c r="T22" s="412"/>
      <c r="U22" s="412"/>
      <c r="V22" s="412"/>
      <c r="W22" s="412"/>
    </row>
    <row r="23" spans="1:44" ht="18.75">
      <c r="B23" s="15"/>
      <c r="C23" s="15"/>
      <c r="D23" s="15"/>
      <c r="E23" s="15"/>
      <c r="F23" s="15"/>
      <c r="G23" s="15"/>
      <c r="H23" s="15"/>
      <c r="I23" s="15"/>
      <c r="J23" s="15"/>
      <c r="K23" s="15"/>
      <c r="L23" s="15"/>
      <c r="M23" s="15"/>
      <c r="O23" s="412"/>
      <c r="P23" s="1200"/>
      <c r="Q23" s="412"/>
      <c r="R23" s="412"/>
      <c r="S23" s="960"/>
      <c r="T23" s="412"/>
      <c r="U23" s="412"/>
      <c r="V23" s="412"/>
      <c r="W23" s="412"/>
    </row>
    <row r="24" spans="1:44" ht="18.75">
      <c r="B24" s="15"/>
      <c r="C24" s="15"/>
      <c r="D24" s="15"/>
      <c r="E24" s="15"/>
      <c r="F24" s="15"/>
      <c r="G24" s="15"/>
      <c r="H24" s="15"/>
      <c r="I24" s="15"/>
      <c r="J24" s="15"/>
      <c r="K24" s="15"/>
      <c r="L24" s="15"/>
      <c r="M24" s="15"/>
      <c r="O24" s="412"/>
      <c r="P24" s="1200"/>
      <c r="Q24" s="412"/>
      <c r="R24" s="412"/>
      <c r="S24" s="960"/>
      <c r="T24" s="412"/>
      <c r="U24" s="412"/>
      <c r="V24" s="412"/>
      <c r="W24" s="412"/>
    </row>
    <row r="25" spans="1:44" ht="18.75">
      <c r="B25" s="15"/>
      <c r="C25" s="15"/>
      <c r="D25" s="15"/>
      <c r="E25" s="15"/>
      <c r="F25" s="15"/>
      <c r="G25" s="15"/>
      <c r="H25" s="15"/>
      <c r="I25" s="15"/>
      <c r="J25" s="15"/>
      <c r="K25" s="15"/>
      <c r="L25" s="15"/>
      <c r="M25" s="15"/>
      <c r="O25" s="412"/>
      <c r="P25" s="1200"/>
      <c r="Q25" s="412"/>
      <c r="R25" s="412"/>
      <c r="S25" s="960"/>
      <c r="T25" s="412"/>
      <c r="U25" s="412"/>
      <c r="V25" s="412"/>
      <c r="W25" s="412"/>
    </row>
    <row r="26" spans="1:44" ht="18.75">
      <c r="B26" s="15"/>
      <c r="C26" s="15"/>
      <c r="D26" s="15"/>
      <c r="E26" s="15"/>
      <c r="F26" s="15"/>
      <c r="G26" s="15"/>
      <c r="H26" s="15"/>
      <c r="I26" s="15"/>
      <c r="J26" s="15"/>
      <c r="K26" s="15"/>
      <c r="L26" s="15"/>
      <c r="M26" s="15"/>
      <c r="O26" s="412"/>
      <c r="P26" s="1200"/>
      <c r="Q26" s="412"/>
      <c r="R26" s="412"/>
      <c r="S26" s="960"/>
      <c r="T26" s="412"/>
      <c r="U26" s="412"/>
      <c r="V26" s="412"/>
      <c r="W26" s="412"/>
    </row>
    <row r="27" spans="1:44" ht="18.75">
      <c r="B27" s="15"/>
      <c r="C27" s="15"/>
      <c r="D27" s="15"/>
      <c r="E27" s="15"/>
      <c r="F27" s="15"/>
      <c r="G27" s="15"/>
      <c r="H27" s="15"/>
      <c r="I27" s="15"/>
      <c r="J27" s="15"/>
      <c r="K27" s="15"/>
      <c r="L27" s="15"/>
      <c r="M27" s="15"/>
      <c r="O27" s="412"/>
      <c r="P27" s="1200"/>
      <c r="Q27" s="412"/>
      <c r="R27" s="412"/>
      <c r="S27" s="960"/>
      <c r="T27" s="412"/>
      <c r="U27" s="412"/>
      <c r="V27" s="412"/>
      <c r="W27" s="412"/>
    </row>
    <row r="28" spans="1:44" ht="18.75">
      <c r="B28" s="15"/>
      <c r="G28" s="15"/>
      <c r="H28" s="15"/>
      <c r="I28" s="15"/>
      <c r="J28" s="15"/>
      <c r="K28" s="15"/>
      <c r="L28" s="15"/>
      <c r="M28" s="15"/>
      <c r="O28" s="412"/>
      <c r="P28" s="1200"/>
      <c r="Q28" s="412"/>
      <c r="R28" s="412"/>
      <c r="S28" s="960"/>
      <c r="T28" s="412"/>
      <c r="U28" s="412"/>
      <c r="V28" s="412"/>
      <c r="W28" s="412"/>
    </row>
    <row r="29" spans="1:44" ht="18.75">
      <c r="B29" s="15"/>
      <c r="C29" s="2589" t="s">
        <v>84</v>
      </c>
      <c r="G29" s="15"/>
      <c r="H29" s="15"/>
      <c r="I29" s="15"/>
      <c r="J29" s="15"/>
      <c r="K29" s="15"/>
      <c r="L29" s="15"/>
      <c r="M29" s="15"/>
      <c r="O29" s="412"/>
      <c r="P29" s="1200"/>
      <c r="Q29" s="412"/>
      <c r="R29" s="412"/>
      <c r="S29" s="960"/>
      <c r="T29" s="412"/>
      <c r="U29" s="412"/>
      <c r="V29" s="412"/>
      <c r="W29" s="412"/>
    </row>
    <row r="30" spans="1:44" ht="18.75">
      <c r="B30" s="15"/>
      <c r="C30" s="2590"/>
      <c r="D30" s="97" t="s">
        <v>43</v>
      </c>
      <c r="E30" s="151" t="s">
        <v>85</v>
      </c>
      <c r="G30" s="15"/>
      <c r="H30" s="15"/>
      <c r="I30" s="15"/>
      <c r="J30" s="15"/>
      <c r="K30" s="15"/>
      <c r="L30" s="15"/>
      <c r="M30" s="15"/>
      <c r="O30" s="412"/>
      <c r="P30" s="1200"/>
      <c r="Q30" s="412"/>
      <c r="R30" s="412"/>
      <c r="S30" s="960"/>
      <c r="T30" s="412"/>
      <c r="U30" s="412"/>
      <c r="V30" s="412"/>
      <c r="W30" s="412"/>
    </row>
    <row r="31" spans="1:44" ht="18.75">
      <c r="B31" s="15"/>
      <c r="C31" s="104" t="s">
        <v>86</v>
      </c>
      <c r="D31" s="100">
        <f t="shared" ref="D31:D45" si="5">F3*-1</f>
        <v>-13118</v>
      </c>
      <c r="E31" s="98">
        <f t="shared" ref="E31:E45" si="6">+D3</f>
        <v>18138</v>
      </c>
      <c r="G31" s="15"/>
      <c r="H31" s="15"/>
      <c r="I31" s="15"/>
      <c r="J31" s="15"/>
      <c r="K31" s="15"/>
      <c r="L31" s="15"/>
      <c r="M31" s="15"/>
      <c r="O31" s="412"/>
      <c r="P31" s="1200"/>
      <c r="Q31" s="412"/>
      <c r="R31" s="412"/>
      <c r="S31" s="960"/>
      <c r="T31" s="412"/>
      <c r="U31" s="412"/>
      <c r="V31" s="412"/>
      <c r="W31" s="412"/>
    </row>
    <row r="32" spans="1:44" ht="18.75">
      <c r="B32" s="15"/>
      <c r="C32" s="104" t="s">
        <v>18</v>
      </c>
      <c r="D32" s="100">
        <f t="shared" si="5"/>
        <v>-107900</v>
      </c>
      <c r="E32" s="98">
        <f t="shared" si="6"/>
        <v>135039</v>
      </c>
      <c r="G32" s="15"/>
      <c r="H32" s="15"/>
      <c r="I32" s="15"/>
      <c r="J32" s="15"/>
      <c r="K32" s="15"/>
      <c r="L32" s="15"/>
      <c r="M32" s="15"/>
      <c r="O32" s="412"/>
      <c r="P32" s="1200"/>
      <c r="Q32" s="412"/>
      <c r="R32" s="412"/>
      <c r="S32" s="960"/>
      <c r="T32" s="412"/>
      <c r="U32" s="412"/>
      <c r="V32" s="412"/>
      <c r="W32" s="412"/>
    </row>
    <row r="33" spans="2:37" ht="18.75">
      <c r="B33" s="15"/>
      <c r="C33" s="104" t="s">
        <v>19</v>
      </c>
      <c r="D33" s="100">
        <f t="shared" si="5"/>
        <v>-153758</v>
      </c>
      <c r="E33" s="98">
        <f t="shared" si="6"/>
        <v>184748</v>
      </c>
      <c r="G33" s="15"/>
      <c r="H33" s="15"/>
      <c r="I33" s="15"/>
      <c r="J33" s="15"/>
      <c r="K33" s="15"/>
      <c r="L33" s="15"/>
      <c r="M33" s="15"/>
      <c r="O33" s="412"/>
      <c r="P33" s="1200"/>
      <c r="Q33" s="412"/>
      <c r="R33" s="412"/>
      <c r="S33" s="960"/>
      <c r="T33" s="412"/>
      <c r="U33" s="412"/>
      <c r="V33" s="412"/>
      <c r="W33" s="412"/>
    </row>
    <row r="34" spans="2:37" ht="18.75">
      <c r="B34" s="15"/>
      <c r="C34" s="104" t="s">
        <v>20</v>
      </c>
      <c r="D34" s="100">
        <f t="shared" si="5"/>
        <v>-149053</v>
      </c>
      <c r="E34" s="98">
        <f t="shared" si="6"/>
        <v>175400</v>
      </c>
      <c r="G34" s="15"/>
      <c r="H34" s="15"/>
      <c r="I34" s="15"/>
      <c r="J34" s="15"/>
      <c r="K34" s="15"/>
      <c r="L34" s="15"/>
      <c r="M34" s="15"/>
      <c r="N34" s="47"/>
      <c r="O34" s="1362"/>
      <c r="P34" s="1200"/>
      <c r="Q34" s="412"/>
      <c r="R34" s="412"/>
      <c r="S34" s="960"/>
      <c r="T34" s="412"/>
      <c r="U34" s="412"/>
      <c r="V34" s="1362"/>
      <c r="W34" s="1362"/>
      <c r="X34" s="47"/>
      <c r="Y34" s="47"/>
      <c r="Z34" s="47"/>
      <c r="AA34" s="47"/>
      <c r="AB34" s="47"/>
      <c r="AC34" s="47"/>
      <c r="AD34" s="47"/>
      <c r="AE34" s="47"/>
      <c r="AF34" s="47"/>
      <c r="AG34" s="47"/>
      <c r="AH34" s="47"/>
      <c r="AI34" s="47"/>
      <c r="AJ34" s="16"/>
      <c r="AK34" s="16"/>
    </row>
    <row r="35" spans="2:37" ht="18.75">
      <c r="B35" s="15"/>
      <c r="C35" s="104" t="s">
        <v>21</v>
      </c>
      <c r="D35" s="100">
        <f t="shared" si="5"/>
        <v>-132451</v>
      </c>
      <c r="E35" s="98">
        <f t="shared" si="6"/>
        <v>150081</v>
      </c>
      <c r="G35" s="15"/>
      <c r="H35" s="15"/>
      <c r="I35" s="15"/>
      <c r="J35" s="15"/>
      <c r="K35" s="15"/>
      <c r="L35" s="15"/>
      <c r="M35" s="15"/>
      <c r="N35" s="47"/>
      <c r="O35" s="1362"/>
      <c r="P35" s="1200"/>
      <c r="Q35" s="412"/>
      <c r="R35" s="412"/>
      <c r="S35" s="960"/>
      <c r="T35" s="412"/>
      <c r="U35" s="412"/>
      <c r="V35" s="1362"/>
      <c r="W35" s="1362"/>
      <c r="X35" s="47"/>
      <c r="Y35" s="47"/>
      <c r="Z35" s="47"/>
      <c r="AA35" s="47"/>
      <c r="AB35" s="47"/>
      <c r="AC35" s="47"/>
      <c r="AD35" s="47"/>
      <c r="AE35" s="47"/>
      <c r="AF35" s="47"/>
      <c r="AG35" s="47"/>
      <c r="AH35" s="47"/>
      <c r="AI35" s="47"/>
      <c r="AJ35" s="16"/>
      <c r="AK35" s="16"/>
    </row>
    <row r="36" spans="2:37" ht="18.75">
      <c r="B36" s="15"/>
      <c r="C36" s="104" t="s">
        <v>22</v>
      </c>
      <c r="D36" s="100">
        <f t="shared" si="5"/>
        <v>-117970</v>
      </c>
      <c r="E36" s="98">
        <f t="shared" si="6"/>
        <v>137591</v>
      </c>
      <c r="G36" s="15"/>
      <c r="H36" s="15"/>
      <c r="I36" s="15"/>
      <c r="J36" s="15"/>
      <c r="K36" s="15"/>
      <c r="L36" s="15"/>
      <c r="M36" s="15"/>
      <c r="N36" s="47"/>
      <c r="O36" s="1362"/>
      <c r="P36" s="1200"/>
      <c r="Q36" s="412"/>
      <c r="R36" s="412"/>
      <c r="S36" s="960"/>
      <c r="T36" s="1362"/>
      <c r="U36" s="1362"/>
      <c r="V36" s="1362"/>
      <c r="W36" s="1362"/>
      <c r="X36" s="47"/>
      <c r="Y36" s="47"/>
      <c r="Z36" s="47"/>
      <c r="AA36" s="47"/>
      <c r="AB36" s="47"/>
      <c r="AC36" s="47"/>
      <c r="AD36" s="47"/>
      <c r="AE36" s="47"/>
      <c r="AF36" s="47"/>
      <c r="AG36" s="47"/>
      <c r="AH36" s="47"/>
      <c r="AI36" s="47"/>
      <c r="AJ36" s="16"/>
      <c r="AK36" s="16"/>
    </row>
    <row r="37" spans="2:37" ht="18.75">
      <c r="B37" s="15"/>
      <c r="C37" s="104" t="s">
        <v>23</v>
      </c>
      <c r="D37" s="100">
        <f t="shared" si="5"/>
        <v>-94099</v>
      </c>
      <c r="E37" s="98">
        <f t="shared" si="6"/>
        <v>112447</v>
      </c>
      <c r="G37" s="15"/>
      <c r="H37" s="15"/>
      <c r="I37" s="15"/>
      <c r="J37" s="15"/>
      <c r="K37" s="15"/>
      <c r="L37" s="15"/>
      <c r="M37" s="15"/>
      <c r="N37" s="47"/>
      <c r="O37" s="1362"/>
      <c r="P37" s="1200"/>
      <c r="Q37" s="412"/>
      <c r="R37" s="412"/>
      <c r="S37" s="960"/>
      <c r="T37" s="1362"/>
      <c r="U37" s="1362"/>
      <c r="V37" s="1362"/>
      <c r="W37" s="1362"/>
      <c r="X37" s="47"/>
      <c r="Y37" s="47"/>
      <c r="Z37" s="47"/>
      <c r="AA37" s="47"/>
      <c r="AB37" s="47"/>
      <c r="AC37" s="47"/>
      <c r="AD37" s="47"/>
      <c r="AE37" s="47"/>
      <c r="AF37" s="47"/>
      <c r="AG37" s="47"/>
      <c r="AH37" s="47"/>
      <c r="AI37" s="47"/>
      <c r="AJ37" s="16"/>
      <c r="AK37" s="16"/>
    </row>
    <row r="38" spans="2:37" ht="18.75">
      <c r="B38" s="15"/>
      <c r="C38" s="104" t="s">
        <v>24</v>
      </c>
      <c r="D38" s="100">
        <f t="shared" si="5"/>
        <v>-77767</v>
      </c>
      <c r="E38" s="98">
        <f t="shared" si="6"/>
        <v>94582</v>
      </c>
      <c r="G38" s="15"/>
      <c r="H38" s="15"/>
      <c r="I38" s="15"/>
      <c r="J38" s="15"/>
      <c r="K38" s="15"/>
      <c r="L38" s="15"/>
      <c r="M38" s="15"/>
      <c r="N38" s="47"/>
      <c r="O38" s="1362"/>
      <c r="P38" s="1200"/>
      <c r="Q38" s="412"/>
      <c r="R38" s="412"/>
      <c r="S38" s="960"/>
      <c r="T38" s="1362"/>
      <c r="U38" s="1362"/>
      <c r="V38" s="1362"/>
      <c r="W38" s="1362"/>
      <c r="X38" s="47"/>
      <c r="Y38" s="47"/>
      <c r="Z38" s="47"/>
      <c r="AA38" s="47"/>
      <c r="AB38" s="47"/>
      <c r="AC38" s="47"/>
      <c r="AD38" s="47"/>
      <c r="AE38" s="47"/>
      <c r="AF38" s="47"/>
      <c r="AG38" s="47"/>
      <c r="AH38" s="47"/>
      <c r="AI38" s="47"/>
      <c r="AJ38" s="16"/>
      <c r="AK38" s="16"/>
    </row>
    <row r="39" spans="2:37" ht="18.75">
      <c r="B39" s="15"/>
      <c r="C39" s="104" t="s">
        <v>25</v>
      </c>
      <c r="D39" s="100">
        <f t="shared" si="5"/>
        <v>-58556</v>
      </c>
      <c r="E39" s="98">
        <f t="shared" si="6"/>
        <v>73175</v>
      </c>
      <c r="G39" s="15"/>
      <c r="H39" s="15"/>
      <c r="I39" s="15"/>
      <c r="J39" s="15"/>
      <c r="K39" s="15"/>
      <c r="L39" s="15"/>
      <c r="M39" s="15"/>
      <c r="N39" s="47"/>
      <c r="O39" s="1362"/>
      <c r="P39" s="1200"/>
      <c r="Q39" s="412"/>
      <c r="R39" s="412"/>
      <c r="S39" s="960"/>
      <c r="T39" s="1362"/>
      <c r="U39" s="1362"/>
      <c r="V39" s="1362"/>
      <c r="W39" s="1362"/>
      <c r="X39" s="47"/>
      <c r="Y39" s="47"/>
      <c r="Z39" s="47"/>
      <c r="AA39" s="47"/>
      <c r="AB39" s="47"/>
      <c r="AC39" s="47"/>
      <c r="AD39" s="47"/>
      <c r="AE39" s="47"/>
      <c r="AF39" s="47"/>
      <c r="AG39" s="47"/>
      <c r="AH39" s="47"/>
      <c r="AI39" s="47"/>
      <c r="AJ39" s="16"/>
      <c r="AK39" s="16"/>
    </row>
    <row r="40" spans="2:37" ht="18.75">
      <c r="B40" s="15"/>
      <c r="C40" s="104" t="s">
        <v>26</v>
      </c>
      <c r="D40" s="100">
        <f t="shared" si="5"/>
        <v>-35754</v>
      </c>
      <c r="E40" s="98">
        <f t="shared" si="6"/>
        <v>46736</v>
      </c>
      <c r="G40" s="15"/>
      <c r="H40" s="15"/>
      <c r="I40" s="15"/>
      <c r="J40" s="15"/>
      <c r="K40" s="15"/>
      <c r="L40" s="15"/>
      <c r="M40" s="15"/>
      <c r="N40" s="47"/>
      <c r="O40" s="1362"/>
      <c r="P40" s="1363"/>
      <c r="Q40" s="1362"/>
      <c r="R40" s="1362"/>
      <c r="S40" s="1364"/>
      <c r="T40" s="1362"/>
      <c r="U40" s="1362"/>
      <c r="V40" s="1362"/>
      <c r="W40" s="1362"/>
      <c r="X40" s="47"/>
      <c r="Y40" s="47"/>
      <c r="Z40" s="47"/>
      <c r="AA40" s="47"/>
      <c r="AB40" s="47"/>
      <c r="AC40" s="47"/>
      <c r="AD40" s="47"/>
      <c r="AE40" s="47"/>
      <c r="AF40" s="47"/>
      <c r="AG40" s="47"/>
      <c r="AH40" s="47"/>
      <c r="AI40" s="47"/>
      <c r="AJ40" s="16"/>
      <c r="AK40" s="16"/>
    </row>
    <row r="41" spans="2:37" ht="15.75">
      <c r="B41" s="15"/>
      <c r="C41" s="104" t="s">
        <v>87</v>
      </c>
      <c r="D41" s="100">
        <f t="shared" si="5"/>
        <v>-21130</v>
      </c>
      <c r="E41" s="98">
        <f t="shared" si="6"/>
        <v>30527</v>
      </c>
      <c r="G41" s="15"/>
      <c r="H41" s="15"/>
      <c r="I41" s="15"/>
      <c r="J41" s="15"/>
      <c r="K41" s="15"/>
      <c r="L41" s="15"/>
      <c r="M41" s="15"/>
      <c r="N41" s="47"/>
      <c r="O41" s="47"/>
      <c r="P41" s="1199"/>
      <c r="Q41" s="47"/>
      <c r="R41" s="47"/>
      <c r="S41" s="961"/>
      <c r="T41" s="47"/>
      <c r="U41" s="47"/>
      <c r="V41" s="47"/>
      <c r="W41" s="47"/>
      <c r="X41" s="47"/>
      <c r="Y41" s="47"/>
      <c r="Z41" s="47"/>
      <c r="AA41" s="47"/>
      <c r="AB41" s="47"/>
      <c r="AC41" s="47"/>
      <c r="AD41" s="47"/>
      <c r="AE41" s="47"/>
      <c r="AF41" s="47"/>
      <c r="AG41" s="47"/>
      <c r="AH41" s="47"/>
      <c r="AI41" s="47"/>
      <c r="AJ41" s="16"/>
      <c r="AK41" s="16"/>
    </row>
    <row r="42" spans="2:37" ht="15.75">
      <c r="B42" s="15"/>
      <c r="C42" s="104" t="s">
        <v>88</v>
      </c>
      <c r="D42" s="100">
        <f t="shared" si="5"/>
        <v>-11259</v>
      </c>
      <c r="E42" s="98">
        <f t="shared" si="6"/>
        <v>16811</v>
      </c>
      <c r="G42" s="15"/>
      <c r="H42" s="15"/>
      <c r="I42" s="15"/>
      <c r="J42" s="15"/>
      <c r="K42" s="15"/>
      <c r="L42" s="15"/>
      <c r="M42" s="15"/>
      <c r="N42" s="47"/>
      <c r="O42" s="47"/>
      <c r="P42" s="1198"/>
      <c r="Q42" s="47"/>
      <c r="R42" s="47"/>
      <c r="S42" s="961"/>
      <c r="T42" s="47"/>
      <c r="U42" s="47"/>
      <c r="V42" s="47"/>
      <c r="W42" s="47"/>
      <c r="X42" s="47"/>
      <c r="Y42" s="47"/>
      <c r="Z42" s="47"/>
      <c r="AA42" s="47"/>
      <c r="AB42" s="47"/>
      <c r="AC42" s="47"/>
      <c r="AD42" s="47"/>
      <c r="AE42" s="47"/>
      <c r="AF42" s="47"/>
      <c r="AG42" s="47"/>
      <c r="AH42" s="47"/>
      <c r="AI42" s="47"/>
      <c r="AJ42" s="16"/>
      <c r="AK42" s="16"/>
    </row>
    <row r="43" spans="2:37" ht="15.75">
      <c r="B43" s="15"/>
      <c r="C43" s="104" t="s">
        <v>89</v>
      </c>
      <c r="D43" s="100">
        <f t="shared" si="5"/>
        <v>-5420</v>
      </c>
      <c r="E43" s="98">
        <f t="shared" si="6"/>
        <v>8197</v>
      </c>
      <c r="G43" s="15"/>
      <c r="H43" s="15"/>
      <c r="I43" s="15"/>
      <c r="J43" s="15"/>
      <c r="K43" s="15"/>
      <c r="L43" s="15"/>
      <c r="M43" s="15"/>
      <c r="N43" s="47"/>
      <c r="O43" s="47"/>
      <c r="P43" s="1198"/>
      <c r="Q43" s="47"/>
      <c r="R43" s="47"/>
      <c r="S43" s="961"/>
      <c r="T43" s="47"/>
      <c r="U43" s="47"/>
      <c r="V43" s="47"/>
      <c r="W43" s="47"/>
      <c r="X43" s="47"/>
      <c r="Y43" s="47"/>
      <c r="Z43" s="47"/>
      <c r="AA43" s="47"/>
      <c r="AB43" s="47"/>
      <c r="AC43" s="47"/>
      <c r="AD43" s="47"/>
      <c r="AE43" s="47"/>
      <c r="AF43" s="47"/>
      <c r="AG43" s="47"/>
      <c r="AH43" s="47"/>
      <c r="AI43" s="47"/>
      <c r="AJ43" s="16"/>
      <c r="AK43" s="16"/>
    </row>
    <row r="44" spans="2:37" ht="15.75">
      <c r="B44" s="15"/>
      <c r="C44" s="104" t="s">
        <v>90</v>
      </c>
      <c r="D44" s="100">
        <f t="shared" si="5"/>
        <v>-3068</v>
      </c>
      <c r="E44" s="98">
        <f t="shared" si="6"/>
        <v>4258</v>
      </c>
      <c r="G44" s="15"/>
      <c r="H44" s="15"/>
      <c r="I44" s="15"/>
      <c r="J44" s="15"/>
      <c r="K44" s="15"/>
      <c r="L44" s="15"/>
      <c r="M44" s="15"/>
      <c r="N44" s="47"/>
      <c r="O44" s="47"/>
      <c r="P44" s="1198"/>
      <c r="Q44" s="47"/>
      <c r="R44" s="47"/>
      <c r="S44" s="961"/>
      <c r="T44" s="47"/>
      <c r="U44" s="47"/>
      <c r="V44" s="47"/>
      <c r="W44" s="47"/>
      <c r="X44" s="47"/>
      <c r="Y44" s="47"/>
      <c r="Z44" s="47"/>
      <c r="AA44" s="47"/>
      <c r="AB44" s="47"/>
      <c r="AC44" s="47"/>
      <c r="AD44" s="47"/>
      <c r="AE44" s="47"/>
      <c r="AF44" s="47"/>
      <c r="AG44" s="47"/>
      <c r="AH44" s="47"/>
      <c r="AI44" s="47"/>
      <c r="AJ44" s="16"/>
      <c r="AK44" s="16"/>
    </row>
    <row r="45" spans="2:37" ht="15.75">
      <c r="B45" s="15"/>
      <c r="C45" s="104" t="s">
        <v>91</v>
      </c>
      <c r="D45" s="100">
        <f t="shared" si="5"/>
        <v>-2120</v>
      </c>
      <c r="E45" s="98">
        <f t="shared" si="6"/>
        <v>2914</v>
      </c>
      <c r="G45" s="15"/>
      <c r="H45" s="15"/>
      <c r="I45" s="15"/>
      <c r="J45" s="15"/>
      <c r="K45" s="15"/>
      <c r="L45" s="15"/>
      <c r="M45" s="15"/>
      <c r="N45" s="47"/>
      <c r="O45" s="47"/>
      <c r="P45" s="1198"/>
      <c r="Q45" s="47"/>
      <c r="R45" s="47"/>
      <c r="S45" s="961"/>
      <c r="T45" s="47"/>
      <c r="U45" s="47"/>
      <c r="V45" s="47"/>
      <c r="W45" s="47"/>
      <c r="X45" s="47"/>
      <c r="Y45" s="47"/>
      <c r="Z45" s="47"/>
      <c r="AA45" s="47"/>
      <c r="AB45" s="47"/>
      <c r="AC45" s="47"/>
      <c r="AD45" s="47"/>
      <c r="AE45" s="47"/>
      <c r="AF45" s="47"/>
      <c r="AG45" s="47"/>
      <c r="AH45" s="47"/>
      <c r="AI45" s="47"/>
      <c r="AJ45" s="16"/>
      <c r="AK45" s="16"/>
    </row>
    <row r="46" spans="2:37">
      <c r="B46" s="15"/>
      <c r="G46" s="15"/>
      <c r="H46" s="15"/>
      <c r="N46" s="47"/>
      <c r="O46" s="47"/>
      <c r="P46" s="1198"/>
      <c r="Q46" s="47"/>
      <c r="R46" s="47"/>
      <c r="S46" s="961"/>
      <c r="T46" s="47"/>
      <c r="U46" s="47"/>
      <c r="V46" s="47"/>
      <c r="W46" s="47"/>
      <c r="X46" s="47"/>
      <c r="Y46" s="47"/>
      <c r="Z46" s="47"/>
      <c r="AA46" s="47"/>
      <c r="AB46" s="47"/>
      <c r="AC46" s="47"/>
      <c r="AD46" s="47"/>
      <c r="AE46" s="47"/>
      <c r="AF46" s="47"/>
      <c r="AG46" s="47"/>
      <c r="AH46" s="47"/>
      <c r="AI46" s="47"/>
      <c r="AJ46" s="16"/>
      <c r="AK46" s="16"/>
    </row>
    <row r="47" spans="2:37">
      <c r="N47" s="47"/>
      <c r="O47" s="47"/>
      <c r="P47" s="1198"/>
      <c r="Q47" s="47"/>
      <c r="R47" s="47"/>
      <c r="S47" s="961"/>
      <c r="T47" s="47"/>
      <c r="U47" s="47"/>
      <c r="V47" s="47"/>
      <c r="W47" s="47"/>
      <c r="X47" s="47"/>
      <c r="Y47" s="47"/>
      <c r="Z47" s="47"/>
      <c r="AA47" s="47"/>
      <c r="AB47" s="47"/>
      <c r="AC47" s="47"/>
      <c r="AD47" s="47"/>
      <c r="AE47" s="47"/>
      <c r="AF47" s="47"/>
      <c r="AG47" s="47"/>
      <c r="AH47" s="47"/>
      <c r="AI47" s="47"/>
      <c r="AJ47" s="16"/>
      <c r="AK47" s="105"/>
    </row>
    <row r="48" spans="2:37" ht="15.75">
      <c r="N48" s="47"/>
      <c r="O48" s="47"/>
      <c r="P48" s="1198"/>
      <c r="Q48" s="47"/>
      <c r="R48" s="47"/>
      <c r="S48" s="961"/>
      <c r="T48" s="47"/>
      <c r="U48" s="47"/>
      <c r="V48" s="47"/>
      <c r="W48" s="47"/>
      <c r="X48" s="47"/>
      <c r="Y48" s="47"/>
      <c r="Z48" s="47"/>
      <c r="AA48" s="47"/>
      <c r="AB48" s="47"/>
      <c r="AC48" s="47"/>
      <c r="AD48" s="47"/>
      <c r="AE48" s="47"/>
      <c r="AF48" s="47"/>
      <c r="AG48" s="47"/>
      <c r="AH48" s="47"/>
      <c r="AI48" s="106"/>
      <c r="AJ48" s="16"/>
      <c r="AK48" s="105"/>
    </row>
  </sheetData>
  <mergeCells count="3">
    <mergeCell ref="A1:M1"/>
    <mergeCell ref="C29:C30"/>
    <mergeCell ref="AO3:AQ3"/>
  </mergeCells>
  <conditionalFormatting sqref="B19:G19 B3:G3 B5:C17 E5:E17 B4:E4 D5:D18 F4:G17">
    <cfRule type="cellIs" dxfId="21" priority="1" operator="equal">
      <formula>0</formula>
    </cfRule>
  </conditionalFormatting>
  <printOptions horizontalCentered="1" verticalCentered="1"/>
  <pageMargins left="0.4" right="0.4" top="0.25" bottom="0.25" header="0.31496062992126" footer="0.31496062992126"/>
  <pageSetup scale="36" orientation="landscape"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2">
    <tabColor theme="1" tint="0.34998626667073579"/>
  </sheetPr>
  <dimension ref="A1:T19"/>
  <sheetViews>
    <sheetView showGridLines="0" view="pageBreakPreview" zoomScale="85" zoomScaleNormal="85" zoomScaleSheetLayoutView="85" workbookViewId="0">
      <selection activeCell="P3" sqref="P3:U37"/>
    </sheetView>
  </sheetViews>
  <sheetFormatPr baseColWidth="10" defaultColWidth="11.42578125" defaultRowHeight="15"/>
  <cols>
    <col min="1" max="1" width="13.85546875" style="44" customWidth="1"/>
    <col min="2" max="2" width="14.28515625" style="44" customWidth="1"/>
    <col min="3" max="3" width="14.140625" style="44" customWidth="1"/>
    <col min="4" max="4" width="13.7109375" style="44" customWidth="1"/>
    <col min="5" max="5" width="14.28515625" style="44" customWidth="1"/>
    <col min="6" max="6" width="15" style="44" customWidth="1"/>
    <col min="7" max="7" width="16.85546875" style="44" customWidth="1"/>
    <col min="8" max="8" width="15.140625" style="44" bestFit="1" customWidth="1"/>
    <col min="9" max="9" width="14.140625" style="44" bestFit="1" customWidth="1"/>
    <col min="10" max="10" width="15.140625" style="44" bestFit="1" customWidth="1"/>
    <col min="11" max="11" width="18" style="44" customWidth="1"/>
    <col min="12" max="13" width="15.85546875" style="44" customWidth="1"/>
    <col min="14" max="14" width="17.42578125" style="44" customWidth="1"/>
    <col min="15" max="15" width="3.7109375" style="44" customWidth="1"/>
    <col min="16" max="16" width="13" style="44" customWidth="1"/>
    <col min="17" max="17" width="15.140625" style="44" bestFit="1" customWidth="1"/>
    <col min="18" max="16384" width="11.42578125" style="44"/>
  </cols>
  <sheetData>
    <row r="1" spans="1:20" s="60" customFormat="1" ht="82.5" customHeight="1">
      <c r="A1" s="2593"/>
      <c r="B1" s="2593"/>
      <c r="C1" s="2593"/>
      <c r="D1" s="2593"/>
      <c r="E1" s="2593"/>
      <c r="F1" s="2593"/>
      <c r="G1" s="2593"/>
      <c r="H1" s="2593"/>
      <c r="I1" s="2593"/>
      <c r="J1" s="2593"/>
      <c r="K1" s="2593"/>
      <c r="L1" s="2593"/>
      <c r="M1" s="2593"/>
      <c r="N1" s="2593"/>
    </row>
    <row r="2" spans="1:20" s="60" customFormat="1" ht="7.5" customHeight="1">
      <c r="A2" s="2594"/>
      <c r="B2" s="2594"/>
      <c r="C2" s="2594"/>
      <c r="D2" s="2594"/>
      <c r="E2" s="2594"/>
      <c r="F2" s="2594"/>
      <c r="G2" s="2594"/>
      <c r="H2" s="2594"/>
      <c r="I2" s="2594"/>
      <c r="J2" s="2594"/>
      <c r="K2" s="2594"/>
      <c r="L2" s="2594"/>
      <c r="M2" s="2594"/>
      <c r="N2" s="2594"/>
    </row>
    <row r="3" spans="1:20" s="60" customFormat="1" ht="38.25" customHeight="1">
      <c r="A3" s="2595" t="s">
        <v>13</v>
      </c>
      <c r="B3" s="2597" t="s">
        <v>542</v>
      </c>
      <c r="C3" s="2598"/>
      <c r="D3" s="2598"/>
      <c r="E3" s="2598"/>
      <c r="F3" s="2599"/>
      <c r="G3" s="55"/>
      <c r="H3" s="55"/>
      <c r="I3" s="55"/>
      <c r="J3" s="55"/>
      <c r="Q3" s="195"/>
      <c r="R3" s="195"/>
      <c r="S3" s="195"/>
      <c r="T3" s="195"/>
    </row>
    <row r="4" spans="1:20" s="60" customFormat="1" ht="21.75" customHeight="1">
      <c r="A4" s="2596"/>
      <c r="B4" s="1954" t="s">
        <v>433</v>
      </c>
      <c r="C4" s="1954" t="s">
        <v>434</v>
      </c>
      <c r="D4" s="1954" t="s">
        <v>435</v>
      </c>
      <c r="E4" s="1954" t="s">
        <v>436</v>
      </c>
      <c r="F4" s="1953" t="s">
        <v>119</v>
      </c>
      <c r="G4" s="55"/>
      <c r="H4" s="55"/>
      <c r="I4" s="55"/>
      <c r="J4" s="55"/>
      <c r="Q4" s="195"/>
      <c r="R4" s="195"/>
      <c r="S4" s="195"/>
      <c r="T4" s="195"/>
    </row>
    <row r="5" spans="1:20" s="1566" customFormat="1" ht="15" customHeight="1">
      <c r="A5" s="1956" t="s">
        <v>912</v>
      </c>
      <c r="B5" s="1957">
        <v>308711</v>
      </c>
      <c r="C5" s="1958">
        <v>685719</v>
      </c>
      <c r="D5" s="1958">
        <v>615183</v>
      </c>
      <c r="E5" s="1959">
        <v>105304</v>
      </c>
      <c r="F5" s="1955">
        <f t="shared" ref="F5:F14" si="0">SUM(B5:E5)</f>
        <v>1714917</v>
      </c>
    </row>
    <row r="6" spans="1:20" s="1566" customFormat="1" ht="15" customHeight="1">
      <c r="A6" s="1567" t="s">
        <v>915</v>
      </c>
      <c r="B6" s="1960">
        <v>304009</v>
      </c>
      <c r="C6" s="1568">
        <v>668474</v>
      </c>
      <c r="D6" s="1568">
        <v>623616</v>
      </c>
      <c r="E6" s="1961">
        <v>102813</v>
      </c>
      <c r="F6" s="1569">
        <f t="shared" si="0"/>
        <v>1698912</v>
      </c>
      <c r="P6" s="1570"/>
    </row>
    <row r="7" spans="1:20" s="1566" customFormat="1" ht="15" customHeight="1">
      <c r="A7" s="1567" t="s">
        <v>919</v>
      </c>
      <c r="B7" s="1960">
        <v>353091</v>
      </c>
      <c r="C7" s="1568">
        <v>767075</v>
      </c>
      <c r="D7" s="1568">
        <v>667521</v>
      </c>
      <c r="E7" s="1961">
        <v>120046</v>
      </c>
      <c r="F7" s="1569">
        <f t="shared" si="0"/>
        <v>1907733</v>
      </c>
    </row>
    <row r="8" spans="1:20" s="1566" customFormat="1" ht="15" customHeight="1">
      <c r="A8" s="1567" t="s">
        <v>922</v>
      </c>
      <c r="B8" s="1960">
        <v>373620</v>
      </c>
      <c r="C8" s="1568">
        <v>794812</v>
      </c>
      <c r="D8" s="1568">
        <v>693971</v>
      </c>
      <c r="E8" s="1961">
        <v>122792</v>
      </c>
      <c r="F8" s="1569">
        <f t="shared" si="0"/>
        <v>1985195</v>
      </c>
      <c r="P8" s="1571"/>
    </row>
    <row r="9" spans="1:20" s="1566" customFormat="1" ht="15" customHeight="1">
      <c r="A9" s="1567" t="s">
        <v>925</v>
      </c>
      <c r="B9" s="1960">
        <v>396777</v>
      </c>
      <c r="C9" s="1568">
        <v>832773</v>
      </c>
      <c r="D9" s="1568">
        <v>699386</v>
      </c>
      <c r="E9" s="1961">
        <v>132202</v>
      </c>
      <c r="F9" s="1569">
        <f t="shared" si="0"/>
        <v>2061138</v>
      </c>
      <c r="P9" s="1571"/>
    </row>
    <row r="10" spans="1:20" s="1566" customFormat="1" ht="15" customHeight="1">
      <c r="A10" s="1567" t="s">
        <v>937</v>
      </c>
      <c r="B10" s="1960">
        <v>400104</v>
      </c>
      <c r="C10" s="1568">
        <v>823145</v>
      </c>
      <c r="D10" s="1568">
        <v>698956</v>
      </c>
      <c r="E10" s="1961">
        <v>131461</v>
      </c>
      <c r="F10" s="1569">
        <f t="shared" si="0"/>
        <v>2053666</v>
      </c>
      <c r="P10" s="1571"/>
    </row>
    <row r="11" spans="1:20" s="1566" customFormat="1" ht="15" customHeight="1">
      <c r="A11" s="1567" t="s">
        <v>941</v>
      </c>
      <c r="B11" s="1960">
        <v>398783</v>
      </c>
      <c r="C11" s="1568">
        <v>835158</v>
      </c>
      <c r="D11" s="1568">
        <v>703542</v>
      </c>
      <c r="E11" s="1961">
        <v>131772</v>
      </c>
      <c r="F11" s="1569">
        <f t="shared" si="0"/>
        <v>2069255</v>
      </c>
    </row>
    <row r="12" spans="1:20" s="1566" customFormat="1" ht="15" customHeight="1">
      <c r="A12" s="1567" t="s">
        <v>956</v>
      </c>
      <c r="B12" s="1960">
        <v>404303</v>
      </c>
      <c r="C12" s="1568">
        <v>849917</v>
      </c>
      <c r="D12" s="1568">
        <v>704682</v>
      </c>
      <c r="E12" s="1961">
        <v>133642</v>
      </c>
      <c r="F12" s="1569">
        <f t="shared" si="0"/>
        <v>2092544</v>
      </c>
      <c r="J12" s="1566" t="s">
        <v>8</v>
      </c>
    </row>
    <row r="13" spans="1:20" s="1566" customFormat="1" ht="15" customHeight="1">
      <c r="A13" s="1567" t="s">
        <v>962</v>
      </c>
      <c r="B13" s="1960">
        <v>413157</v>
      </c>
      <c r="C13" s="1568">
        <v>862184</v>
      </c>
      <c r="D13" s="1568">
        <v>708468</v>
      </c>
      <c r="E13" s="1961">
        <v>133241</v>
      </c>
      <c r="F13" s="1569">
        <f t="shared" si="0"/>
        <v>2117050</v>
      </c>
    </row>
    <row r="14" spans="1:20" s="1566" customFormat="1" ht="15" customHeight="1">
      <c r="A14" s="1567" t="s">
        <v>968</v>
      </c>
      <c r="B14" s="1960">
        <v>428390</v>
      </c>
      <c r="C14" s="1568">
        <v>851329</v>
      </c>
      <c r="D14" s="1568">
        <v>709476</v>
      </c>
      <c r="E14" s="1961">
        <v>133097</v>
      </c>
      <c r="F14" s="1569">
        <f t="shared" si="0"/>
        <v>2122292</v>
      </c>
    </row>
    <row r="15" spans="1:20" s="1566" customFormat="1" ht="15" customHeight="1">
      <c r="A15" s="1567" t="s">
        <v>977</v>
      </c>
      <c r="B15" s="1960">
        <v>428390</v>
      </c>
      <c r="C15" s="1568">
        <v>851329</v>
      </c>
      <c r="D15" s="1568">
        <v>709476</v>
      </c>
      <c r="E15" s="1961">
        <v>133097</v>
      </c>
      <c r="F15" s="1569">
        <f>SUM(B15:E15)</f>
        <v>2122292</v>
      </c>
    </row>
    <row r="16" spans="1:20" s="1566" customFormat="1" ht="15" customHeight="1">
      <c r="A16" s="1567" t="s">
        <v>1020</v>
      </c>
      <c r="B16" s="1960">
        <v>439847</v>
      </c>
      <c r="C16" s="1568">
        <v>859082</v>
      </c>
      <c r="D16" s="1568">
        <v>707322</v>
      </c>
      <c r="E16" s="1961">
        <v>134791</v>
      </c>
      <c r="F16" s="1569">
        <f>SUM(B16:E16)</f>
        <v>2141042</v>
      </c>
    </row>
    <row r="17" spans="1:7" s="1566" customFormat="1" ht="15" customHeight="1">
      <c r="A17" s="1930" t="s">
        <v>1031</v>
      </c>
      <c r="B17" s="1962">
        <v>43374</v>
      </c>
      <c r="C17" s="1931">
        <v>871155</v>
      </c>
      <c r="D17" s="1931">
        <v>703316</v>
      </c>
      <c r="E17" s="1963">
        <v>136226</v>
      </c>
      <c r="F17" s="1572">
        <f>SUM(B17:E17)</f>
        <v>1754071</v>
      </c>
    </row>
    <row r="18" spans="1:7" s="1566" customFormat="1" ht="15" customHeight="1">
      <c r="A18" s="2600"/>
      <c r="B18" s="2601"/>
      <c r="C18" s="2601"/>
      <c r="D18" s="2601"/>
      <c r="E18" s="2601"/>
      <c r="F18" s="2601"/>
      <c r="G18" s="44"/>
    </row>
    <row r="19" spans="1:7" s="1566" customFormat="1" ht="15" customHeight="1">
      <c r="A19" s="44"/>
      <c r="B19" s="44"/>
      <c r="C19" s="44"/>
      <c r="D19" s="44"/>
      <c r="E19" s="44"/>
      <c r="F19" s="44"/>
      <c r="G19" s="44"/>
    </row>
  </sheetData>
  <mergeCells count="5">
    <mergeCell ref="A1:N1"/>
    <mergeCell ref="A2:N2"/>
    <mergeCell ref="A3:A4"/>
    <mergeCell ref="B3:F3"/>
    <mergeCell ref="A18:F18"/>
  </mergeCells>
  <conditionalFormatting sqref="A17:F17">
    <cfRule type="cellIs" dxfId="20" priority="4" operator="equal">
      <formula>0</formula>
    </cfRule>
  </conditionalFormatting>
  <conditionalFormatting sqref="A14:F16 A13:E15">
    <cfRule type="cellIs" dxfId="19" priority="3" operator="equal">
      <formula>0</formula>
    </cfRule>
  </conditionalFormatting>
  <conditionalFormatting sqref="A16:E16">
    <cfRule type="cellIs" dxfId="18" priority="1" operator="equal">
      <formula>0</formula>
    </cfRule>
  </conditionalFormatting>
  <printOptions horizontalCentered="1" verticalCentered="1"/>
  <pageMargins left="0.4" right="0.4" top="0.25" bottom="0.25" header="0.31496062992126" footer="0.31496062992126"/>
  <pageSetup scale="52" orientation="landscape" r:id="rId1"/>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3">
    <tabColor theme="0" tint="-0.499984740745262"/>
    <pageSetUpPr fitToPage="1"/>
  </sheetPr>
  <dimension ref="A1:O56"/>
  <sheetViews>
    <sheetView showGridLines="0" view="pageBreakPreview" zoomScale="70" zoomScaleNormal="100" zoomScaleSheetLayoutView="70" workbookViewId="0">
      <pane ySplit="1" topLeftCell="A6" activePane="bottomLeft" state="frozen"/>
      <selection pane="bottomLeft" activeCell="K3" sqref="K3:U46"/>
    </sheetView>
  </sheetViews>
  <sheetFormatPr baseColWidth="10" defaultColWidth="11.42578125" defaultRowHeight="15"/>
  <cols>
    <col min="1" max="1" width="23.140625" style="29" customWidth="1"/>
    <col min="2" max="2" width="16.28515625" style="402" customWidth="1"/>
    <col min="3" max="3" width="21.140625" style="29" customWidth="1"/>
    <col min="4" max="4" width="29.5703125" style="29" customWidth="1"/>
    <col min="5" max="5" width="18.85546875" style="29" customWidth="1"/>
    <col min="6" max="6" width="20.42578125" style="29" customWidth="1"/>
    <col min="7" max="7" width="19" style="29" customWidth="1"/>
    <col min="8" max="8" width="24.5703125" style="29" customWidth="1"/>
    <col min="9" max="9" width="35.28515625" style="29" customWidth="1"/>
    <col min="10" max="10" width="20.28515625" style="29" customWidth="1"/>
    <col min="11" max="11" width="14.42578125" style="29" customWidth="1"/>
    <col min="12" max="12" width="14.28515625" style="29" customWidth="1"/>
    <col min="13" max="13" width="13.85546875" style="29" customWidth="1"/>
    <col min="14" max="16384" width="11.42578125" style="29"/>
  </cols>
  <sheetData>
    <row r="1" spans="1:15" s="60" customFormat="1" ht="90.75" customHeight="1">
      <c r="A1" s="2549"/>
      <c r="B1" s="2549"/>
      <c r="C1" s="2549"/>
      <c r="D1" s="2549"/>
      <c r="E1" s="2549"/>
      <c r="F1" s="2549"/>
      <c r="G1" s="2549"/>
      <c r="H1" s="2549"/>
      <c r="I1" s="2549"/>
      <c r="J1" s="2549"/>
    </row>
    <row r="2" spans="1:15" s="60" customFormat="1" ht="10.5" customHeight="1">
      <c r="A2" s="2602"/>
      <c r="B2" s="2602"/>
      <c r="C2" s="2602"/>
      <c r="D2" s="2602"/>
      <c r="E2" s="2602"/>
      <c r="F2" s="2602"/>
      <c r="G2" s="2602"/>
      <c r="H2" s="2602"/>
      <c r="I2" s="2602"/>
      <c r="J2" s="2602"/>
    </row>
    <row r="3" spans="1:15" s="60" customFormat="1" ht="64.5" customHeight="1">
      <c r="A3" s="443" t="s">
        <v>0</v>
      </c>
      <c r="B3" s="1966" t="s">
        <v>190</v>
      </c>
      <c r="C3" s="1966" t="s">
        <v>339</v>
      </c>
      <c r="D3" s="1966" t="s">
        <v>522</v>
      </c>
      <c r="E3" s="1967" t="s">
        <v>189</v>
      </c>
      <c r="F3" s="72"/>
      <c r="G3" s="72"/>
      <c r="H3" s="72"/>
      <c r="I3" s="72"/>
      <c r="J3" s="72"/>
      <c r="K3" s="344"/>
      <c r="L3" s="344"/>
      <c r="M3" s="344"/>
      <c r="N3" s="344"/>
      <c r="O3" s="344"/>
    </row>
    <row r="4" spans="1:15" s="60" customFormat="1" ht="18.75">
      <c r="A4" s="389" t="s">
        <v>3</v>
      </c>
      <c r="B4" s="614">
        <v>626615</v>
      </c>
      <c r="C4" s="615">
        <f>+'V.4.2.NA. Reportes ARL'!D3</f>
        <v>3731</v>
      </c>
      <c r="D4" s="616">
        <f t="shared" ref="D4:D19" si="0">C4/B4*$A$26</f>
        <v>595.42143102223849</v>
      </c>
      <c r="E4" s="617">
        <f>C4/B4</f>
        <v>5.9542143102223853E-3</v>
      </c>
      <c r="F4" s="72"/>
      <c r="I4" s="72"/>
      <c r="J4" s="72"/>
      <c r="K4" s="344"/>
      <c r="L4" s="344"/>
      <c r="M4" s="344"/>
      <c r="N4" s="344"/>
      <c r="O4" s="344"/>
    </row>
    <row r="5" spans="1:15" s="60" customFormat="1" ht="18.75">
      <c r="A5" s="389" t="s">
        <v>4</v>
      </c>
      <c r="B5" s="614">
        <v>808496</v>
      </c>
      <c r="C5" s="615">
        <f>+'V.4.2.NA. Reportes ARL'!D4</f>
        <v>5535</v>
      </c>
      <c r="D5" s="616">
        <f t="shared" si="0"/>
        <v>684.60450020779331</v>
      </c>
      <c r="E5" s="617">
        <f t="shared" ref="E5:E10" si="1">C5/B5</f>
        <v>6.8460450020779327E-3</v>
      </c>
      <c r="F5" s="72"/>
      <c r="H5" s="72"/>
      <c r="I5" s="72"/>
      <c r="J5" s="72"/>
      <c r="K5" s="344"/>
      <c r="L5" s="344"/>
      <c r="M5" s="344"/>
      <c r="N5" s="344"/>
      <c r="O5" s="344"/>
    </row>
    <row r="6" spans="1:15" s="60" customFormat="1" ht="18.75">
      <c r="A6" s="389" t="s">
        <v>5</v>
      </c>
      <c r="B6" s="614">
        <v>913203</v>
      </c>
      <c r="C6" s="615">
        <f>+'V.4.2.NA. Reportes ARL'!D5</f>
        <v>8544</v>
      </c>
      <c r="D6" s="616">
        <f t="shared" si="0"/>
        <v>935.60796449420332</v>
      </c>
      <c r="E6" s="617">
        <f t="shared" si="1"/>
        <v>9.3560796449420336E-3</v>
      </c>
      <c r="F6" s="72"/>
      <c r="H6" s="72"/>
      <c r="I6" s="72" t="s">
        <v>8</v>
      </c>
      <c r="J6" s="72"/>
      <c r="K6" s="344"/>
      <c r="L6" s="344"/>
      <c r="M6" s="344"/>
      <c r="N6" s="344"/>
      <c r="O6" s="344"/>
    </row>
    <row r="7" spans="1:15" s="60" customFormat="1" ht="18.75">
      <c r="A7" s="389" t="s">
        <v>6</v>
      </c>
      <c r="B7" s="614">
        <v>992746</v>
      </c>
      <c r="C7" s="615">
        <f>+'V.4.2.NA. Reportes ARL'!D6</f>
        <v>10977</v>
      </c>
      <c r="D7" s="616">
        <f t="shared" si="0"/>
        <v>1105.7208994042787</v>
      </c>
      <c r="E7" s="617">
        <f t="shared" si="1"/>
        <v>1.1057208994042786E-2</v>
      </c>
      <c r="F7" s="72" t="s">
        <v>8</v>
      </c>
      <c r="H7" s="72"/>
      <c r="I7" s="72"/>
      <c r="J7" s="72"/>
      <c r="K7" s="344"/>
      <c r="L7" s="344"/>
      <c r="M7" s="344"/>
      <c r="N7" s="344"/>
      <c r="O7" s="344"/>
    </row>
    <row r="8" spans="1:15" s="60" customFormat="1" ht="18.75">
      <c r="A8" s="389" t="s">
        <v>7</v>
      </c>
      <c r="B8" s="614">
        <v>1084705</v>
      </c>
      <c r="C8" s="615">
        <f>+'V.4.2.NA. Reportes ARL'!D7</f>
        <v>14683</v>
      </c>
      <c r="D8" s="616">
        <f t="shared" si="0"/>
        <v>1353.6399297504852</v>
      </c>
      <c r="E8" s="617">
        <f t="shared" si="1"/>
        <v>1.3536399297504852E-2</v>
      </c>
      <c r="F8" s="72"/>
      <c r="H8" s="72"/>
      <c r="I8" s="72"/>
      <c r="J8" s="72"/>
      <c r="K8" s="344"/>
      <c r="L8" s="344"/>
      <c r="M8" s="344"/>
      <c r="N8" s="344"/>
      <c r="O8" s="344"/>
    </row>
    <row r="9" spans="1:15" s="60" customFormat="1" ht="18.75">
      <c r="A9" s="389" t="s">
        <v>140</v>
      </c>
      <c r="B9" s="614">
        <v>1183463</v>
      </c>
      <c r="C9" s="615">
        <f>+'V.4.2.NA. Reportes ARL'!D8</f>
        <v>17456</v>
      </c>
      <c r="D9" s="616">
        <f t="shared" si="0"/>
        <v>1474.9933035506815</v>
      </c>
      <c r="E9" s="617">
        <f t="shared" si="1"/>
        <v>1.4749933035506814E-2</v>
      </c>
      <c r="F9" s="72"/>
      <c r="H9" s="72"/>
      <c r="I9" s="72"/>
      <c r="J9" s="72"/>
      <c r="K9" s="344"/>
      <c r="L9" s="344"/>
      <c r="M9" s="344"/>
      <c r="N9" s="344"/>
      <c r="O9" s="344"/>
    </row>
    <row r="10" spans="1:15" s="60" customFormat="1" ht="18.75">
      <c r="A10" s="389" t="s">
        <v>171</v>
      </c>
      <c r="B10" s="614">
        <v>1367790</v>
      </c>
      <c r="C10" s="615">
        <f>+'V.4.2.NA. Reportes ARL'!D9</f>
        <v>22597</v>
      </c>
      <c r="D10" s="616">
        <f t="shared" si="0"/>
        <v>1652.0810943200345</v>
      </c>
      <c r="E10" s="617">
        <f t="shared" si="1"/>
        <v>1.6520810943200345E-2</v>
      </c>
      <c r="F10" s="72"/>
      <c r="H10" s="339"/>
      <c r="I10" s="72"/>
      <c r="J10" s="72"/>
      <c r="K10" s="344"/>
      <c r="L10" s="344"/>
      <c r="M10" s="344"/>
      <c r="N10" s="344"/>
      <c r="O10" s="344"/>
    </row>
    <row r="11" spans="1:15" s="60" customFormat="1" ht="18.75">
      <c r="A11" s="389" t="s">
        <v>375</v>
      </c>
      <c r="B11" s="614">
        <v>1430273</v>
      </c>
      <c r="C11" s="615">
        <f>+'V.4.2.NA. Reportes ARL'!D10</f>
        <v>26688</v>
      </c>
      <c r="D11" s="616">
        <f t="shared" si="0"/>
        <v>1865.9374818653503</v>
      </c>
      <c r="E11" s="617">
        <f t="shared" ref="E11:E18" si="2">C11/B11</f>
        <v>1.8659374818653502E-2</v>
      </c>
      <c r="F11" s="72"/>
      <c r="H11" s="72"/>
      <c r="I11" s="72"/>
      <c r="J11" s="72"/>
      <c r="K11" s="344"/>
      <c r="L11" s="344"/>
      <c r="M11" s="344"/>
      <c r="N11" s="344"/>
      <c r="O11" s="344"/>
    </row>
    <row r="12" spans="1:15" s="60" customFormat="1" ht="18.75">
      <c r="A12" s="389" t="s">
        <v>408</v>
      </c>
      <c r="B12" s="614">
        <v>1530322</v>
      </c>
      <c r="C12" s="615">
        <f>+'V.4.2.NA. Reportes ARL'!D11</f>
        <v>28635</v>
      </c>
      <c r="D12" s="616">
        <f t="shared" si="0"/>
        <v>1871.174824644748</v>
      </c>
      <c r="E12" s="617">
        <f t="shared" si="2"/>
        <v>1.8711748246447481E-2</v>
      </c>
      <c r="F12" s="72"/>
      <c r="H12" s="72"/>
      <c r="I12" s="72"/>
      <c r="J12" s="72"/>
      <c r="K12" s="344"/>
      <c r="L12" s="344"/>
      <c r="M12" s="344"/>
      <c r="N12" s="344"/>
      <c r="O12" s="344"/>
    </row>
    <row r="13" spans="1:15" s="60" customFormat="1" ht="18.75">
      <c r="A13" s="389" t="s">
        <v>416</v>
      </c>
      <c r="B13" s="614">
        <f>+'[2]VI.1.1 Afil. SRL'!D10</f>
        <v>1651202</v>
      </c>
      <c r="C13" s="615">
        <f>+'V.4.2.NA. Reportes ARL'!D12</f>
        <v>31032</v>
      </c>
      <c r="D13" s="616">
        <f t="shared" si="0"/>
        <v>1879.3581887618836</v>
      </c>
      <c r="E13" s="617">
        <f t="shared" si="2"/>
        <v>1.8793581887618836E-2</v>
      </c>
      <c r="F13" s="72"/>
      <c r="H13" s="72"/>
      <c r="I13" s="72"/>
      <c r="J13" s="72"/>
      <c r="K13" s="344"/>
      <c r="L13" s="344"/>
      <c r="M13" s="344"/>
      <c r="N13" s="344"/>
      <c r="O13" s="344"/>
    </row>
    <row r="14" spans="1:15" s="403" customFormat="1" ht="18.75" customHeight="1">
      <c r="A14" s="389" t="s">
        <v>669</v>
      </c>
      <c r="B14" s="614">
        <v>1759458</v>
      </c>
      <c r="C14" s="615">
        <v>34549</v>
      </c>
      <c r="D14" s="616">
        <f t="shared" si="0"/>
        <v>1963.6160681300721</v>
      </c>
      <c r="E14" s="617">
        <f t="shared" si="2"/>
        <v>1.963616068130072E-2</v>
      </c>
      <c r="F14" s="126"/>
      <c r="H14" s="126"/>
      <c r="I14" s="126"/>
      <c r="J14" s="126"/>
      <c r="K14" s="618"/>
      <c r="L14" s="344"/>
      <c r="M14" s="618"/>
      <c r="N14" s="618"/>
      <c r="O14" s="618"/>
    </row>
    <row r="15" spans="1:15" s="60" customFormat="1" ht="17.25" customHeight="1">
      <c r="A15" s="389" t="s">
        <v>696</v>
      </c>
      <c r="B15" s="614">
        <v>1888238</v>
      </c>
      <c r="C15" s="615">
        <v>38856</v>
      </c>
      <c r="D15" s="616">
        <f t="shared" si="0"/>
        <v>2057.7914436633519</v>
      </c>
      <c r="E15" s="617">
        <f t="shared" si="2"/>
        <v>2.0577914436633517E-2</v>
      </c>
      <c r="F15" s="72"/>
      <c r="H15" s="72"/>
      <c r="I15" s="72"/>
      <c r="J15" s="72"/>
      <c r="K15" s="344"/>
      <c r="L15" s="344"/>
      <c r="M15" s="344"/>
      <c r="N15" s="344"/>
      <c r="O15" s="344"/>
    </row>
    <row r="16" spans="1:15" s="60" customFormat="1" ht="18.75">
      <c r="A16" s="389" t="s">
        <v>746</v>
      </c>
      <c r="B16" s="614">
        <v>2050322</v>
      </c>
      <c r="C16" s="615">
        <v>41489</v>
      </c>
      <c r="D16" s="616">
        <f t="shared" si="0"/>
        <v>2023.5358153499792</v>
      </c>
      <c r="E16" s="617">
        <f t="shared" si="2"/>
        <v>2.0235358153499791E-2</v>
      </c>
      <c r="F16" s="582"/>
      <c r="G16" s="72"/>
      <c r="H16" s="72"/>
      <c r="I16" s="72"/>
      <c r="J16" s="72"/>
      <c r="K16" s="344"/>
      <c r="L16" s="344"/>
      <c r="M16" s="344"/>
      <c r="N16" s="344"/>
      <c r="O16" s="344"/>
    </row>
    <row r="17" spans="1:15" s="60" customFormat="1" ht="18.75">
      <c r="A17" s="389" t="s">
        <v>766</v>
      </c>
      <c r="B17" s="614">
        <v>2202518</v>
      </c>
      <c r="C17" s="615">
        <v>45470</v>
      </c>
      <c r="D17" s="616">
        <f t="shared" si="0"/>
        <v>2064.4553188668606</v>
      </c>
      <c r="E17" s="617">
        <f t="shared" si="2"/>
        <v>2.0644553188668605E-2</v>
      </c>
      <c r="F17" s="582"/>
      <c r="G17" s="72"/>
      <c r="H17" s="72"/>
      <c r="I17" s="72"/>
      <c r="J17" s="72"/>
      <c r="K17" s="344"/>
      <c r="L17" s="344"/>
      <c r="M17" s="344"/>
      <c r="N17" s="344"/>
      <c r="O17" s="344"/>
    </row>
    <row r="18" spans="1:15" s="60" customFormat="1" ht="18.75">
      <c r="A18" s="389" t="s">
        <v>891</v>
      </c>
      <c r="B18" s="614">
        <v>2299153</v>
      </c>
      <c r="C18" s="615">
        <v>49148</v>
      </c>
      <c r="D18" s="616">
        <f t="shared" si="0"/>
        <v>2137.6567805622331</v>
      </c>
      <c r="E18" s="617">
        <f t="shared" si="2"/>
        <v>2.1376567805622332E-2</v>
      </c>
      <c r="F18" s="582"/>
      <c r="G18" s="72"/>
      <c r="H18" s="72"/>
      <c r="I18" s="72"/>
      <c r="J18" s="72"/>
      <c r="K18" s="344"/>
      <c r="M18" s="344"/>
      <c r="N18" s="344"/>
      <c r="O18" s="344"/>
    </row>
    <row r="19" spans="1:15" s="584" customFormat="1" ht="18.75">
      <c r="A19" s="389" t="s">
        <v>964</v>
      </c>
      <c r="B19" s="614">
        <v>2117050</v>
      </c>
      <c r="C19" s="615">
        <f>+'Resumen EEp'!D7</f>
        <v>16325</v>
      </c>
      <c r="D19" s="616">
        <f t="shared" si="0"/>
        <v>771.12019083158168</v>
      </c>
      <c r="E19" s="617">
        <f t="shared" ref="E19" si="3">C19/B19</f>
        <v>7.7112019083158167E-3</v>
      </c>
      <c r="F19" s="582"/>
      <c r="G19" s="582"/>
      <c r="H19" s="582"/>
      <c r="I19" s="582"/>
      <c r="J19" s="582"/>
      <c r="K19" s="344"/>
      <c r="M19" s="344"/>
      <c r="N19" s="344"/>
      <c r="O19" s="344"/>
    </row>
    <row r="20" spans="1:15" s="584" customFormat="1" ht="18.75">
      <c r="A20" s="587" t="str">
        <f>+'Resumen EEp'!G5</f>
        <v>Ene-Abr. 2021</v>
      </c>
      <c r="B20" s="614">
        <f>+'Resumen EEp'!D13</f>
        <v>2174071</v>
      </c>
      <c r="C20" s="615">
        <f>+'Resumen EEp'!D7</f>
        <v>16325</v>
      </c>
      <c r="D20" s="616">
        <f t="shared" ref="D20" si="4">C20/B20*$A$26</f>
        <v>750.89543993733412</v>
      </c>
      <c r="E20" s="617">
        <f t="shared" ref="E20" si="5">C20/B20</f>
        <v>7.5089543993733417E-3</v>
      </c>
      <c r="F20" s="582"/>
      <c r="G20" s="582"/>
      <c r="H20" s="582"/>
      <c r="I20" s="582"/>
      <c r="J20" s="582"/>
      <c r="K20" s="344"/>
      <c r="M20" s="344"/>
      <c r="N20" s="344"/>
      <c r="O20" s="344"/>
    </row>
    <row r="21" spans="1:15" s="60" customFormat="1" ht="18.75">
      <c r="A21" s="244" t="s">
        <v>1</v>
      </c>
      <c r="B21" s="1972"/>
      <c r="C21" s="1973">
        <f>SUM(C4:C19)</f>
        <v>395715</v>
      </c>
      <c r="D21" s="1973"/>
      <c r="E21" s="1974">
        <f>AVERAGE(E4:E19)</f>
        <v>1.5272947022141109E-2</v>
      </c>
      <c r="F21" s="72"/>
      <c r="G21" s="72"/>
      <c r="H21" s="72"/>
      <c r="I21" s="72"/>
      <c r="J21" s="72"/>
      <c r="K21" s="344"/>
      <c r="L21" s="1326"/>
      <c r="M21" s="344"/>
      <c r="N21" s="344"/>
      <c r="O21" s="344"/>
    </row>
    <row r="22" spans="1:15" s="60" customFormat="1" ht="18.75">
      <c r="A22" s="731" t="s">
        <v>682</v>
      </c>
      <c r="B22" s="129"/>
      <c r="C22" s="582"/>
      <c r="D22" s="582"/>
      <c r="E22" s="582"/>
      <c r="F22" s="72"/>
      <c r="G22" s="72"/>
      <c r="H22" s="72"/>
      <c r="I22" s="72"/>
      <c r="J22" s="72"/>
      <c r="K22" s="344"/>
      <c r="L22" s="344"/>
      <c r="M22" s="344"/>
      <c r="N22" s="344"/>
      <c r="O22" s="344"/>
    </row>
    <row r="23" spans="1:15" s="60" customFormat="1">
      <c r="A23" s="582"/>
      <c r="B23" s="129"/>
      <c r="C23" s="582"/>
      <c r="D23" s="582"/>
      <c r="E23" s="582"/>
      <c r="F23" s="72"/>
      <c r="G23" s="72"/>
      <c r="H23" s="72"/>
      <c r="I23" s="72"/>
      <c r="J23" s="72"/>
      <c r="K23" s="344"/>
      <c r="L23" s="344"/>
      <c r="M23" s="344"/>
      <c r="N23" s="344"/>
      <c r="O23" s="344"/>
    </row>
    <row r="24" spans="1:15" s="60" customFormat="1">
      <c r="A24" s="72"/>
      <c r="B24" s="129"/>
      <c r="C24" s="72"/>
      <c r="D24" s="72"/>
      <c r="E24" s="72"/>
      <c r="F24" s="72"/>
      <c r="G24" s="72"/>
      <c r="H24" s="72"/>
      <c r="I24" s="72"/>
      <c r="J24" s="72"/>
      <c r="K24" s="15"/>
      <c r="L24" s="344"/>
    </row>
    <row r="25" spans="1:15" s="60" customFormat="1">
      <c r="A25" s="72"/>
      <c r="B25" s="129"/>
      <c r="C25" s="72"/>
      <c r="D25" s="72"/>
      <c r="E25" s="72"/>
      <c r="F25" s="72"/>
      <c r="G25" s="72"/>
      <c r="H25" s="72"/>
      <c r="I25" s="72"/>
      <c r="J25" s="72"/>
      <c r="K25" s="15"/>
      <c r="L25" s="344"/>
    </row>
    <row r="26" spans="1:15" s="60" customFormat="1" ht="15.75">
      <c r="A26" s="119">
        <v>100000</v>
      </c>
      <c r="B26" s="129"/>
      <c r="C26" s="72"/>
      <c r="D26" s="72"/>
      <c r="E26" s="72"/>
      <c r="F26" s="72"/>
      <c r="G26" s="72"/>
      <c r="H26" s="72"/>
      <c r="I26" s="72"/>
      <c r="J26" s="72"/>
      <c r="K26" s="15"/>
      <c r="L26" s="15"/>
    </row>
    <row r="27" spans="1:15" s="60" customFormat="1">
      <c r="A27" s="72"/>
      <c r="B27" s="129"/>
      <c r="C27" s="72"/>
      <c r="D27" s="72"/>
      <c r="E27" s="72"/>
      <c r="F27" s="72"/>
      <c r="G27" s="72"/>
      <c r="H27" s="72"/>
      <c r="I27" s="72"/>
      <c r="J27" s="72"/>
      <c r="K27" s="15"/>
      <c r="L27" s="15"/>
    </row>
    <row r="28" spans="1:15" s="60" customFormat="1">
      <c r="A28" s="72"/>
      <c r="B28" s="129"/>
      <c r="C28" s="72"/>
      <c r="D28" s="72"/>
      <c r="E28" s="72"/>
      <c r="F28" s="72"/>
      <c r="G28" s="72"/>
      <c r="H28" s="72"/>
      <c r="I28" s="72"/>
      <c r="J28" s="72"/>
      <c r="K28" s="15"/>
      <c r="L28" s="15"/>
    </row>
    <row r="29" spans="1:15" s="60" customFormat="1">
      <c r="A29" s="72"/>
      <c r="B29" s="129"/>
      <c r="C29" s="72"/>
      <c r="D29" s="72"/>
      <c r="E29" s="72"/>
      <c r="F29" s="72"/>
      <c r="G29" s="72"/>
      <c r="H29" s="72"/>
      <c r="I29" s="72"/>
      <c r="J29" s="72"/>
      <c r="K29" s="15"/>
      <c r="L29" s="15"/>
    </row>
    <row r="30" spans="1:15" s="60" customFormat="1">
      <c r="A30" s="72"/>
      <c r="B30" s="129"/>
      <c r="C30" s="72"/>
      <c r="D30" s="72"/>
      <c r="E30" s="72"/>
      <c r="F30" s="72"/>
      <c r="G30" s="72"/>
      <c r="H30" s="72"/>
      <c r="I30" s="72"/>
      <c r="J30" s="72"/>
      <c r="K30" s="15"/>
      <c r="L30" s="15"/>
      <c r="M30" s="11"/>
    </row>
    <row r="31" spans="1:15" s="60" customFormat="1">
      <c r="A31" s="72"/>
      <c r="B31" s="129"/>
      <c r="C31" s="72"/>
      <c r="D31" s="72"/>
      <c r="E31" s="72"/>
      <c r="F31" s="72"/>
      <c r="G31" s="72"/>
      <c r="H31" s="72"/>
      <c r="I31" s="72"/>
      <c r="J31" s="72"/>
      <c r="K31" s="15"/>
      <c r="L31" s="15"/>
    </row>
    <row r="32" spans="1:15" s="60" customFormat="1">
      <c r="A32" s="72"/>
      <c r="B32" s="129"/>
      <c r="C32" s="72"/>
      <c r="D32" s="72"/>
      <c r="E32" s="72"/>
      <c r="F32" s="72"/>
      <c r="G32" s="72"/>
      <c r="H32" s="72"/>
      <c r="I32" s="72"/>
      <c r="J32" s="72"/>
      <c r="K32" s="15"/>
      <c r="L32" s="15"/>
    </row>
    <row r="33" spans="1:12" s="60" customFormat="1">
      <c r="A33" s="72"/>
      <c r="B33" s="129"/>
      <c r="C33" s="72"/>
      <c r="D33" s="72"/>
      <c r="E33" s="72"/>
      <c r="F33" s="72"/>
      <c r="G33" s="72"/>
      <c r="H33" s="72"/>
      <c r="I33" s="72"/>
      <c r="J33" s="72"/>
      <c r="K33" s="15"/>
      <c r="L33" s="15"/>
    </row>
    <row r="34" spans="1:12" s="60" customFormat="1">
      <c r="A34" s="72"/>
      <c r="B34" s="129"/>
      <c r="C34" s="72"/>
      <c r="D34" s="72"/>
      <c r="E34" s="72"/>
      <c r="F34" s="72"/>
      <c r="G34" s="72"/>
      <c r="H34" s="72"/>
      <c r="I34" s="72"/>
      <c r="J34" s="72"/>
      <c r="K34" s="15"/>
      <c r="L34" s="15"/>
    </row>
    <row r="35" spans="1:12" s="60" customFormat="1">
      <c r="A35" s="72"/>
      <c r="B35" s="129"/>
      <c r="C35" s="72"/>
      <c r="D35" s="72"/>
      <c r="E35" s="72"/>
      <c r="F35" s="72"/>
      <c r="G35" s="72"/>
      <c r="H35" s="72"/>
      <c r="I35" s="72"/>
      <c r="J35" s="72"/>
      <c r="K35" s="15"/>
      <c r="L35" s="15"/>
    </row>
    <row r="36" spans="1:12" s="60" customFormat="1">
      <c r="A36" s="72"/>
      <c r="B36" s="129"/>
      <c r="C36" s="72"/>
      <c r="D36" s="72"/>
      <c r="E36" s="72"/>
      <c r="F36" s="72"/>
      <c r="G36" s="72"/>
      <c r="H36" s="72"/>
      <c r="I36" s="72"/>
      <c r="J36" s="72"/>
      <c r="K36" s="15"/>
      <c r="L36" s="15"/>
    </row>
    <row r="37" spans="1:12" s="60" customFormat="1">
      <c r="A37" s="72"/>
      <c r="B37" s="129"/>
      <c r="C37" s="72"/>
      <c r="D37" s="72"/>
      <c r="E37" s="72"/>
      <c r="F37" s="72"/>
      <c r="G37" s="72"/>
      <c r="H37" s="72"/>
      <c r="I37" s="72"/>
      <c r="J37" s="72"/>
      <c r="K37" s="15"/>
      <c r="L37" s="15"/>
    </row>
    <row r="38" spans="1:12" s="60" customFormat="1">
      <c r="A38" s="72"/>
      <c r="B38" s="129"/>
      <c r="C38" s="72"/>
      <c r="D38" s="72"/>
      <c r="E38" s="72"/>
      <c r="F38" s="72"/>
      <c r="G38" s="72"/>
      <c r="H38" s="72"/>
      <c r="I38" s="72"/>
      <c r="J38" s="72"/>
    </row>
    <row r="39" spans="1:12" s="60" customFormat="1">
      <c r="A39" s="72"/>
      <c r="B39" s="129"/>
      <c r="C39" s="72"/>
      <c r="D39" s="72"/>
      <c r="E39" s="72"/>
      <c r="F39" s="72"/>
      <c r="G39" s="72"/>
      <c r="H39" s="72"/>
      <c r="I39" s="72"/>
      <c r="J39" s="72"/>
    </row>
    <row r="40" spans="1:12" s="60" customFormat="1">
      <c r="A40" s="72"/>
      <c r="B40" s="129"/>
      <c r="C40" s="72"/>
      <c r="D40" s="72"/>
      <c r="E40" s="72"/>
      <c r="F40" s="72"/>
      <c r="G40" s="72"/>
      <c r="H40" s="72"/>
      <c r="I40" s="72"/>
      <c r="J40" s="72"/>
    </row>
    <row r="41" spans="1:12" s="60" customFormat="1">
      <c r="A41" s="72"/>
      <c r="B41" s="129"/>
      <c r="C41" s="72"/>
      <c r="D41" s="72"/>
      <c r="E41" s="72"/>
      <c r="F41" s="72"/>
      <c r="G41" s="72"/>
      <c r="H41" s="72"/>
      <c r="I41" s="72"/>
      <c r="J41" s="72"/>
    </row>
    <row r="42" spans="1:12" s="60" customFormat="1">
      <c r="A42" s="72"/>
      <c r="B42" s="129"/>
      <c r="C42" s="72"/>
      <c r="D42" s="72"/>
      <c r="E42" s="72"/>
      <c r="F42" s="72"/>
      <c r="G42" s="72"/>
      <c r="H42" s="72"/>
      <c r="I42" s="72"/>
      <c r="J42" s="72"/>
    </row>
    <row r="43" spans="1:12" s="60" customFormat="1">
      <c r="A43" s="72"/>
      <c r="B43" s="129"/>
      <c r="C43" s="72"/>
      <c r="D43" s="72"/>
      <c r="E43" s="72"/>
      <c r="F43" s="72"/>
      <c r="G43" s="72"/>
      <c r="H43" s="72"/>
      <c r="I43" s="72"/>
      <c r="J43" s="72"/>
    </row>
    <row r="44" spans="1:12" s="60" customFormat="1">
      <c r="A44" s="72"/>
      <c r="B44" s="129"/>
      <c r="C44" s="72"/>
      <c r="D44" s="72"/>
      <c r="E44" s="72"/>
      <c r="F44" s="72"/>
      <c r="G44" s="72"/>
      <c r="H44" s="72"/>
      <c r="I44" s="72"/>
      <c r="J44" s="72"/>
    </row>
    <row r="45" spans="1:12" s="60" customFormat="1">
      <c r="A45" s="72"/>
      <c r="B45" s="129"/>
      <c r="C45" s="72"/>
      <c r="D45" s="72"/>
      <c r="E45" s="72"/>
      <c r="F45" s="72"/>
      <c r="G45" s="72"/>
      <c r="H45" s="72"/>
      <c r="I45" s="72"/>
      <c r="J45" s="72"/>
    </row>
    <row r="46" spans="1:12" s="60" customFormat="1">
      <c r="A46" s="72"/>
      <c r="B46" s="129"/>
      <c r="C46" s="72"/>
      <c r="D46" s="72"/>
      <c r="E46" s="72"/>
      <c r="F46" s="72"/>
      <c r="G46" s="72"/>
      <c r="H46" s="72"/>
      <c r="I46" s="72"/>
      <c r="J46" s="72"/>
    </row>
    <row r="47" spans="1:12" s="60" customFormat="1">
      <c r="A47" s="72"/>
      <c r="B47" s="129"/>
      <c r="C47" s="72"/>
      <c r="D47" s="72"/>
      <c r="E47" s="72"/>
      <c r="F47" s="72"/>
      <c r="G47" s="72"/>
      <c r="H47" s="72"/>
      <c r="I47" s="72"/>
      <c r="J47" s="72"/>
    </row>
    <row r="48" spans="1:12" s="60" customFormat="1">
      <c r="A48" s="72"/>
      <c r="B48" s="129"/>
      <c r="C48" s="72"/>
      <c r="D48" s="72"/>
      <c r="E48" s="72"/>
      <c r="F48" s="72"/>
    </row>
    <row r="49" spans="1:6" s="60" customFormat="1">
      <c r="A49" s="72"/>
      <c r="B49" s="129"/>
      <c r="C49" s="72"/>
      <c r="D49" s="72"/>
      <c r="E49" s="72"/>
      <c r="F49" s="72"/>
    </row>
    <row r="50" spans="1:6" s="60" customFormat="1">
      <c r="A50" s="72"/>
      <c r="B50" s="129"/>
      <c r="C50" s="72"/>
      <c r="D50" s="72"/>
      <c r="E50" s="72"/>
    </row>
    <row r="51" spans="1:6" s="60" customFormat="1">
      <c r="A51" s="72"/>
      <c r="B51" s="129"/>
      <c r="C51" s="72"/>
      <c r="D51" s="72"/>
      <c r="E51" s="72"/>
    </row>
    <row r="52" spans="1:6" s="60" customFormat="1">
      <c r="B52" s="34"/>
    </row>
    <row r="53" spans="1:6">
      <c r="A53" s="60"/>
      <c r="B53" s="34"/>
      <c r="C53" s="60"/>
      <c r="D53" s="60"/>
      <c r="E53" s="60"/>
      <c r="F53" s="60"/>
    </row>
    <row r="54" spans="1:6">
      <c r="A54" s="60"/>
      <c r="B54" s="34"/>
      <c r="C54" s="60"/>
      <c r="D54" s="60"/>
      <c r="E54" s="60"/>
      <c r="F54" s="60"/>
    </row>
    <row r="55" spans="1:6">
      <c r="A55" s="60"/>
      <c r="B55" s="34"/>
      <c r="C55" s="60"/>
      <c r="D55" s="60"/>
      <c r="E55" s="60"/>
    </row>
    <row r="56" spans="1:6">
      <c r="A56" s="60"/>
      <c r="B56" s="34"/>
      <c r="C56" s="60"/>
      <c r="D56" s="60"/>
      <c r="E56" s="60"/>
    </row>
  </sheetData>
  <mergeCells count="2">
    <mergeCell ref="A1:J1"/>
    <mergeCell ref="A2:J2"/>
  </mergeCells>
  <conditionalFormatting sqref="B17:E20">
    <cfRule type="cellIs" dxfId="17" priority="2" operator="equal">
      <formula>0</formula>
    </cfRule>
  </conditionalFormatting>
  <conditionalFormatting sqref="C18:C20">
    <cfRule type="cellIs" dxfId="16" priority="1" operator="equal">
      <formula>0</formula>
    </cfRule>
  </conditionalFormatting>
  <printOptions horizontalCentered="1"/>
  <pageMargins left="0.39370078740157483" right="0.39370078740157483" top="0.23622047244094491" bottom="0.23622047244094491" header="0.31496062992125984" footer="0.31496062992125984"/>
  <pageSetup scale="55" orientation="landscape" r:id="rId1"/>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4">
    <tabColor rgb="FF002060"/>
    <pageSetUpPr fitToPage="1"/>
  </sheetPr>
  <dimension ref="A1"/>
  <sheetViews>
    <sheetView showGridLines="0" view="pageBreakPreview" zoomScaleNormal="100" zoomScaleSheetLayoutView="100" workbookViewId="0">
      <selection activeCell="P25" sqref="P25"/>
    </sheetView>
  </sheetViews>
  <sheetFormatPr baseColWidth="10" defaultColWidth="11.42578125" defaultRowHeight="15"/>
  <cols>
    <col min="1" max="6" width="11.42578125" style="60"/>
    <col min="7" max="7" width="8.85546875" style="60" customWidth="1"/>
    <col min="8" max="8" width="11.42578125" style="60"/>
    <col min="9" max="9" width="7.85546875" style="60" customWidth="1"/>
    <col min="10" max="10" width="7" style="60" customWidth="1"/>
    <col min="11" max="11" width="5.85546875" style="60" customWidth="1"/>
    <col min="12" max="16384" width="11.42578125" style="60"/>
  </cols>
  <sheetData/>
  <pageMargins left="0.7" right="0.7" top="0.75" bottom="0.75" header="0.3" footer="0.3"/>
  <pageSetup orientation="landscape" r:id="rId1"/>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5">
    <tabColor rgb="FF002060"/>
    <pageSetUpPr fitToPage="1"/>
  </sheetPr>
  <dimension ref="A6"/>
  <sheetViews>
    <sheetView showGridLines="0" view="pageBreakPreview" zoomScale="70" zoomScaleNormal="100" zoomScaleSheetLayoutView="70" workbookViewId="0">
      <selection activeCell="M60" sqref="M60"/>
    </sheetView>
  </sheetViews>
  <sheetFormatPr baseColWidth="10" defaultColWidth="11.42578125" defaultRowHeight="15"/>
  <cols>
    <col min="1" max="6" width="11.42578125" style="60"/>
    <col min="7" max="7" width="13.42578125" style="60" customWidth="1"/>
    <col min="8" max="10" width="11.42578125" style="60"/>
    <col min="11" max="11" width="15.5703125" style="60" customWidth="1"/>
    <col min="12" max="12" width="13.140625" style="60" customWidth="1"/>
    <col min="13" max="13" width="13" style="60" customWidth="1"/>
    <col min="14" max="16384" width="11.42578125" style="60"/>
  </cols>
  <sheetData>
    <row r="6" ht="20.25" customHeight="1"/>
  </sheetData>
  <pageMargins left="0.70866141732283472" right="0.70866141732283472" top="0.74803149606299213" bottom="0.74803149606299213" header="0.31496062992125984" footer="0.31496062992125984"/>
  <pageSetup scale="65" orientation="landscape" r:id="rId1"/>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6">
    <tabColor rgb="FF002060"/>
  </sheetPr>
  <dimension ref="A1"/>
  <sheetViews>
    <sheetView showGridLines="0" view="pageBreakPreview" zoomScale="85" zoomScaleNormal="100" zoomScaleSheetLayoutView="85" workbookViewId="0">
      <selection activeCell="S49" sqref="S49"/>
    </sheetView>
  </sheetViews>
  <sheetFormatPr baseColWidth="10" defaultColWidth="11.42578125" defaultRowHeight="15"/>
  <cols>
    <col min="1" max="6" width="11.42578125" style="60"/>
    <col min="7" max="7" width="13.42578125" style="60" customWidth="1"/>
    <col min="8" max="10" width="11.42578125" style="60"/>
    <col min="11" max="11" width="15.5703125" style="60" customWidth="1"/>
    <col min="12" max="12" width="13.140625" style="60" customWidth="1"/>
    <col min="13" max="13" width="13" style="60" customWidth="1"/>
    <col min="14" max="16384" width="11.42578125" style="60"/>
  </cols>
  <sheetData/>
  <pageMargins left="0.70866141732283472" right="0.70866141732283472" top="0.74803149606299213" bottom="0.74803149606299213" header="0.31496062992125984" footer="0.31496062992125984"/>
  <pageSetup scale="65" orientation="landscape"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8">
    <tabColor rgb="FF002060"/>
    <pageSetUpPr fitToPage="1"/>
  </sheetPr>
  <dimension ref="F5:Q47"/>
  <sheetViews>
    <sheetView showGridLines="0" view="pageBreakPreview" topLeftCell="E4" zoomScale="85" zoomScaleNormal="100" zoomScaleSheetLayoutView="85" workbookViewId="0">
      <selection activeCell="M4" sqref="M1:V1048576"/>
    </sheetView>
  </sheetViews>
  <sheetFormatPr baseColWidth="10" defaultColWidth="11.42578125" defaultRowHeight="15.75"/>
  <cols>
    <col min="1" max="1" width="15.28515625" style="60" customWidth="1"/>
    <col min="2" max="2" width="15.5703125" style="60" customWidth="1"/>
    <col min="3" max="3" width="15.140625" style="60" customWidth="1"/>
    <col min="4" max="4" width="14.42578125" style="60" customWidth="1"/>
    <col min="5" max="5" width="11.42578125" style="60"/>
    <col min="6" max="6" width="18.85546875" style="60" customWidth="1"/>
    <col min="7" max="7" width="10.7109375" style="60" customWidth="1"/>
    <col min="8" max="8" width="15" style="60" customWidth="1"/>
    <col min="9" max="9" width="10" style="60" customWidth="1"/>
    <col min="10" max="10" width="19" style="60" customWidth="1"/>
    <col min="11" max="11" width="8.28515625" style="60" customWidth="1"/>
    <col min="12" max="12" width="13.140625" style="60" customWidth="1"/>
    <col min="13" max="13" width="41.5703125" style="102" customWidth="1"/>
    <col min="14" max="14" width="44.7109375" style="32" customWidth="1"/>
    <col min="15" max="15" width="17.28515625" style="60" bestFit="1" customWidth="1"/>
    <col min="16" max="16384" width="11.42578125" style="60"/>
  </cols>
  <sheetData>
    <row r="5" spans="13:17" ht="9" customHeight="1"/>
    <row r="11" spans="13:17">
      <c r="M11" s="717"/>
      <c r="O11" s="584"/>
      <c r="P11" s="584"/>
      <c r="Q11" s="584"/>
    </row>
    <row r="12" spans="13:17">
      <c r="M12" s="717"/>
      <c r="O12" s="584"/>
      <c r="P12" s="584"/>
      <c r="Q12" s="584"/>
    </row>
    <row r="13" spans="13:17" ht="15.75" customHeight="1">
      <c r="M13" s="824"/>
      <c r="N13" s="2603"/>
      <c r="O13" s="2603"/>
      <c r="P13" s="2603"/>
      <c r="Q13" s="2603"/>
    </row>
    <row r="14" spans="13:17">
      <c r="M14" s="717"/>
      <c r="O14" s="584"/>
      <c r="P14" s="584"/>
      <c r="Q14" s="584"/>
    </row>
    <row r="15" spans="13:17" ht="15.75" customHeight="1">
      <c r="M15" s="824"/>
      <c r="N15" s="2604"/>
      <c r="O15" s="2604"/>
      <c r="P15" s="2604"/>
      <c r="Q15" s="584"/>
    </row>
    <row r="16" spans="13:17">
      <c r="M16" s="717"/>
      <c r="O16" s="584"/>
      <c r="P16" s="584"/>
      <c r="Q16" s="584"/>
    </row>
    <row r="17" spans="13:16">
      <c r="M17" s="823"/>
    </row>
    <row r="18" spans="13:16">
      <c r="M18" s="823"/>
      <c r="O18" s="584"/>
      <c r="P18" s="584"/>
    </row>
    <row r="19" spans="13:16">
      <c r="M19" s="825"/>
    </row>
    <row r="20" spans="13:16">
      <c r="M20" s="825"/>
    </row>
    <row r="21" spans="13:16">
      <c r="M21" s="825"/>
    </row>
    <row r="22" spans="13:16">
      <c r="M22" s="825"/>
    </row>
    <row r="23" spans="13:16">
      <c r="M23" s="825"/>
    </row>
    <row r="26" spans="13:16">
      <c r="M26" s="717"/>
      <c r="O26" s="132"/>
    </row>
    <row r="27" spans="13:16">
      <c r="M27" s="717"/>
      <c r="O27" s="132"/>
    </row>
    <row r="28" spans="13:16">
      <c r="M28" s="825"/>
    </row>
    <row r="29" spans="13:16">
      <c r="M29" s="829"/>
      <c r="O29" s="120"/>
    </row>
    <row r="30" spans="13:16">
      <c r="M30" s="1619"/>
    </row>
    <row r="31" spans="13:16">
      <c r="M31" s="1619"/>
    </row>
    <row r="32" spans="13:16">
      <c r="M32" s="1619"/>
    </row>
    <row r="33" spans="6:15">
      <c r="M33" s="1620"/>
      <c r="O33" s="193"/>
    </row>
    <row r="34" spans="6:15" ht="21" customHeight="1">
      <c r="M34" s="1619"/>
    </row>
    <row r="35" spans="6:15">
      <c r="M35" s="1619"/>
    </row>
    <row r="36" spans="6:15">
      <c r="M36" s="1619"/>
    </row>
    <row r="37" spans="6:15">
      <c r="M37" s="830"/>
    </row>
    <row r="38" spans="6:15">
      <c r="M38" s="717"/>
    </row>
    <row r="39" spans="6:15">
      <c r="F39" s="193"/>
      <c r="M39" s="717"/>
      <c r="O39" s="193"/>
    </row>
    <row r="40" spans="6:15">
      <c r="J40" s="193"/>
      <c r="M40" s="717"/>
      <c r="O40" s="193"/>
    </row>
    <row r="41" spans="6:15">
      <c r="M41" s="717"/>
      <c r="O41" s="32"/>
    </row>
    <row r="42" spans="6:15">
      <c r="I42" s="193"/>
      <c r="M42" s="717"/>
    </row>
    <row r="43" spans="6:15">
      <c r="M43" s="717"/>
    </row>
    <row r="47" spans="6:15">
      <c r="F47" s="259"/>
    </row>
  </sheetData>
  <mergeCells count="2">
    <mergeCell ref="N13:Q13"/>
    <mergeCell ref="N15:P15"/>
  </mergeCells>
  <pageMargins left="0.70866141732283472" right="0.70866141732283472" top="0.74803149606299213" bottom="0.74803149606299213" header="0.31496062992125984" footer="0.31496062992125984"/>
  <pageSetup scale="73" fitToHeight="0"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8">
    <tabColor rgb="FFFFFF00"/>
    <pageSetUpPr fitToPage="1"/>
  </sheetPr>
  <dimension ref="A1:AD91"/>
  <sheetViews>
    <sheetView showGridLines="0" view="pageBreakPreview" zoomScale="55" zoomScaleNormal="100" zoomScaleSheetLayoutView="55" zoomScalePageLayoutView="62" workbookViewId="0">
      <selection activeCell="T3" sqref="T3"/>
    </sheetView>
  </sheetViews>
  <sheetFormatPr baseColWidth="10" defaultColWidth="11.42578125" defaultRowHeight="15"/>
  <cols>
    <col min="1" max="1" width="18.42578125" style="60" customWidth="1"/>
    <col min="2" max="2" width="20" style="60" customWidth="1"/>
    <col min="3" max="3" width="19.140625" style="60" customWidth="1"/>
    <col min="4" max="4" width="16.140625" style="60" customWidth="1"/>
    <col min="5" max="5" width="19.42578125" style="60" customWidth="1"/>
    <col min="6" max="6" width="16.85546875" style="60" customWidth="1"/>
    <col min="7" max="7" width="16.42578125" style="60" customWidth="1"/>
    <col min="8" max="8" width="14.85546875" style="60" customWidth="1"/>
    <col min="9" max="9" width="22.42578125" style="60" customWidth="1"/>
    <col min="10" max="10" width="18.7109375" style="60" customWidth="1"/>
    <col min="11" max="11" width="17.140625" style="60" customWidth="1"/>
    <col min="12" max="12" width="24.28515625" style="60" customWidth="1"/>
    <col min="13" max="13" width="16.85546875" style="60" customWidth="1"/>
    <col min="14" max="14" width="16.28515625" style="60" customWidth="1"/>
    <col min="15" max="15" width="15" style="60" customWidth="1"/>
    <col min="16" max="16" width="21.42578125" style="60" customWidth="1"/>
    <col min="17" max="17" width="18" style="60" bestFit="1" customWidth="1"/>
    <col min="18" max="18" width="17.42578125" style="60" customWidth="1"/>
    <col min="19" max="19" width="24.7109375" style="60" customWidth="1"/>
    <col min="20" max="20" width="20.42578125" style="60" customWidth="1"/>
    <col min="21" max="21" width="14.7109375" style="60" customWidth="1"/>
    <col min="22" max="22" width="13" style="60" customWidth="1"/>
    <col min="23" max="26" width="11.42578125" style="60"/>
    <col min="27" max="27" width="18.7109375" style="60" bestFit="1" customWidth="1"/>
    <col min="28" max="16384" width="11.42578125" style="60"/>
  </cols>
  <sheetData>
    <row r="1" spans="1:22" ht="90.75" customHeight="1">
      <c r="A1" s="2483"/>
      <c r="B1" s="2483"/>
      <c r="C1" s="2483"/>
      <c r="D1" s="2483"/>
      <c r="E1" s="2483"/>
      <c r="F1" s="2483"/>
      <c r="G1" s="2483"/>
      <c r="H1" s="2483"/>
      <c r="I1" s="2483"/>
      <c r="J1" s="2483"/>
      <c r="K1" s="2483"/>
      <c r="L1" s="2483"/>
      <c r="M1" s="2483"/>
      <c r="N1" s="2483"/>
      <c r="O1" s="2483"/>
      <c r="P1" s="2483"/>
    </row>
    <row r="2" spans="1:22" ht="408.75" customHeight="1">
      <c r="A2" s="2472" t="s">
        <v>797</v>
      </c>
      <c r="B2" s="2473"/>
      <c r="C2" s="2473"/>
      <c r="D2" s="2473"/>
      <c r="E2" s="2473"/>
      <c r="F2" s="2473"/>
      <c r="G2" s="2473"/>
      <c r="H2" s="2473"/>
      <c r="I2" s="2473"/>
      <c r="J2" s="2473"/>
      <c r="K2" s="2473"/>
      <c r="L2" s="2473"/>
      <c r="M2" s="2473"/>
      <c r="N2" s="2473"/>
      <c r="O2" s="2473"/>
      <c r="P2" s="2473"/>
      <c r="Q2" s="47"/>
      <c r="R2" s="47"/>
      <c r="S2" s="16"/>
      <c r="T2" s="16"/>
      <c r="U2" s="16"/>
      <c r="V2" s="16"/>
    </row>
    <row r="3" spans="1:22" ht="408.75" customHeight="1">
      <c r="A3" s="2473"/>
      <c r="B3" s="2473"/>
      <c r="C3" s="2473"/>
      <c r="D3" s="2473"/>
      <c r="E3" s="2473"/>
      <c r="F3" s="2473"/>
      <c r="G3" s="2473"/>
      <c r="H3" s="2473"/>
      <c r="I3" s="2473"/>
      <c r="J3" s="2473"/>
      <c r="K3" s="2473"/>
      <c r="L3" s="2473"/>
      <c r="M3" s="2473"/>
      <c r="N3" s="2473"/>
      <c r="O3" s="2473"/>
      <c r="P3" s="2473"/>
      <c r="Q3" s="47"/>
      <c r="R3" s="47"/>
      <c r="S3" s="16"/>
      <c r="T3" s="16"/>
      <c r="U3" s="16"/>
      <c r="V3" s="16"/>
    </row>
    <row r="4" spans="1:22" ht="409.5" customHeight="1">
      <c r="A4" s="2473"/>
      <c r="B4" s="2473"/>
      <c r="C4" s="2473"/>
      <c r="D4" s="2473"/>
      <c r="E4" s="2473"/>
      <c r="F4" s="2473"/>
      <c r="G4" s="2473"/>
      <c r="H4" s="2473"/>
      <c r="I4" s="2473"/>
      <c r="J4" s="2473"/>
      <c r="K4" s="2473"/>
      <c r="L4" s="2473"/>
      <c r="M4" s="2473"/>
      <c r="N4" s="2473"/>
      <c r="O4" s="2473"/>
      <c r="P4" s="2473"/>
      <c r="Q4" s="47"/>
      <c r="R4" s="47"/>
      <c r="S4" s="16"/>
      <c r="T4" s="16"/>
      <c r="U4" s="16"/>
      <c r="V4" s="16"/>
    </row>
    <row r="5" spans="1:22" ht="29.25" customHeight="1">
      <c r="A5" s="163"/>
      <c r="B5" s="163"/>
      <c r="C5" s="163"/>
      <c r="D5" s="163"/>
      <c r="E5" s="163"/>
      <c r="F5" s="163"/>
      <c r="G5" s="163"/>
      <c r="H5" s="163"/>
      <c r="I5" s="163"/>
      <c r="J5" s="163"/>
      <c r="K5" s="163"/>
      <c r="L5" s="163"/>
      <c r="M5" s="163"/>
      <c r="N5" s="163"/>
      <c r="O5" s="163"/>
      <c r="P5" s="163"/>
      <c r="Q5" s="47"/>
      <c r="R5" s="47"/>
      <c r="S5" s="16"/>
      <c r="T5" s="16"/>
      <c r="U5" s="16"/>
      <c r="V5" s="16"/>
    </row>
    <row r="6" spans="1:22" ht="25.5" customHeight="1">
      <c r="Q6" s="47"/>
      <c r="R6" s="47"/>
      <c r="S6" s="16"/>
      <c r="T6" s="16"/>
      <c r="U6" s="16"/>
      <c r="V6" s="16"/>
    </row>
    <row r="7" spans="1:22" ht="25.5" customHeight="1">
      <c r="Q7" s="47"/>
      <c r="R7" s="47"/>
      <c r="S7" s="16"/>
      <c r="T7" s="16"/>
      <c r="U7" s="16"/>
      <c r="V7" s="16"/>
    </row>
    <row r="8" spans="1:22" ht="25.5" customHeight="1">
      <c r="Q8" s="47"/>
      <c r="R8" s="47"/>
      <c r="S8" s="16"/>
      <c r="T8" s="16"/>
      <c r="U8" s="16"/>
      <c r="V8" s="16"/>
    </row>
    <row r="9" spans="1:22" ht="25.5" customHeight="1">
      <c r="Q9" s="47"/>
      <c r="R9" s="47"/>
      <c r="S9" s="16"/>
      <c r="T9" s="16"/>
      <c r="U9" s="16"/>
      <c r="V9" s="16"/>
    </row>
    <row r="10" spans="1:22" ht="25.5" customHeight="1">
      <c r="Q10" s="47"/>
      <c r="R10" s="47"/>
      <c r="S10" s="16"/>
      <c r="T10" s="16"/>
      <c r="U10" s="16"/>
      <c r="V10" s="16"/>
    </row>
    <row r="11" spans="1:22" ht="25.5" customHeight="1">
      <c r="Q11" s="47"/>
      <c r="R11" s="47"/>
      <c r="S11" s="16"/>
      <c r="T11" s="16"/>
      <c r="U11" s="16"/>
      <c r="V11" s="16"/>
    </row>
    <row r="12" spans="1:22" ht="23.25" customHeight="1">
      <c r="Q12" s="47"/>
      <c r="R12" s="47"/>
      <c r="S12" s="16"/>
      <c r="T12" s="16"/>
      <c r="U12" s="16"/>
      <c r="V12" s="16"/>
    </row>
    <row r="13" spans="1:22" ht="25.5" customHeight="1">
      <c r="A13" s="22"/>
      <c r="B13" s="22"/>
      <c r="C13" s="22"/>
      <c r="D13" s="22"/>
      <c r="E13" s="22"/>
      <c r="F13" s="22"/>
      <c r="G13" s="22"/>
      <c r="H13" s="22"/>
      <c r="I13" s="22"/>
      <c r="J13" s="22"/>
      <c r="K13" s="22"/>
      <c r="L13" s="22"/>
      <c r="M13" s="22"/>
      <c r="N13" s="22"/>
      <c r="O13" s="22"/>
      <c r="P13" s="22"/>
      <c r="R13" s="47"/>
      <c r="S13" s="16"/>
      <c r="T13" s="16"/>
      <c r="U13" s="16"/>
      <c r="V13" s="16"/>
    </row>
    <row r="14" spans="1:22" ht="25.5" customHeight="1">
      <c r="A14" s="22"/>
      <c r="B14" s="22"/>
      <c r="C14" s="22"/>
      <c r="D14" s="22"/>
      <c r="E14" s="22"/>
      <c r="F14" s="22"/>
      <c r="G14" s="22"/>
      <c r="H14" s="22"/>
      <c r="I14" s="22"/>
      <c r="J14" s="22"/>
      <c r="K14" s="22"/>
      <c r="L14" s="22"/>
      <c r="M14" s="22"/>
      <c r="N14" s="22"/>
      <c r="O14" s="22"/>
      <c r="P14" s="22"/>
      <c r="Q14" s="22"/>
      <c r="R14" s="22"/>
      <c r="S14" s="22"/>
      <c r="T14" s="22"/>
      <c r="U14" s="22"/>
      <c r="V14" s="22"/>
    </row>
    <row r="15" spans="1:22" ht="25.5" customHeight="1">
      <c r="A15" s="22"/>
      <c r="B15" s="22"/>
      <c r="C15" s="22"/>
      <c r="D15" s="22"/>
      <c r="E15" s="22"/>
      <c r="F15" s="22"/>
      <c r="G15" s="22"/>
      <c r="H15" s="22"/>
      <c r="I15" s="22"/>
      <c r="J15" s="22"/>
      <c r="K15" s="22"/>
      <c r="L15" s="22"/>
      <c r="M15" s="22"/>
      <c r="N15" s="22"/>
      <c r="O15" s="22"/>
      <c r="P15" s="22"/>
      <c r="Q15" s="22"/>
      <c r="R15" s="22"/>
      <c r="S15" s="22"/>
      <c r="T15" s="22"/>
      <c r="U15" s="22"/>
      <c r="V15" s="22"/>
    </row>
    <row r="16" spans="1:22" ht="25.5" customHeight="1">
      <c r="A16" s="22"/>
      <c r="B16" s="22"/>
      <c r="C16" s="22"/>
      <c r="D16" s="22"/>
      <c r="E16" s="22"/>
      <c r="F16" s="22"/>
      <c r="G16" s="22"/>
      <c r="H16" s="22"/>
      <c r="I16" s="22"/>
      <c r="J16" s="22"/>
      <c r="K16" s="22"/>
      <c r="L16" s="22"/>
      <c r="M16" s="22"/>
      <c r="N16" s="22"/>
      <c r="O16" s="22"/>
      <c r="P16" s="22"/>
      <c r="Q16" s="22"/>
      <c r="R16" s="22"/>
      <c r="S16" s="22"/>
      <c r="T16" s="22"/>
      <c r="U16" s="22"/>
      <c r="V16" s="22"/>
    </row>
    <row r="17" spans="1:23" ht="25.5" customHeight="1">
      <c r="A17" s="22"/>
      <c r="B17" s="22"/>
      <c r="C17" s="22"/>
      <c r="D17" s="22"/>
      <c r="E17" s="22"/>
      <c r="F17" s="22"/>
      <c r="G17" s="22"/>
      <c r="H17" s="22"/>
      <c r="I17" s="22"/>
      <c r="J17" s="22"/>
      <c r="K17" s="22"/>
      <c r="L17" s="22"/>
      <c r="M17" s="22"/>
      <c r="N17" s="22"/>
      <c r="O17" s="22"/>
      <c r="P17" s="22"/>
      <c r="Q17" s="22"/>
      <c r="R17" s="22"/>
      <c r="S17" s="22"/>
      <c r="T17" s="22"/>
      <c r="U17" s="22"/>
      <c r="V17" s="22"/>
    </row>
    <row r="18" spans="1:23" ht="25.5" customHeight="1">
      <c r="A18" s="22"/>
      <c r="B18" s="22"/>
      <c r="C18" s="22"/>
      <c r="D18" s="22"/>
      <c r="E18" s="22"/>
      <c r="F18" s="22"/>
      <c r="G18" s="22"/>
      <c r="H18" s="22"/>
      <c r="I18" s="22"/>
      <c r="J18" s="22"/>
      <c r="K18" s="22"/>
      <c r="L18" s="22"/>
      <c r="M18" s="22"/>
      <c r="N18" s="22"/>
      <c r="O18" s="22"/>
      <c r="P18" s="22"/>
      <c r="Q18" s="22"/>
      <c r="R18" s="22"/>
      <c r="S18" s="22"/>
      <c r="T18" s="22"/>
      <c r="U18" s="22"/>
      <c r="V18" s="22"/>
    </row>
    <row r="19" spans="1:23" ht="25.5" customHeight="1">
      <c r="A19" s="22"/>
      <c r="B19" s="22"/>
      <c r="C19" s="22"/>
      <c r="D19" s="22"/>
      <c r="E19" s="22"/>
      <c r="F19" s="22"/>
      <c r="G19" s="22"/>
      <c r="H19" s="22"/>
      <c r="I19" s="22"/>
      <c r="J19" s="22"/>
      <c r="K19" s="22"/>
      <c r="L19" s="22"/>
      <c r="M19" s="22"/>
      <c r="N19" s="22"/>
      <c r="O19" s="22"/>
      <c r="P19" s="22"/>
      <c r="Q19" s="22"/>
      <c r="R19" s="22"/>
      <c r="S19" s="22"/>
      <c r="T19" s="22"/>
      <c r="U19" s="22"/>
      <c r="V19" s="22"/>
    </row>
    <row r="20" spans="1:23" ht="25.5" customHeight="1">
      <c r="A20" s="22"/>
      <c r="B20" s="22"/>
      <c r="C20" s="22"/>
      <c r="D20" s="22"/>
      <c r="E20" s="22"/>
      <c r="F20" s="22"/>
      <c r="G20" s="22"/>
      <c r="H20" s="22"/>
      <c r="I20" s="22"/>
      <c r="J20" s="22"/>
      <c r="K20" s="22"/>
      <c r="L20" s="22"/>
      <c r="M20" s="22"/>
      <c r="N20" s="22"/>
      <c r="O20" s="22"/>
      <c r="P20" s="22"/>
      <c r="Q20" s="22"/>
      <c r="R20" s="22"/>
      <c r="S20" s="22"/>
      <c r="T20" s="22"/>
      <c r="U20" s="22"/>
      <c r="V20" s="22"/>
    </row>
    <row r="21" spans="1:23" ht="25.5" customHeight="1">
      <c r="A21" s="22"/>
      <c r="B21" s="22"/>
      <c r="C21" s="22"/>
      <c r="D21" s="22"/>
      <c r="E21" s="22"/>
      <c r="F21" s="22"/>
      <c r="G21" s="22"/>
      <c r="H21" s="22"/>
      <c r="I21" s="22"/>
      <c r="J21" s="22"/>
      <c r="K21" s="22"/>
      <c r="L21" s="22"/>
      <c r="M21" s="22"/>
      <c r="N21" s="22"/>
      <c r="O21" s="22"/>
      <c r="P21" s="22"/>
      <c r="Q21" s="22"/>
      <c r="R21" s="22"/>
      <c r="S21" s="22"/>
      <c r="T21" s="22"/>
      <c r="U21" s="22"/>
      <c r="V21" s="22"/>
    </row>
    <row r="22" spans="1:23" ht="25.5" customHeight="1">
      <c r="A22" s="22"/>
      <c r="B22" s="22"/>
      <c r="C22" s="22"/>
      <c r="D22" s="22"/>
      <c r="E22" s="22"/>
      <c r="F22" s="22"/>
      <c r="G22" s="22"/>
      <c r="H22" s="22"/>
      <c r="I22" s="22"/>
      <c r="J22" s="22"/>
      <c r="K22" s="22"/>
      <c r="L22" s="22"/>
      <c r="M22" s="22"/>
      <c r="N22" s="22"/>
      <c r="O22" s="22"/>
      <c r="P22" s="22"/>
      <c r="Q22" s="22"/>
      <c r="R22" s="22"/>
      <c r="S22" s="22"/>
      <c r="T22" s="22"/>
      <c r="U22" s="22"/>
      <c r="V22" s="22"/>
    </row>
    <row r="23" spans="1:23" ht="25.5" customHeight="1">
      <c r="A23" s="22"/>
      <c r="B23" s="22"/>
      <c r="C23" s="22"/>
      <c r="D23" s="22"/>
      <c r="E23" s="22"/>
      <c r="F23" s="22"/>
      <c r="G23" s="22"/>
      <c r="H23" s="22"/>
      <c r="I23" s="22"/>
      <c r="J23" s="22"/>
      <c r="K23" s="22"/>
      <c r="L23" s="22"/>
      <c r="M23" s="22"/>
      <c r="N23" s="22"/>
      <c r="O23" s="22"/>
      <c r="P23" s="22"/>
      <c r="Q23" s="22"/>
      <c r="R23" s="22"/>
      <c r="S23" s="22"/>
      <c r="T23" s="22"/>
      <c r="U23" s="22"/>
      <c r="V23" s="22"/>
    </row>
    <row r="24" spans="1:23" ht="25.5" customHeight="1">
      <c r="A24" s="22"/>
      <c r="B24" s="22"/>
      <c r="C24" s="22"/>
      <c r="D24" s="22"/>
      <c r="E24" s="22"/>
      <c r="F24" s="22"/>
      <c r="G24" s="22"/>
      <c r="H24" s="22"/>
      <c r="I24" s="22"/>
      <c r="J24" s="22"/>
      <c r="K24" s="22"/>
      <c r="L24" s="22"/>
      <c r="M24" s="22"/>
      <c r="N24" s="22"/>
      <c r="O24" s="22"/>
      <c r="P24" s="22"/>
      <c r="Q24" s="22"/>
      <c r="R24" s="22"/>
      <c r="S24" s="22"/>
      <c r="T24" s="22"/>
      <c r="U24" s="22"/>
      <c r="V24" s="22"/>
    </row>
    <row r="25" spans="1:23" ht="25.5" customHeight="1">
      <c r="A25" s="22"/>
      <c r="B25" s="22"/>
      <c r="C25" s="22"/>
      <c r="D25" s="22"/>
      <c r="E25" s="22"/>
      <c r="F25" s="22"/>
      <c r="G25" s="22"/>
      <c r="H25" s="22"/>
      <c r="I25" s="22"/>
      <c r="J25" s="22"/>
      <c r="K25" s="22"/>
      <c r="L25" s="22"/>
      <c r="M25" s="22"/>
      <c r="N25" s="22"/>
      <c r="O25" s="22"/>
      <c r="P25" s="22"/>
      <c r="Q25" s="22"/>
      <c r="R25" s="22"/>
      <c r="S25" s="22"/>
      <c r="T25" s="22"/>
      <c r="U25" s="22"/>
      <c r="V25" s="22"/>
    </row>
    <row r="26" spans="1:23" ht="25.5" customHeight="1">
      <c r="A26" s="22"/>
      <c r="B26" s="22"/>
      <c r="C26" s="22"/>
      <c r="D26" s="22"/>
      <c r="E26" s="22"/>
      <c r="F26" s="22"/>
      <c r="G26" s="22"/>
      <c r="H26" s="22"/>
      <c r="I26" s="22"/>
      <c r="J26" s="22"/>
      <c r="K26" s="22"/>
      <c r="L26" s="22"/>
      <c r="M26" s="22"/>
      <c r="N26" s="22"/>
      <c r="O26" s="22"/>
      <c r="P26" s="22"/>
      <c r="Q26" s="22"/>
      <c r="R26" s="22"/>
      <c r="S26" s="22"/>
      <c r="T26" s="22"/>
      <c r="U26" s="22"/>
      <c r="V26" s="22"/>
    </row>
    <row r="27" spans="1:23" ht="25.5" customHeight="1">
      <c r="A27" s="22"/>
      <c r="B27" s="22"/>
      <c r="C27" s="22"/>
      <c r="D27" s="22"/>
      <c r="E27" s="22"/>
      <c r="F27" s="22"/>
      <c r="G27" s="22"/>
      <c r="H27" s="22"/>
      <c r="I27" s="22"/>
      <c r="J27" s="22"/>
      <c r="K27" s="22"/>
      <c r="L27" s="22"/>
      <c r="M27" s="22"/>
      <c r="N27" s="22"/>
      <c r="O27" s="22"/>
      <c r="P27" s="22"/>
      <c r="Q27" s="22"/>
      <c r="R27" s="22"/>
      <c r="S27" s="22"/>
      <c r="T27" s="22"/>
      <c r="U27" s="22"/>
      <c r="V27" s="22"/>
      <c r="W27" s="60" t="s">
        <v>8</v>
      </c>
    </row>
    <row r="28" spans="1:23" ht="25.5" customHeight="1">
      <c r="A28" s="22"/>
      <c r="B28" s="22"/>
      <c r="C28" s="22"/>
      <c r="D28" s="22"/>
      <c r="E28" s="22"/>
      <c r="F28" s="22"/>
      <c r="G28" s="22"/>
      <c r="H28" s="22"/>
      <c r="I28" s="22"/>
      <c r="J28" s="22"/>
      <c r="K28" s="22"/>
      <c r="L28" s="22"/>
      <c r="M28" s="22"/>
      <c r="N28" s="22"/>
      <c r="O28" s="22"/>
      <c r="P28" s="22"/>
      <c r="Q28" s="22"/>
      <c r="R28" s="22"/>
      <c r="S28" s="22"/>
      <c r="T28" s="22"/>
      <c r="U28" s="22"/>
      <c r="V28" s="22"/>
    </row>
    <row r="29" spans="1:23" ht="25.5" customHeight="1">
      <c r="A29" s="22"/>
      <c r="B29" s="22"/>
      <c r="C29" s="22"/>
      <c r="D29" s="22"/>
      <c r="E29" s="22"/>
      <c r="F29" s="22"/>
      <c r="G29" s="22"/>
      <c r="H29" s="22"/>
      <c r="I29" s="22"/>
      <c r="J29" s="22"/>
      <c r="K29" s="22"/>
      <c r="L29" s="22"/>
      <c r="M29" s="22"/>
      <c r="N29" s="22"/>
      <c r="O29" s="22"/>
      <c r="P29" s="22"/>
      <c r="Q29" s="22"/>
      <c r="R29" s="22"/>
      <c r="S29" s="22"/>
      <c r="T29" s="22"/>
      <c r="U29" s="22"/>
      <c r="V29" s="22"/>
    </row>
    <row r="30" spans="1:23" ht="25.5" customHeight="1">
      <c r="A30" s="22"/>
      <c r="B30" s="22"/>
      <c r="C30" s="22"/>
      <c r="D30" s="22"/>
      <c r="E30" s="22"/>
      <c r="F30" s="22"/>
      <c r="G30" s="22"/>
      <c r="H30" s="22"/>
      <c r="I30" s="22"/>
      <c r="J30" s="22"/>
      <c r="K30" s="22"/>
      <c r="L30" s="22"/>
      <c r="M30" s="22"/>
      <c r="N30" s="22"/>
      <c r="O30" s="22"/>
      <c r="P30" s="22"/>
      <c r="Q30" s="22"/>
      <c r="R30" s="22"/>
      <c r="S30" s="22"/>
      <c r="T30" s="22"/>
      <c r="U30" s="22"/>
      <c r="V30" s="22"/>
    </row>
    <row r="31" spans="1:23" ht="25.5" customHeight="1">
      <c r="A31" s="22"/>
      <c r="B31" s="22"/>
      <c r="C31" s="22"/>
      <c r="D31" s="22"/>
      <c r="E31" s="22"/>
      <c r="F31" s="22"/>
      <c r="G31" s="22"/>
      <c r="H31" s="22"/>
      <c r="I31" s="22"/>
      <c r="J31" s="22"/>
      <c r="K31" s="22"/>
      <c r="L31" s="22"/>
      <c r="M31" s="22"/>
      <c r="N31" s="22"/>
      <c r="O31" s="22"/>
      <c r="P31" s="22"/>
      <c r="Q31" s="22"/>
      <c r="R31" s="22"/>
      <c r="S31" s="22"/>
      <c r="T31" s="22"/>
      <c r="U31" s="22"/>
      <c r="V31" s="22"/>
    </row>
    <row r="32" spans="1:23" ht="25.5" customHeight="1">
      <c r="A32" s="22"/>
      <c r="B32" s="22"/>
      <c r="C32" s="22"/>
      <c r="D32" s="22"/>
      <c r="E32" s="22"/>
      <c r="F32" s="22"/>
      <c r="G32" s="22"/>
      <c r="H32" s="22"/>
      <c r="I32" s="22"/>
      <c r="J32" s="22"/>
      <c r="K32" s="22"/>
      <c r="L32" s="22"/>
      <c r="M32" s="22"/>
      <c r="N32" s="22"/>
      <c r="O32" s="22"/>
      <c r="P32" s="22"/>
      <c r="Q32" s="22"/>
      <c r="R32" s="22"/>
      <c r="S32" s="22"/>
      <c r="T32" s="22"/>
      <c r="U32" s="22"/>
      <c r="V32" s="22"/>
    </row>
    <row r="33" spans="1:30" ht="25.5" customHeight="1">
      <c r="A33" s="22"/>
      <c r="B33" s="22"/>
      <c r="C33" s="22"/>
      <c r="D33" s="22"/>
      <c r="E33" s="22"/>
      <c r="F33" s="22"/>
      <c r="G33" s="22"/>
      <c r="H33" s="22"/>
      <c r="I33" s="22"/>
      <c r="J33" s="22"/>
      <c r="K33" s="22"/>
      <c r="L33" s="22"/>
      <c r="M33" s="22"/>
      <c r="N33" s="22"/>
      <c r="O33" s="22"/>
      <c r="P33" s="22"/>
      <c r="Q33" s="22"/>
      <c r="R33" s="22"/>
      <c r="S33" s="22"/>
      <c r="T33" s="22"/>
      <c r="U33" s="22"/>
      <c r="V33" s="22"/>
    </row>
    <row r="34" spans="1:30" ht="25.5" customHeight="1">
      <c r="A34" s="22"/>
      <c r="B34" s="22"/>
      <c r="C34" s="22"/>
      <c r="D34" s="22"/>
      <c r="E34" s="22"/>
      <c r="F34" s="22"/>
      <c r="G34" s="22"/>
      <c r="H34" s="22"/>
      <c r="I34" s="22"/>
      <c r="J34" s="22"/>
      <c r="K34" s="22"/>
      <c r="L34" s="22"/>
      <c r="M34" s="22"/>
      <c r="N34" s="22"/>
      <c r="O34" s="22"/>
      <c r="P34" s="22"/>
      <c r="Q34" s="22"/>
      <c r="R34" s="22"/>
      <c r="S34" s="22"/>
      <c r="T34" s="22"/>
      <c r="U34" s="22"/>
      <c r="V34" s="22"/>
    </row>
    <row r="35" spans="1:30">
      <c r="S35" s="73"/>
      <c r="T35" s="73"/>
      <c r="U35" s="73"/>
      <c r="V35" s="73"/>
      <c r="W35" s="74"/>
      <c r="X35" s="74"/>
      <c r="Y35" s="74"/>
      <c r="Z35" s="74"/>
      <c r="AA35" s="74"/>
      <c r="AB35" s="74"/>
    </row>
    <row r="36" spans="1:30">
      <c r="S36" s="73"/>
      <c r="T36" s="73"/>
      <c r="U36" s="73"/>
      <c r="V36" s="73"/>
      <c r="W36" s="74"/>
      <c r="X36" s="74"/>
      <c r="Y36" s="74"/>
      <c r="Z36" s="74"/>
      <c r="AA36" s="74"/>
      <c r="AB36" s="74"/>
    </row>
    <row r="37" spans="1:30">
      <c r="S37" s="73"/>
      <c r="T37" s="73"/>
      <c r="U37" s="73"/>
      <c r="V37" s="73"/>
      <c r="W37" s="74"/>
      <c r="X37" s="74"/>
      <c r="Y37" s="74"/>
      <c r="Z37" s="74"/>
      <c r="AA37" s="74"/>
      <c r="AB37" s="74"/>
    </row>
    <row r="38" spans="1:30">
      <c r="S38" s="73"/>
      <c r="T38" s="73"/>
      <c r="U38" s="73"/>
      <c r="V38" s="73"/>
      <c r="W38" s="74"/>
      <c r="X38" s="74"/>
      <c r="Y38" s="74"/>
      <c r="Z38" s="74"/>
      <c r="AA38" s="74"/>
      <c r="AB38" s="74"/>
    </row>
    <row r="39" spans="1:30" ht="51" customHeight="1">
      <c r="S39" s="73"/>
      <c r="T39" s="73"/>
      <c r="U39" s="73"/>
      <c r="V39" s="73"/>
      <c r="W39" s="74"/>
      <c r="X39" s="74"/>
      <c r="Y39" s="74"/>
      <c r="Z39" s="74"/>
      <c r="AA39" s="74"/>
      <c r="AB39" s="74"/>
    </row>
    <row r="40" spans="1:30" ht="78" customHeight="1">
      <c r="A40" s="2471"/>
      <c r="B40" s="2471"/>
      <c r="C40" s="2471"/>
      <c r="D40" s="2471"/>
      <c r="E40" s="2471"/>
      <c r="F40" s="2471"/>
      <c r="G40" s="2471"/>
      <c r="H40" s="2471"/>
      <c r="I40" s="2471"/>
      <c r="J40" s="2471"/>
      <c r="K40" s="2471"/>
      <c r="L40" s="2471"/>
      <c r="M40" s="2471"/>
      <c r="N40" s="2471"/>
      <c r="O40" s="2471"/>
      <c r="P40" s="2471"/>
      <c r="Q40" s="2471"/>
      <c r="R40" s="2471"/>
      <c r="S40" s="2471"/>
      <c r="T40" s="2471"/>
      <c r="U40" s="2471"/>
      <c r="V40" s="2471"/>
      <c r="W40" s="2471"/>
      <c r="X40" s="2471"/>
      <c r="Y40" s="2471"/>
      <c r="Z40" s="74"/>
      <c r="AA40" s="74"/>
      <c r="AB40" s="74"/>
    </row>
    <row r="41" spans="1:30">
      <c r="S41" s="74"/>
      <c r="T41" s="74"/>
      <c r="U41" s="74"/>
      <c r="V41" s="74"/>
      <c r="W41" s="74"/>
    </row>
    <row r="42" spans="1:30">
      <c r="S42" s="74"/>
      <c r="T42" s="74"/>
      <c r="U42" s="74"/>
      <c r="V42" s="74"/>
      <c r="W42" s="74"/>
    </row>
    <row r="43" spans="1:30">
      <c r="S43" s="74"/>
      <c r="T43" s="74"/>
      <c r="U43" s="74"/>
      <c r="V43" s="74"/>
      <c r="W43" s="74"/>
    </row>
    <row r="44" spans="1:30">
      <c r="S44" s="74"/>
      <c r="T44" s="74"/>
      <c r="U44" s="74"/>
      <c r="V44" s="74"/>
      <c r="W44" s="74"/>
    </row>
    <row r="45" spans="1:30">
      <c r="S45" s="74"/>
      <c r="T45" s="74"/>
      <c r="U45" s="74"/>
      <c r="V45" s="74"/>
      <c r="W45" s="74"/>
    </row>
    <row r="46" spans="1:30">
      <c r="S46" s="74"/>
      <c r="T46" s="74"/>
      <c r="U46" s="74"/>
      <c r="V46" s="74"/>
      <c r="W46" s="74"/>
      <c r="X46" s="74"/>
      <c r="Y46" s="74"/>
      <c r="Z46" s="74"/>
      <c r="AA46" s="74"/>
      <c r="AB46" s="74"/>
      <c r="AC46" s="74"/>
      <c r="AD46" s="74"/>
    </row>
    <row r="47" spans="1:30">
      <c r="S47" s="74"/>
      <c r="T47" s="74"/>
      <c r="U47" s="74"/>
      <c r="V47" s="74"/>
      <c r="W47" s="74"/>
      <c r="X47" s="74"/>
      <c r="Y47" s="74"/>
      <c r="Z47" s="74"/>
      <c r="AA47" s="74"/>
      <c r="AB47" s="74"/>
      <c r="AC47" s="74"/>
      <c r="AD47" s="74"/>
    </row>
    <row r="48" spans="1:30">
      <c r="S48" s="74"/>
      <c r="T48" s="74"/>
      <c r="U48" s="74"/>
      <c r="V48" s="74"/>
      <c r="W48" s="74"/>
      <c r="X48" s="74"/>
      <c r="Y48" s="74"/>
      <c r="Z48" s="74"/>
      <c r="AA48" s="74"/>
      <c r="AB48" s="74"/>
      <c r="AC48" s="74"/>
      <c r="AD48" s="74"/>
    </row>
    <row r="49" spans="2:30">
      <c r="S49" s="74"/>
      <c r="T49" s="74"/>
      <c r="U49" s="74"/>
      <c r="V49" s="74"/>
      <c r="W49" s="74"/>
      <c r="X49" s="74"/>
      <c r="Y49" s="74"/>
      <c r="Z49" s="74"/>
      <c r="AA49" s="74"/>
      <c r="AB49" s="74"/>
      <c r="AC49" s="74"/>
      <c r="AD49" s="74"/>
    </row>
    <row r="50" spans="2:30">
      <c r="S50" s="74"/>
      <c r="T50" s="74"/>
      <c r="U50" s="74"/>
      <c r="V50" s="74"/>
      <c r="W50" s="74"/>
      <c r="X50" s="74"/>
      <c r="Y50" s="74"/>
      <c r="Z50" s="74"/>
      <c r="AA50" s="74"/>
      <c r="AB50" s="74"/>
      <c r="AC50" s="74"/>
      <c r="AD50" s="74"/>
    </row>
    <row r="51" spans="2:30">
      <c r="S51" s="74"/>
      <c r="T51" s="74"/>
      <c r="U51" s="74"/>
      <c r="V51" s="74"/>
      <c r="W51" s="74"/>
      <c r="X51" s="74"/>
      <c r="Y51" s="74"/>
      <c r="Z51" s="74"/>
      <c r="AA51" s="74"/>
      <c r="AB51" s="74"/>
      <c r="AC51" s="74"/>
      <c r="AD51" s="74"/>
    </row>
    <row r="52" spans="2:30">
      <c r="B52" s="74"/>
      <c r="C52" s="74"/>
      <c r="D52" s="74"/>
      <c r="E52" s="74"/>
      <c r="F52" s="74"/>
      <c r="G52" s="74"/>
      <c r="H52" s="74"/>
      <c r="I52" s="74"/>
      <c r="J52" s="74"/>
      <c r="K52" s="74"/>
      <c r="L52" s="74"/>
      <c r="M52" s="74"/>
      <c r="N52" s="74"/>
      <c r="O52" s="74"/>
      <c r="P52" s="74"/>
      <c r="Q52" s="74"/>
      <c r="R52" s="74"/>
      <c r="S52" s="74"/>
      <c r="T52" s="74"/>
      <c r="U52" s="74"/>
      <c r="V52" s="74"/>
      <c r="W52" s="74"/>
      <c r="X52" s="74"/>
      <c r="Y52" s="74"/>
      <c r="Z52" s="74"/>
      <c r="AA52" s="74"/>
      <c r="AB52" s="74"/>
      <c r="AC52" s="74"/>
      <c r="AD52" s="74"/>
    </row>
    <row r="71" spans="24:24">
      <c r="X71" s="74"/>
    </row>
    <row r="72" spans="24:24">
      <c r="X72" s="74"/>
    </row>
    <row r="73" spans="24:24">
      <c r="X73" s="74"/>
    </row>
    <row r="74" spans="24:24">
      <c r="X74" s="74"/>
    </row>
    <row r="75" spans="24:24">
      <c r="X75" s="74"/>
    </row>
    <row r="76" spans="24:24">
      <c r="X76" s="74"/>
    </row>
    <row r="77" spans="24:24">
      <c r="X77" s="74"/>
    </row>
    <row r="78" spans="24:24">
      <c r="X78" s="74"/>
    </row>
    <row r="88" spans="24:24">
      <c r="X88" s="74"/>
    </row>
    <row r="89" spans="24:24">
      <c r="X89" s="74"/>
    </row>
    <row r="90" spans="24:24">
      <c r="X90" s="74"/>
    </row>
    <row r="91" spans="24:24">
      <c r="X91" s="74"/>
    </row>
  </sheetData>
  <mergeCells count="3">
    <mergeCell ref="A1:P1"/>
    <mergeCell ref="A2:P4"/>
    <mergeCell ref="A40:Y40"/>
  </mergeCells>
  <printOptions horizontalCentered="1" verticalCentered="1"/>
  <pageMargins left="0.39370078740157483" right="0.39370078740157483" top="0.23622047244094491" bottom="0.23622047244094491" header="0.31496062992125984" footer="0.31496062992125984"/>
  <pageSetup scale="44" orientation="landscape"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0">
    <tabColor theme="3" tint="0.59999389629810485"/>
    <pageSetUpPr fitToPage="1"/>
  </sheetPr>
  <dimension ref="A1:S39"/>
  <sheetViews>
    <sheetView showGridLines="0" view="pageBreakPreview" zoomScale="70" zoomScaleNormal="85" zoomScaleSheetLayoutView="70" workbookViewId="0">
      <pane xSplit="1" ySplit="4" topLeftCell="E5" activePane="bottomRight" state="frozen"/>
      <selection pane="topRight" activeCell="B1" sqref="B1"/>
      <selection pane="bottomLeft" activeCell="A5" sqref="A5"/>
      <selection pane="bottomRight" activeCell="O1" sqref="O1:R1048576"/>
    </sheetView>
  </sheetViews>
  <sheetFormatPr baseColWidth="10" defaultColWidth="11.42578125" defaultRowHeight="15"/>
  <cols>
    <col min="1" max="1" width="17.85546875" style="660" customWidth="1"/>
    <col min="2" max="2" width="26.5703125" style="630" customWidth="1"/>
    <col min="3" max="3" width="23" style="630" customWidth="1"/>
    <col min="4" max="4" width="22.42578125" style="630" customWidth="1"/>
    <col min="5" max="5" width="21.140625" style="630" customWidth="1"/>
    <col min="6" max="6" width="23.7109375" style="630" customWidth="1"/>
    <col min="7" max="7" width="25.28515625" style="630" customWidth="1"/>
    <col min="8" max="8" width="26" style="630" customWidth="1"/>
    <col min="9" max="9" width="25.28515625" style="630" customWidth="1"/>
    <col min="10" max="10" width="24.42578125" style="630" customWidth="1"/>
    <col min="11" max="11" width="25.5703125" style="630" customWidth="1"/>
    <col min="12" max="12" width="24.140625" style="60" customWidth="1"/>
    <col min="13" max="13" width="28.5703125" style="60" customWidth="1"/>
    <col min="14" max="14" width="24" style="60" customWidth="1"/>
    <col min="15" max="15" width="13.5703125" style="60" customWidth="1"/>
    <col min="16" max="16" width="21" style="60" customWidth="1"/>
    <col min="17" max="18" width="11.42578125" style="60"/>
    <col min="19" max="19" width="39.42578125" style="60" customWidth="1"/>
    <col min="20" max="16384" width="11.42578125" style="60"/>
  </cols>
  <sheetData>
    <row r="1" spans="1:19" ht="95.25" customHeight="1">
      <c r="A1" s="2495"/>
      <c r="B1" s="2495"/>
      <c r="C1" s="2495"/>
      <c r="D1" s="2495"/>
      <c r="E1" s="2495"/>
      <c r="F1" s="2495"/>
      <c r="G1" s="2495"/>
      <c r="H1" s="2495"/>
      <c r="I1" s="2495"/>
      <c r="J1" s="2495"/>
      <c r="K1" s="2495"/>
      <c r="L1" s="2495"/>
      <c r="M1" s="2495"/>
      <c r="N1" s="2495"/>
      <c r="O1" s="142"/>
      <c r="P1" s="72"/>
    </row>
    <row r="2" spans="1:19" ht="9" customHeight="1">
      <c r="A2" s="2606" t="s">
        <v>452</v>
      </c>
      <c r="B2" s="2606"/>
      <c r="C2" s="2606"/>
      <c r="D2" s="2606"/>
      <c r="E2" s="2606"/>
      <c r="F2" s="2606"/>
      <c r="G2" s="2606"/>
      <c r="H2" s="2606"/>
      <c r="I2" s="2606"/>
      <c r="J2" s="2606"/>
      <c r="K2" s="2606"/>
      <c r="L2" s="2606"/>
      <c r="M2" s="2606"/>
      <c r="N2" s="2606"/>
      <c r="S2" s="584"/>
    </row>
    <row r="3" spans="1:19" s="533" customFormat="1" ht="38.25" customHeight="1">
      <c r="A3" s="2607" t="s">
        <v>0</v>
      </c>
      <c r="B3" s="2609" t="s">
        <v>354</v>
      </c>
      <c r="C3" s="2609"/>
      <c r="D3" s="2609"/>
      <c r="E3" s="2609"/>
      <c r="F3" s="2609"/>
      <c r="G3" s="2609"/>
      <c r="H3" s="2610" t="s">
        <v>355</v>
      </c>
      <c r="I3" s="2611"/>
      <c r="J3" s="2611"/>
      <c r="K3" s="2612"/>
      <c r="S3" s="584"/>
    </row>
    <row r="4" spans="1:19" s="533" customFormat="1" ht="54" customHeight="1">
      <c r="A4" s="2608"/>
      <c r="B4" s="260" t="s">
        <v>527</v>
      </c>
      <c r="C4" s="223" t="s">
        <v>526</v>
      </c>
      <c r="D4" s="223" t="s">
        <v>674</v>
      </c>
      <c r="E4" s="223" t="s">
        <v>673</v>
      </c>
      <c r="F4" s="223" t="s">
        <v>748</v>
      </c>
      <c r="G4" s="263" t="s">
        <v>356</v>
      </c>
      <c r="H4" s="1279" t="s">
        <v>485</v>
      </c>
      <c r="I4" s="223" t="s">
        <v>486</v>
      </c>
      <c r="J4" s="223" t="s">
        <v>749</v>
      </c>
      <c r="K4" s="263" t="s">
        <v>357</v>
      </c>
      <c r="L4" s="1279" t="s">
        <v>511</v>
      </c>
      <c r="M4" s="223" t="s">
        <v>364</v>
      </c>
      <c r="N4" s="224" t="s">
        <v>672</v>
      </c>
      <c r="S4" s="584"/>
    </row>
    <row r="5" spans="1:19" s="649" customFormat="1" ht="15.75">
      <c r="A5" s="663">
        <v>2007</v>
      </c>
      <c r="B5" s="2072">
        <v>21196634534.599998</v>
      </c>
      <c r="C5" s="2072">
        <v>1566425499.9599998</v>
      </c>
      <c r="D5" s="2072">
        <v>6163525.5899999999</v>
      </c>
      <c r="E5" s="2072">
        <v>125000000</v>
      </c>
      <c r="F5" s="2072">
        <v>0</v>
      </c>
      <c r="G5" s="641">
        <f t="shared" ref="G5:G19" si="0">+C5+B5+D5+E5+F5</f>
        <v>22894223560.149998</v>
      </c>
      <c r="H5" s="647">
        <v>19449421024.499001</v>
      </c>
      <c r="I5" s="647">
        <v>1578880050.26</v>
      </c>
      <c r="J5" s="647">
        <v>0</v>
      </c>
      <c r="K5" s="648">
        <f t="shared" ref="K5:K19" si="1">+I5+H5+J5</f>
        <v>21028301074.758999</v>
      </c>
      <c r="L5" s="643">
        <f t="shared" ref="L5:L13" si="2">+B5-H5</f>
        <v>1747213510.1009979</v>
      </c>
      <c r="M5" s="643">
        <f t="shared" ref="M5:M13" si="3">+G5-K5</f>
        <v>1865922485.3909988</v>
      </c>
      <c r="N5" s="644">
        <f t="shared" ref="N5:N13" si="4">C5-I5</f>
        <v>-12454550.300000191</v>
      </c>
    </row>
    <row r="6" spans="1:19" s="649" customFormat="1" ht="15.75">
      <c r="A6" s="663">
        <v>2008</v>
      </c>
      <c r="B6" s="2072">
        <v>33078165051.270004</v>
      </c>
      <c r="C6" s="2072">
        <v>2203369531</v>
      </c>
      <c r="D6" s="2072">
        <v>173508720.10999998</v>
      </c>
      <c r="E6" s="2072">
        <v>256250000</v>
      </c>
      <c r="F6" s="2072">
        <v>0</v>
      </c>
      <c r="G6" s="641">
        <f t="shared" si="0"/>
        <v>35711293302.380005</v>
      </c>
      <c r="H6" s="647">
        <v>30384608580.630005</v>
      </c>
      <c r="I6" s="647">
        <v>2556770326.0999999</v>
      </c>
      <c r="J6" s="647">
        <v>0</v>
      </c>
      <c r="K6" s="648">
        <f t="shared" si="1"/>
        <v>32941378906.730003</v>
      </c>
      <c r="L6" s="643">
        <f t="shared" si="2"/>
        <v>2693556470.6399994</v>
      </c>
      <c r="M6" s="643">
        <f t="shared" si="3"/>
        <v>2769914395.6500015</v>
      </c>
      <c r="N6" s="644">
        <f t="shared" si="4"/>
        <v>-353400795.0999999</v>
      </c>
    </row>
    <row r="7" spans="1:19" s="649" customFormat="1" ht="15.75">
      <c r="A7" s="663">
        <v>2009</v>
      </c>
      <c r="B7" s="2072">
        <v>37872770644.519997</v>
      </c>
      <c r="C7" s="2072">
        <v>3190675855.0100002</v>
      </c>
      <c r="D7" s="2072">
        <v>756417677.61999989</v>
      </c>
      <c r="E7" s="2072">
        <v>18750000</v>
      </c>
      <c r="F7" s="2072">
        <v>178872817.62</v>
      </c>
      <c r="G7" s="641">
        <f t="shared" si="0"/>
        <v>42017486994.770004</v>
      </c>
      <c r="H7" s="647">
        <v>36497964610.739998</v>
      </c>
      <c r="I7" s="647">
        <v>2723337644.3600001</v>
      </c>
      <c r="J7" s="647">
        <v>0</v>
      </c>
      <c r="K7" s="648">
        <f t="shared" si="1"/>
        <v>39221302255.099998</v>
      </c>
      <c r="L7" s="643">
        <f t="shared" si="2"/>
        <v>1374806033.7799988</v>
      </c>
      <c r="M7" s="643">
        <f t="shared" si="3"/>
        <v>2796184739.6700058</v>
      </c>
      <c r="N7" s="644">
        <f t="shared" si="4"/>
        <v>467338210.6500001</v>
      </c>
      <c r="O7" s="650"/>
      <c r="P7" s="650"/>
      <c r="Q7" s="650"/>
      <c r="R7" s="650"/>
      <c r="S7" s="651"/>
    </row>
    <row r="8" spans="1:19" s="649" customFormat="1" ht="15.75">
      <c r="A8" s="663">
        <v>2010</v>
      </c>
      <c r="B8" s="2072">
        <v>43605006094</v>
      </c>
      <c r="C8" s="2072">
        <v>3736675849.46</v>
      </c>
      <c r="D8" s="2072">
        <v>592502085.87</v>
      </c>
      <c r="E8" s="2072">
        <v>0</v>
      </c>
      <c r="F8" s="2072">
        <v>95767340.060000002</v>
      </c>
      <c r="G8" s="641">
        <f t="shared" si="0"/>
        <v>48029951369.389999</v>
      </c>
      <c r="H8" s="647">
        <v>47159091999.259995</v>
      </c>
      <c r="I8" s="647">
        <v>3444380482.9799995</v>
      </c>
      <c r="J8" s="647">
        <v>115952658.19999999</v>
      </c>
      <c r="K8" s="648">
        <f t="shared" si="1"/>
        <v>50719425140.439987</v>
      </c>
      <c r="L8" s="643">
        <f t="shared" si="2"/>
        <v>-3554085905.2599945</v>
      </c>
      <c r="M8" s="643">
        <f t="shared" si="3"/>
        <v>-2689473771.0499878</v>
      </c>
      <c r="N8" s="644">
        <f t="shared" si="4"/>
        <v>292295366.4800005</v>
      </c>
      <c r="O8" s="163"/>
      <c r="P8" s="163"/>
      <c r="Q8" s="163"/>
      <c r="R8" s="163"/>
      <c r="S8" s="652"/>
    </row>
    <row r="9" spans="1:19" s="649" customFormat="1" ht="15.75">
      <c r="A9" s="663">
        <v>2011</v>
      </c>
      <c r="B9" s="2072">
        <v>49415884815.839996</v>
      </c>
      <c r="C9" s="2072">
        <v>4134675852</v>
      </c>
      <c r="D9" s="2072">
        <v>678652741.80999982</v>
      </c>
      <c r="E9" s="2072">
        <v>0</v>
      </c>
      <c r="F9" s="2072">
        <v>320281085.42000002</v>
      </c>
      <c r="G9" s="641">
        <f t="shared" si="0"/>
        <v>54549494495.069992</v>
      </c>
      <c r="H9" s="647">
        <v>49687029143.730011</v>
      </c>
      <c r="I9" s="647">
        <v>4363872025.2399998</v>
      </c>
      <c r="J9" s="647">
        <v>291946073.39999998</v>
      </c>
      <c r="K9" s="648">
        <f t="shared" si="1"/>
        <v>54342847242.37001</v>
      </c>
      <c r="L9" s="643">
        <f t="shared" si="2"/>
        <v>-271144327.89001465</v>
      </c>
      <c r="M9" s="643">
        <f t="shared" si="3"/>
        <v>206647252.69998169</v>
      </c>
      <c r="N9" s="644">
        <f t="shared" si="4"/>
        <v>-229196173.23999977</v>
      </c>
    </row>
    <row r="10" spans="1:19" s="649" customFormat="1" ht="15.75">
      <c r="A10" s="663">
        <v>2012</v>
      </c>
      <c r="B10" s="2072">
        <v>55065532307.990005</v>
      </c>
      <c r="C10" s="2072">
        <v>4599999999.96</v>
      </c>
      <c r="D10" s="2072">
        <v>728182337.74000013</v>
      </c>
      <c r="E10" s="2072">
        <v>0</v>
      </c>
      <c r="F10" s="2072">
        <v>349151178.95999998</v>
      </c>
      <c r="G10" s="641">
        <f t="shared" si="0"/>
        <v>60742865824.650002</v>
      </c>
      <c r="H10" s="647">
        <v>56015800379.699997</v>
      </c>
      <c r="I10" s="647">
        <v>4742082647.7799997</v>
      </c>
      <c r="J10" s="647">
        <v>331635794.92000002</v>
      </c>
      <c r="K10" s="648">
        <f t="shared" si="1"/>
        <v>61089518822.399994</v>
      </c>
      <c r="L10" s="643">
        <f t="shared" si="2"/>
        <v>-950268071.70999146</v>
      </c>
      <c r="M10" s="643">
        <f t="shared" si="3"/>
        <v>-346652997.74999237</v>
      </c>
      <c r="N10" s="644">
        <f t="shared" si="4"/>
        <v>-142082647.81999969</v>
      </c>
    </row>
    <row r="11" spans="1:19" s="649" customFormat="1" ht="15.75">
      <c r="A11" s="663">
        <v>2013</v>
      </c>
      <c r="B11" s="2072">
        <v>61483003598.400002</v>
      </c>
      <c r="C11" s="2072">
        <v>5302610000</v>
      </c>
      <c r="D11" s="2072">
        <v>546685227.30000007</v>
      </c>
      <c r="E11" s="2072">
        <v>0</v>
      </c>
      <c r="F11" s="2072">
        <v>362641633.79000002</v>
      </c>
      <c r="G11" s="641">
        <f t="shared" si="0"/>
        <v>67694940459.490005</v>
      </c>
      <c r="H11" s="647">
        <v>62148659498.759995</v>
      </c>
      <c r="I11" s="647">
        <v>5215203784.9399996</v>
      </c>
      <c r="J11" s="647">
        <v>333800248.55999994</v>
      </c>
      <c r="K11" s="648">
        <f t="shared" si="1"/>
        <v>67697663532.259995</v>
      </c>
      <c r="L11" s="643">
        <f t="shared" si="2"/>
        <v>-665655900.35999298</v>
      </c>
      <c r="M11" s="643">
        <f t="shared" si="3"/>
        <v>-2723072.7699890137</v>
      </c>
      <c r="N11" s="644">
        <f t="shared" si="4"/>
        <v>87406215.06000042</v>
      </c>
    </row>
    <row r="12" spans="1:19" s="649" customFormat="1" ht="15.75">
      <c r="A12" s="663">
        <v>2014</v>
      </c>
      <c r="B12" s="2072">
        <v>69920892914.539993</v>
      </c>
      <c r="C12" s="2072">
        <v>6839999499</v>
      </c>
      <c r="D12" s="2072">
        <v>518319800.63000005</v>
      </c>
      <c r="E12" s="2072">
        <v>0</v>
      </c>
      <c r="F12" s="2072">
        <v>332071916.05000001</v>
      </c>
      <c r="G12" s="641">
        <f t="shared" si="0"/>
        <v>77611284130.220001</v>
      </c>
      <c r="H12" s="647">
        <v>70212118559.800003</v>
      </c>
      <c r="I12" s="647">
        <v>7378610518.96</v>
      </c>
      <c r="J12" s="647">
        <v>329249337.19999999</v>
      </c>
      <c r="K12" s="648">
        <f t="shared" si="1"/>
        <v>77919978415.960007</v>
      </c>
      <c r="L12" s="643">
        <f t="shared" si="2"/>
        <v>-291225645.26000977</v>
      </c>
      <c r="M12" s="643">
        <f t="shared" si="3"/>
        <v>-308694285.74000549</v>
      </c>
      <c r="N12" s="644">
        <f t="shared" si="4"/>
        <v>-538611019.96000004</v>
      </c>
      <c r="O12" s="1327"/>
      <c r="P12" s="1327"/>
      <c r="Q12" s="1327"/>
    </row>
    <row r="13" spans="1:19" s="653" customFormat="1" ht="15.75">
      <c r="A13" s="663">
        <v>2015</v>
      </c>
      <c r="B13" s="2072">
        <v>79052372049.329987</v>
      </c>
      <c r="C13" s="2072">
        <v>6922811271.25</v>
      </c>
      <c r="D13" s="2072">
        <v>554292818.75</v>
      </c>
      <c r="E13" s="2072">
        <v>0</v>
      </c>
      <c r="F13" s="2072">
        <v>355290192.04999995</v>
      </c>
      <c r="G13" s="641">
        <f t="shared" si="0"/>
        <v>86884766331.37999</v>
      </c>
      <c r="H13" s="647">
        <v>78537174647.860001</v>
      </c>
      <c r="I13" s="647">
        <v>6892825210.3000002</v>
      </c>
      <c r="J13" s="647">
        <v>335652778.95999998</v>
      </c>
      <c r="K13" s="648">
        <f t="shared" si="1"/>
        <v>85765652637.12001</v>
      </c>
      <c r="L13" s="643">
        <f t="shared" si="2"/>
        <v>515197401.46998596</v>
      </c>
      <c r="M13" s="643">
        <f t="shared" si="3"/>
        <v>1119113694.2599792</v>
      </c>
      <c r="N13" s="644">
        <f t="shared" si="4"/>
        <v>29986060.949999809</v>
      </c>
      <c r="O13" s="895"/>
    </row>
    <row r="14" spans="1:19" s="653" customFormat="1" ht="15.75">
      <c r="A14" s="663">
        <v>2016</v>
      </c>
      <c r="B14" s="2072">
        <v>89049164221.449982</v>
      </c>
      <c r="C14" s="2072">
        <v>8498167479</v>
      </c>
      <c r="D14" s="2072">
        <v>683922196.33000004</v>
      </c>
      <c r="E14" s="2072">
        <v>0</v>
      </c>
      <c r="F14" s="2072">
        <v>371308008.60000002</v>
      </c>
      <c r="G14" s="641">
        <f t="shared" si="0"/>
        <v>98602561905.37999</v>
      </c>
      <c r="H14" s="647">
        <v>89080179368.25</v>
      </c>
      <c r="I14" s="647">
        <v>8178603831.1000004</v>
      </c>
      <c r="J14" s="647">
        <v>328531909.15999991</v>
      </c>
      <c r="K14" s="648">
        <f t="shared" si="1"/>
        <v>97587315108.51001</v>
      </c>
      <c r="L14" s="643">
        <f t="shared" ref="L14:L19" si="5">+B14-H14</f>
        <v>-31015146.800018311</v>
      </c>
      <c r="M14" s="643">
        <f t="shared" ref="M14:M19" si="6">+G14-K14</f>
        <v>1015246796.8699799</v>
      </c>
      <c r="N14" s="644">
        <f t="shared" ref="N14:N19" si="7">C14-I14</f>
        <v>319563647.89999962</v>
      </c>
      <c r="O14" s="895"/>
      <c r="P14" s="895"/>
      <c r="Q14" s="895"/>
      <c r="R14" s="895"/>
    </row>
    <row r="15" spans="1:19" s="998" customFormat="1" ht="15.75">
      <c r="A15" s="994">
        <v>2017</v>
      </c>
      <c r="B15" s="2072">
        <v>99657751352.690002</v>
      </c>
      <c r="C15" s="2072">
        <v>8861365332.7000008</v>
      </c>
      <c r="D15" s="2072">
        <v>576015155.07000005</v>
      </c>
      <c r="E15" s="2072">
        <v>0</v>
      </c>
      <c r="F15" s="2072">
        <v>666539596.8900001</v>
      </c>
      <c r="G15" s="641">
        <f t="shared" si="0"/>
        <v>109761671437.35001</v>
      </c>
      <c r="H15" s="647">
        <v>98826710388.779999</v>
      </c>
      <c r="I15" s="647">
        <v>9002153750.7799988</v>
      </c>
      <c r="J15" s="647">
        <v>558973905.84000003</v>
      </c>
      <c r="K15" s="648">
        <f t="shared" si="1"/>
        <v>108387838045.39999</v>
      </c>
      <c r="L15" s="995">
        <f t="shared" si="5"/>
        <v>831040963.91000366</v>
      </c>
      <c r="M15" s="995">
        <f t="shared" si="6"/>
        <v>1373833391.9500122</v>
      </c>
      <c r="N15" s="996">
        <f t="shared" si="7"/>
        <v>-140788418.07999802</v>
      </c>
      <c r="O15" s="997"/>
      <c r="P15" s="997"/>
      <c r="Q15" s="997"/>
      <c r="R15" s="997"/>
    </row>
    <row r="16" spans="1:19" s="998" customFormat="1" ht="15.75">
      <c r="A16" s="994">
        <v>2018</v>
      </c>
      <c r="B16" s="2072">
        <v>112854009382.5</v>
      </c>
      <c r="C16" s="2072">
        <v>9303031999.3699989</v>
      </c>
      <c r="D16" s="2072">
        <v>740948848.4799999</v>
      </c>
      <c r="E16" s="2072">
        <v>0</v>
      </c>
      <c r="F16" s="2072">
        <v>793166886.71000004</v>
      </c>
      <c r="G16" s="641">
        <f t="shared" si="0"/>
        <v>123691157117.06</v>
      </c>
      <c r="H16" s="647">
        <v>112956079448.92</v>
      </c>
      <c r="I16" s="647">
        <v>9656741344.960001</v>
      </c>
      <c r="J16" s="647">
        <v>758411882.95999992</v>
      </c>
      <c r="K16" s="648">
        <f t="shared" si="1"/>
        <v>123371232676.84001</v>
      </c>
      <c r="L16" s="995">
        <f t="shared" si="5"/>
        <v>-102070066.41999817</v>
      </c>
      <c r="M16" s="995">
        <f t="shared" si="6"/>
        <v>319924440.21998596</v>
      </c>
      <c r="N16" s="996">
        <f t="shared" si="7"/>
        <v>-353709345.59000206</v>
      </c>
      <c r="O16" s="997"/>
      <c r="P16" s="997"/>
      <c r="Q16" s="997"/>
      <c r="R16" s="997"/>
    </row>
    <row r="17" spans="1:19" s="998" customFormat="1" ht="15.75">
      <c r="A17" s="994">
        <v>2019</v>
      </c>
      <c r="B17" s="2072">
        <v>122800092365.86</v>
      </c>
      <c r="C17" s="2072">
        <v>10073865331.690001</v>
      </c>
      <c r="D17" s="2072">
        <v>847776257.70000005</v>
      </c>
      <c r="E17" s="2072">
        <v>0</v>
      </c>
      <c r="F17" s="2072">
        <v>910105888.26999998</v>
      </c>
      <c r="G17" s="641">
        <f t="shared" si="0"/>
        <v>134631839843.52</v>
      </c>
      <c r="H17" s="647">
        <v>122933736042.72</v>
      </c>
      <c r="I17" s="647">
        <v>10092459380.139999</v>
      </c>
      <c r="J17" s="647">
        <v>973800800.96999991</v>
      </c>
      <c r="K17" s="648">
        <f t="shared" si="1"/>
        <v>133999996223.83</v>
      </c>
      <c r="L17" s="995">
        <f t="shared" si="5"/>
        <v>-133643676.86000061</v>
      </c>
      <c r="M17" s="995">
        <f t="shared" si="6"/>
        <v>631843619.69000244</v>
      </c>
      <c r="N17" s="996">
        <f t="shared" si="7"/>
        <v>-18594048.449998856</v>
      </c>
      <c r="O17" s="997"/>
      <c r="P17" s="997"/>
      <c r="Q17" s="997"/>
      <c r="R17" s="997"/>
    </row>
    <row r="18" spans="1:19" s="998" customFormat="1" ht="15.75">
      <c r="A18" s="994">
        <v>2020</v>
      </c>
      <c r="B18" s="2072">
        <v>121397990565.51001</v>
      </c>
      <c r="C18" s="2072">
        <v>9955487666.2999992</v>
      </c>
      <c r="D18" s="2072">
        <v>613627915.26999998</v>
      </c>
      <c r="E18" s="2072">
        <v>0</v>
      </c>
      <c r="F18" s="2072">
        <v>1093851359.3600001</v>
      </c>
      <c r="G18" s="641">
        <f t="shared" si="0"/>
        <v>133060957506.44002</v>
      </c>
      <c r="H18" s="647">
        <v>127588985376.33</v>
      </c>
      <c r="I18" s="647">
        <v>12108569830.129999</v>
      </c>
      <c r="J18" s="647">
        <v>970014744.09000003</v>
      </c>
      <c r="K18" s="648">
        <f t="shared" si="1"/>
        <v>140667569950.54999</v>
      </c>
      <c r="L18" s="995">
        <f t="shared" si="5"/>
        <v>-6190994810.8199921</v>
      </c>
      <c r="M18" s="995">
        <f t="shared" si="6"/>
        <v>-7606612444.1099701</v>
      </c>
      <c r="N18" s="996">
        <f t="shared" si="7"/>
        <v>-2153082163.8299999</v>
      </c>
      <c r="O18" s="997"/>
      <c r="P18" s="997"/>
      <c r="Q18" s="997"/>
      <c r="R18" s="997"/>
    </row>
    <row r="19" spans="1:19" s="998" customFormat="1" ht="15.75">
      <c r="A19" s="994" t="str">
        <f>+'Resumen EEp'!G5</f>
        <v>Ene-Abr. 2021</v>
      </c>
      <c r="B19" s="2072">
        <v>42769773724.199997</v>
      </c>
      <c r="C19" s="2072">
        <v>5120177333.3199997</v>
      </c>
      <c r="D19" s="2072">
        <v>104664040.82000001</v>
      </c>
      <c r="E19" s="2072">
        <v>0</v>
      </c>
      <c r="F19" s="2072">
        <v>364430996.67000008</v>
      </c>
      <c r="G19" s="641">
        <f t="shared" si="0"/>
        <v>48359046095.009995</v>
      </c>
      <c r="H19" s="647">
        <v>42853625564.330002</v>
      </c>
      <c r="I19" s="647">
        <v>5121177718.25</v>
      </c>
      <c r="J19" s="647">
        <v>221683433.56</v>
      </c>
      <c r="K19" s="648">
        <f t="shared" si="1"/>
        <v>48196486716.139999</v>
      </c>
      <c r="L19" s="995">
        <f t="shared" si="5"/>
        <v>-83851840.130004883</v>
      </c>
      <c r="M19" s="995">
        <f t="shared" si="6"/>
        <v>162559378.86999512</v>
      </c>
      <c r="N19" s="996">
        <f t="shared" si="7"/>
        <v>-1000384.9300003052</v>
      </c>
      <c r="O19" s="997"/>
      <c r="P19" s="997"/>
      <c r="Q19" s="997"/>
      <c r="R19" s="997"/>
    </row>
    <row r="20" spans="1:19" s="646" customFormat="1" ht="23.25" customHeight="1">
      <c r="A20" s="664" t="s">
        <v>98</v>
      </c>
      <c r="B20" s="642">
        <f>SUM(B5:B19)</f>
        <v>1039219043622.6998</v>
      </c>
      <c r="C20" s="642">
        <f t="shared" ref="C20:M20" si="8">SUM(C5:C19)</f>
        <v>90309338500.019989</v>
      </c>
      <c r="D20" s="642">
        <f t="shared" si="8"/>
        <v>8121679349.0899982</v>
      </c>
      <c r="E20" s="642">
        <f t="shared" si="8"/>
        <v>400000000</v>
      </c>
      <c r="F20" s="642">
        <f t="shared" si="8"/>
        <v>6193478900.4500008</v>
      </c>
      <c r="G20" s="1165">
        <f t="shared" si="8"/>
        <v>1144243540372.26</v>
      </c>
      <c r="H20" s="642">
        <f t="shared" si="8"/>
        <v>1044331184634.309</v>
      </c>
      <c r="I20" s="642">
        <f t="shared" si="8"/>
        <v>93055668546.279999</v>
      </c>
      <c r="J20" s="642">
        <f t="shared" si="8"/>
        <v>5549653567.8200006</v>
      </c>
      <c r="K20" s="1165">
        <f t="shared" si="8"/>
        <v>1142936506748.4087</v>
      </c>
      <c r="L20" s="642">
        <f t="shared" si="8"/>
        <v>-5112141011.6090317</v>
      </c>
      <c r="M20" s="642">
        <f t="shared" si="8"/>
        <v>1307033623.8509979</v>
      </c>
      <c r="N20" s="642">
        <f>SUM(N5:N19)</f>
        <v>-2746330046.2599983</v>
      </c>
      <c r="O20" s="645"/>
      <c r="P20" s="645"/>
      <c r="Q20" s="645"/>
      <c r="R20" s="645"/>
    </row>
    <row r="21" spans="1:19" ht="19.5" customHeight="1">
      <c r="A21" s="2613" t="s">
        <v>690</v>
      </c>
      <c r="B21" s="2613"/>
      <c r="C21" s="2613"/>
      <c r="D21" s="2613"/>
      <c r="E21" s="2613"/>
      <c r="F21" s="2613"/>
      <c r="G21" s="2613"/>
      <c r="H21" s="2614"/>
      <c r="I21" s="2614"/>
      <c r="J21" s="2614"/>
      <c r="K21" s="2613"/>
      <c r="L21" s="2613"/>
      <c r="M21" s="2613"/>
      <c r="N21" s="2613"/>
      <c r="O21" s="3"/>
    </row>
    <row r="22" spans="1:19" ht="15.75">
      <c r="A22" s="2605" t="s">
        <v>691</v>
      </c>
      <c r="B22" s="2605"/>
      <c r="C22" s="2605"/>
      <c r="D22" s="2605"/>
      <c r="E22" s="2605"/>
      <c r="F22" s="2605"/>
      <c r="G22" s="726"/>
      <c r="H22" s="837"/>
      <c r="I22" s="837"/>
      <c r="J22" s="837"/>
      <c r="K22" s="837"/>
      <c r="O22" s="649"/>
      <c r="P22" s="633"/>
      <c r="Q22" s="633"/>
      <c r="R22" s="633"/>
      <c r="S22" s="633"/>
    </row>
    <row r="23" spans="1:19" s="739" customFormat="1" ht="15.75">
      <c r="A23" s="757"/>
      <c r="B23" s="879"/>
      <c r="C23" s="879"/>
      <c r="D23" s="879"/>
      <c r="E23" s="879"/>
      <c r="F23" s="879"/>
      <c r="G23" s="879"/>
      <c r="H23" s="879"/>
      <c r="I23" s="879"/>
      <c r="J23" s="879"/>
      <c r="K23" s="879"/>
      <c r="L23" s="879"/>
      <c r="M23" s="879"/>
      <c r="N23" s="879"/>
      <c r="O23" s="879"/>
    </row>
    <row r="24" spans="1:19" s="40" customFormat="1" ht="15.75">
      <c r="A24" s="754"/>
      <c r="B24" s="1855"/>
      <c r="C24" s="35"/>
      <c r="D24" s="35"/>
      <c r="E24" s="35"/>
      <c r="F24" s="35"/>
      <c r="G24" s="35"/>
      <c r="H24" s="35"/>
      <c r="I24" s="35"/>
      <c r="J24" s="35"/>
      <c r="K24" s="35"/>
      <c r="L24" s="35"/>
      <c r="M24" s="35"/>
      <c r="N24" s="35"/>
      <c r="O24" s="35"/>
      <c r="P24" s="740"/>
      <c r="Q24" s="740"/>
      <c r="R24" s="741"/>
      <c r="S24" s="742"/>
    </row>
    <row r="25" spans="1:19" ht="15.75">
      <c r="A25" s="754"/>
      <c r="B25" s="1855"/>
      <c r="C25" s="754"/>
      <c r="D25" s="754"/>
      <c r="E25" s="754"/>
      <c r="F25" s="754"/>
      <c r="G25" s="754"/>
      <c r="H25" s="754"/>
      <c r="I25" s="754"/>
      <c r="J25" s="754"/>
      <c r="K25" s="754"/>
      <c r="L25" s="754"/>
      <c r="M25" s="754"/>
      <c r="N25" s="754"/>
      <c r="O25" s="754"/>
      <c r="P25" s="757"/>
      <c r="Q25" s="757"/>
      <c r="R25" s="757"/>
      <c r="S25" s="757"/>
    </row>
    <row r="26" spans="1:19" ht="15.75">
      <c r="A26" s="754"/>
      <c r="B26" s="754"/>
      <c r="C26" s="754"/>
      <c r="D26" s="754"/>
      <c r="E26" s="754"/>
      <c r="F26" s="754"/>
      <c r="G26" s="754"/>
      <c r="H26" s="754"/>
      <c r="I26" s="754"/>
      <c r="J26" s="754"/>
      <c r="K26" s="754"/>
      <c r="O26" s="754"/>
      <c r="P26" s="754"/>
      <c r="Q26" s="647"/>
      <c r="R26" s="754"/>
      <c r="S26" s="740"/>
    </row>
    <row r="27" spans="1:19" ht="15.75">
      <c r="C27" s="40"/>
      <c r="D27" s="40"/>
      <c r="E27" s="743"/>
      <c r="F27" s="632"/>
      <c r="K27" s="819"/>
      <c r="O27" s="754"/>
      <c r="P27" s="754"/>
      <c r="Q27" s="754"/>
      <c r="R27" s="754"/>
      <c r="S27" s="630"/>
    </row>
    <row r="28" spans="1:19" ht="15.75">
      <c r="C28" s="40"/>
      <c r="D28" s="40"/>
      <c r="F28" s="632"/>
      <c r="K28" s="819"/>
    </row>
    <row r="29" spans="1:19" ht="15.75">
      <c r="C29" s="40"/>
      <c r="D29" s="40"/>
      <c r="F29" s="632"/>
      <c r="K29" s="819"/>
    </row>
    <row r="30" spans="1:19" ht="15.75">
      <c r="C30" s="40"/>
      <c r="D30" s="40"/>
      <c r="F30" s="632"/>
      <c r="K30" s="819"/>
    </row>
    <row r="31" spans="1:19" ht="15.75">
      <c r="C31" s="40"/>
      <c r="D31" s="40"/>
      <c r="F31" s="632"/>
      <c r="K31" s="819"/>
    </row>
    <row r="32" spans="1:19">
      <c r="C32" s="40"/>
      <c r="D32" s="40"/>
      <c r="K32" s="819"/>
    </row>
    <row r="33" spans="3:11">
      <c r="C33" s="40"/>
      <c r="D33" s="40"/>
      <c r="K33" s="819"/>
    </row>
    <row r="34" spans="3:11">
      <c r="C34" s="40"/>
      <c r="D34" s="40"/>
      <c r="K34" s="819"/>
    </row>
    <row r="35" spans="3:11">
      <c r="C35" s="40"/>
      <c r="D35" s="40"/>
      <c r="K35" s="819"/>
    </row>
    <row r="36" spans="3:11">
      <c r="C36" s="40"/>
      <c r="D36" s="40"/>
      <c r="K36" s="819"/>
    </row>
    <row r="37" spans="3:11">
      <c r="C37" s="40"/>
      <c r="D37" s="40"/>
      <c r="K37" s="819"/>
    </row>
    <row r="38" spans="3:11">
      <c r="C38" s="40"/>
      <c r="D38" s="40"/>
      <c r="K38" s="819"/>
    </row>
    <row r="39" spans="3:11">
      <c r="K39" s="819"/>
    </row>
  </sheetData>
  <mergeCells count="7">
    <mergeCell ref="A22:F22"/>
    <mergeCell ref="A1:N1"/>
    <mergeCell ref="A2:N2"/>
    <mergeCell ref="A3:A4"/>
    <mergeCell ref="B3:G3"/>
    <mergeCell ref="H3:K3"/>
    <mergeCell ref="A21:N21"/>
  </mergeCells>
  <printOptions horizontalCentered="1" verticalCentered="1"/>
  <pageMargins left="0.39370078740157483" right="0.39370078740157483" top="0.23622047244094488" bottom="0.23622047244094488" header="0.31496062992125984" footer="7.874015748031496E-2"/>
  <pageSetup paperSize="5" scale="46" orientation="landscape" r:id="rId1"/>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1">
    <tabColor theme="3" tint="0.59999389629810485"/>
    <pageSetUpPr fitToPage="1"/>
  </sheetPr>
  <dimension ref="A1:N27"/>
  <sheetViews>
    <sheetView showGridLines="0" view="pageBreakPreview" zoomScale="70" zoomScaleNormal="100" zoomScaleSheetLayoutView="70" workbookViewId="0">
      <selection activeCell="K1" sqref="K1:Q1048576"/>
    </sheetView>
  </sheetViews>
  <sheetFormatPr baseColWidth="10" defaultRowHeight="15"/>
  <cols>
    <col min="1" max="1" width="23" style="335" customWidth="1"/>
    <col min="2" max="2" width="27.140625" style="335" bestFit="1" customWidth="1"/>
    <col min="3" max="3" width="26.7109375" style="335" bestFit="1" customWidth="1"/>
    <col min="4" max="4" width="28.5703125" style="335" bestFit="1" customWidth="1"/>
    <col min="5" max="5" width="17.140625" style="1621" customWidth="1"/>
    <col min="6" max="6" width="18" style="1621" customWidth="1"/>
    <col min="7" max="7" width="15.42578125" style="1621" bestFit="1" customWidth="1"/>
    <col min="8" max="8" width="19.28515625" style="1621" customWidth="1"/>
    <col min="9" max="9" width="20.7109375" style="1621" customWidth="1"/>
    <col min="10" max="10" width="15.42578125" style="1621" customWidth="1"/>
    <col min="11" max="11" width="27.5703125" style="335" customWidth="1"/>
    <col min="12" max="12" width="24.42578125" style="335" customWidth="1"/>
    <col min="13" max="13" width="23.140625" style="335" bestFit="1" customWidth="1"/>
    <col min="14" max="16384" width="11.42578125" style="335"/>
  </cols>
  <sheetData>
    <row r="1" spans="1:14" ht="83.25" customHeight="1">
      <c r="A1" s="2615"/>
      <c r="B1" s="2615"/>
      <c r="C1" s="2615"/>
      <c r="D1" s="2615"/>
      <c r="E1" s="2615"/>
      <c r="F1" s="2615"/>
      <c r="G1" s="2615"/>
      <c r="H1" s="2615"/>
      <c r="I1" s="2615"/>
      <c r="J1" s="2615"/>
      <c r="L1" s="454"/>
    </row>
    <row r="2" spans="1:14" ht="14.25" customHeight="1">
      <c r="L2" s="454"/>
    </row>
    <row r="3" spans="1:14" s="1626" customFormat="1" ht="25.5" customHeight="1">
      <c r="A3" s="1791" t="s">
        <v>138</v>
      </c>
      <c r="B3" s="2261" t="s">
        <v>442</v>
      </c>
      <c r="C3" s="2261" t="s">
        <v>247</v>
      </c>
      <c r="D3" s="1791" t="s">
        <v>443</v>
      </c>
      <c r="E3" s="1624"/>
      <c r="F3" s="1624"/>
      <c r="G3" s="1624"/>
      <c r="H3" s="1625"/>
      <c r="I3" s="1624"/>
      <c r="J3" s="1624"/>
      <c r="L3" s="454"/>
    </row>
    <row r="4" spans="1:14">
      <c r="A4" s="689">
        <v>2007</v>
      </c>
      <c r="B4" s="1590">
        <v>7440643704.1800003</v>
      </c>
      <c r="C4" s="1591">
        <v>13755990830.42</v>
      </c>
      <c r="D4" s="1788">
        <f t="shared" ref="D4:D15" si="0">+C4+B4</f>
        <v>21196634534.599998</v>
      </c>
      <c r="F4" s="1623"/>
      <c r="G4" s="1622"/>
      <c r="I4" s="1622"/>
      <c r="J4" s="1622"/>
      <c r="L4" s="454"/>
      <c r="M4" s="352"/>
      <c r="N4" s="352"/>
    </row>
    <row r="5" spans="1:14">
      <c r="A5" s="689">
        <v>2008</v>
      </c>
      <c r="B5" s="1590">
        <v>10090935314.219999</v>
      </c>
      <c r="C5" s="1591">
        <v>22987229737.049999</v>
      </c>
      <c r="D5" s="1788">
        <f t="shared" si="0"/>
        <v>33078165051.269997</v>
      </c>
      <c r="F5" s="1623"/>
      <c r="G5" s="1622"/>
      <c r="I5" s="1622"/>
      <c r="J5" s="1622"/>
      <c r="L5" s="454"/>
      <c r="M5" s="454"/>
      <c r="N5" s="457"/>
    </row>
    <row r="6" spans="1:14">
      <c r="A6" s="689">
        <v>2009</v>
      </c>
      <c r="B6" s="1590">
        <v>12419428715.15</v>
      </c>
      <c r="C6" s="1591">
        <v>25453341929.369999</v>
      </c>
      <c r="D6" s="1788">
        <f t="shared" si="0"/>
        <v>37872770644.519997</v>
      </c>
      <c r="F6" s="1623"/>
      <c r="G6" s="1622"/>
      <c r="I6" s="1622"/>
      <c r="J6" s="1622"/>
      <c r="L6" s="454"/>
    </row>
    <row r="7" spans="1:14">
      <c r="A7" s="689">
        <v>2010</v>
      </c>
      <c r="B7" s="1590">
        <v>13982932933.34</v>
      </c>
      <c r="C7" s="1591">
        <v>29622073160.660004</v>
      </c>
      <c r="D7" s="1788">
        <f t="shared" si="0"/>
        <v>43605006094</v>
      </c>
      <c r="F7" s="1623"/>
      <c r="G7" s="1622"/>
      <c r="I7" s="1622"/>
      <c r="J7" s="1622"/>
      <c r="L7" s="454"/>
    </row>
    <row r="8" spans="1:14">
      <c r="A8" s="689">
        <v>2011</v>
      </c>
      <c r="B8" s="1590">
        <v>15631836986.009998</v>
      </c>
      <c r="C8" s="1591">
        <v>33784047829.830002</v>
      </c>
      <c r="D8" s="1788">
        <f t="shared" si="0"/>
        <v>49415884815.839996</v>
      </c>
      <c r="F8" s="1623"/>
      <c r="G8" s="1622"/>
      <c r="I8" s="1622"/>
      <c r="J8" s="1622"/>
      <c r="L8" s="454"/>
    </row>
    <row r="9" spans="1:14">
      <c r="A9" s="689">
        <v>2012</v>
      </c>
      <c r="B9" s="1590">
        <v>17595724643.350403</v>
      </c>
      <c r="C9" s="1591">
        <v>37469807664.639603</v>
      </c>
      <c r="D9" s="1788">
        <f t="shared" si="0"/>
        <v>55065532307.990005</v>
      </c>
      <c r="F9" s="1623"/>
      <c r="G9" s="1623"/>
      <c r="I9" s="1623"/>
      <c r="L9" s="454"/>
    </row>
    <row r="10" spans="1:14">
      <c r="A10" s="689">
        <v>2013</v>
      </c>
      <c r="B10" s="1590">
        <v>20873289030.960003</v>
      </c>
      <c r="C10" s="1591">
        <v>40609714567.439995</v>
      </c>
      <c r="D10" s="1788">
        <f t="shared" si="0"/>
        <v>61483003598.399994</v>
      </c>
      <c r="F10" s="1623"/>
      <c r="G10" s="1623"/>
      <c r="I10" s="1623"/>
      <c r="L10" s="454"/>
    </row>
    <row r="11" spans="1:14">
      <c r="A11" s="689">
        <v>2014</v>
      </c>
      <c r="B11" s="1590">
        <v>24657599719.139999</v>
      </c>
      <c r="C11" s="1591">
        <v>45263293195.400002</v>
      </c>
      <c r="D11" s="1788">
        <f t="shared" si="0"/>
        <v>69920892914.540009</v>
      </c>
      <c r="F11" s="1623"/>
      <c r="G11" s="1623"/>
      <c r="I11" s="1623"/>
      <c r="L11" s="454"/>
    </row>
    <row r="12" spans="1:14">
      <c r="A12" s="689">
        <v>2015</v>
      </c>
      <c r="B12" s="1590">
        <v>29250900435.389999</v>
      </c>
      <c r="C12" s="1591">
        <v>49801471613.939987</v>
      </c>
      <c r="D12" s="1788">
        <f t="shared" si="0"/>
        <v>79052372049.329987</v>
      </c>
      <c r="L12" s="454"/>
    </row>
    <row r="13" spans="1:14">
      <c r="A13" s="689">
        <v>2016</v>
      </c>
      <c r="B13" s="1590">
        <v>33197918782.480003</v>
      </c>
      <c r="C13" s="1591">
        <v>55851245438.969994</v>
      </c>
      <c r="D13" s="1788">
        <f t="shared" si="0"/>
        <v>89049164221.449997</v>
      </c>
      <c r="L13" s="454"/>
    </row>
    <row r="14" spans="1:14">
      <c r="A14" s="689">
        <v>2017</v>
      </c>
      <c r="B14" s="1588">
        <v>37563341220.540001</v>
      </c>
      <c r="C14" s="1589">
        <v>62094410132.149994</v>
      </c>
      <c r="D14" s="1789">
        <f t="shared" si="0"/>
        <v>99657751352.690002</v>
      </c>
      <c r="L14" s="454"/>
    </row>
    <row r="15" spans="1:14">
      <c r="A15" s="689">
        <v>2018</v>
      </c>
      <c r="B15" s="1588">
        <v>42779387567.769997</v>
      </c>
      <c r="C15" s="1589">
        <v>70074621814.729996</v>
      </c>
      <c r="D15" s="1789">
        <f t="shared" si="0"/>
        <v>112854009382.5</v>
      </c>
    </row>
    <row r="16" spans="1:14">
      <c r="A16" s="689">
        <v>2019</v>
      </c>
      <c r="B16" s="1588">
        <v>46529847103.790001</v>
      </c>
      <c r="C16" s="1589">
        <v>76380977283.079987</v>
      </c>
      <c r="D16" s="1789">
        <f>+C16+B16</f>
        <v>122910824386.87</v>
      </c>
    </row>
    <row r="17" spans="1:11">
      <c r="A17" s="2259">
        <v>2020</v>
      </c>
      <c r="B17" s="2260">
        <v>51494714927.979996</v>
      </c>
      <c r="C17" s="1589">
        <v>69903275637.529999</v>
      </c>
      <c r="D17" s="1789">
        <f>+C17+B17</f>
        <v>121397990565.50999</v>
      </c>
    </row>
    <row r="18" spans="1:11" s="487" customFormat="1">
      <c r="A18" s="1787" t="str">
        <f>+'Resumen EEp'!G5</f>
        <v>Ene-Abr. 2021</v>
      </c>
      <c r="B18" s="999">
        <v>16876248240.500002</v>
      </c>
      <c r="C18" s="1790">
        <v>25893525483.700001</v>
      </c>
      <c r="D18" s="1789">
        <f>+C18+B18</f>
        <v>42769773724.200005</v>
      </c>
      <c r="E18" s="1621"/>
      <c r="F18" s="1622"/>
      <c r="G18" s="1622"/>
      <c r="H18" s="1622"/>
      <c r="I18" s="1622"/>
      <c r="J18" s="1622"/>
    </row>
    <row r="19" spans="1:11" ht="19.5" customHeight="1">
      <c r="A19" s="1365" t="s">
        <v>59</v>
      </c>
      <c r="B19" s="1366">
        <f>SUM(B4:B18)</f>
        <v>380384749324.80042</v>
      </c>
      <c r="C19" s="1366">
        <f>SUM(C4:C18)</f>
        <v>658945026318.90942</v>
      </c>
      <c r="D19" s="1367">
        <f>SUM(D4:D18)</f>
        <v>1039329775643.71</v>
      </c>
      <c r="E19" s="1622"/>
    </row>
    <row r="20" spans="1:11">
      <c r="K20" s="398"/>
    </row>
    <row r="21" spans="1:11">
      <c r="K21" s="398"/>
    </row>
    <row r="24" spans="1:11">
      <c r="K24" s="457"/>
    </row>
    <row r="25" spans="1:11">
      <c r="K25" s="457"/>
    </row>
    <row r="26" spans="1:11">
      <c r="K26" s="2262"/>
    </row>
    <row r="27" spans="1:11">
      <c r="K27" s="457"/>
    </row>
  </sheetData>
  <mergeCells count="1">
    <mergeCell ref="A1:J1"/>
  </mergeCells>
  <conditionalFormatting sqref="B16:C18">
    <cfRule type="cellIs" dxfId="15" priority="1" operator="equal">
      <formula>0</formula>
    </cfRule>
  </conditionalFormatting>
  <pageMargins left="0.7" right="0.7" top="0.75" bottom="0.75" header="0.3" footer="0.3"/>
  <pageSetup scale="55" orientation="landscape" r:id="rId1"/>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2">
    <tabColor theme="4" tint="0.39997558519241921"/>
    <pageSetUpPr fitToPage="1"/>
  </sheetPr>
  <dimension ref="A1:R75"/>
  <sheetViews>
    <sheetView showGridLines="0" view="pageBreakPreview" zoomScale="70" zoomScaleNormal="100" zoomScaleSheetLayoutView="70" workbookViewId="0">
      <pane xSplit="1" ySplit="3" topLeftCell="B4" activePane="bottomRight" state="frozen"/>
      <selection activeCell="G12" sqref="G12"/>
      <selection pane="topRight" activeCell="G12" sqref="G12"/>
      <selection pane="bottomLeft" activeCell="G12" sqref="G12"/>
      <selection pane="bottomRight" activeCell="L1" sqref="L1:Y1048576"/>
    </sheetView>
  </sheetViews>
  <sheetFormatPr baseColWidth="10" defaultRowHeight="15"/>
  <cols>
    <col min="1" max="1" width="19.85546875" style="336" customWidth="1"/>
    <col min="2" max="2" width="26.140625" style="336" customWidth="1"/>
    <col min="3" max="3" width="26.5703125" style="336" customWidth="1"/>
    <col min="4" max="4" width="27.140625" style="336" customWidth="1"/>
    <col min="5" max="5" width="29.28515625" style="336" customWidth="1"/>
    <col min="6" max="6" width="31.28515625" style="336" customWidth="1"/>
    <col min="7" max="7" width="11.42578125" style="336"/>
    <col min="8" max="8" width="23.7109375" style="336" customWidth="1"/>
    <col min="9" max="9" width="18.7109375" style="336" customWidth="1"/>
    <col min="10" max="10" width="16.42578125" style="336" customWidth="1"/>
    <col min="11" max="11" width="9.42578125" style="336" customWidth="1"/>
    <col min="12" max="12" width="33.140625" style="336" customWidth="1"/>
    <col min="13" max="13" width="25.28515625" style="336" bestFit="1" customWidth="1"/>
    <col min="14" max="16384" width="11.42578125" style="336"/>
  </cols>
  <sheetData>
    <row r="1" spans="1:18" ht="94.5" customHeight="1">
      <c r="A1" s="2616" t="s">
        <v>450</v>
      </c>
      <c r="B1" s="2617"/>
      <c r="C1" s="2617"/>
      <c r="D1" s="2617"/>
      <c r="E1" s="2617"/>
      <c r="F1" s="2617"/>
      <c r="G1" s="2617"/>
    </row>
    <row r="2" spans="1:18" ht="12.75" customHeight="1">
      <c r="A2" s="993"/>
      <c r="B2" s="1177"/>
      <c r="C2" s="1177"/>
      <c r="D2" s="1177"/>
      <c r="E2" s="1177"/>
      <c r="F2" s="1177"/>
    </row>
    <row r="3" spans="1:18" ht="41.25" customHeight="1">
      <c r="A3" s="1368" t="s">
        <v>13</v>
      </c>
      <c r="B3" s="1369" t="s">
        <v>444</v>
      </c>
      <c r="C3" s="1369" t="s">
        <v>445</v>
      </c>
      <c r="D3" s="1369" t="s">
        <v>446</v>
      </c>
      <c r="E3" s="1369" t="s">
        <v>447</v>
      </c>
      <c r="F3" s="1370" t="s">
        <v>448</v>
      </c>
    </row>
    <row r="4" spans="1:18">
      <c r="A4" s="1115">
        <v>2003</v>
      </c>
      <c r="B4" s="1116">
        <v>63456668.409345008</v>
      </c>
      <c r="C4" s="1116">
        <v>488340448.19365501</v>
      </c>
      <c r="D4" s="1116">
        <v>148065559.62180501</v>
      </c>
      <c r="E4" s="1116">
        <v>1139461045.7851951</v>
      </c>
      <c r="F4" s="1793">
        <f t="shared" ref="F4:F18" si="0">SUM(B4:E4)</f>
        <v>1839323722.0100002</v>
      </c>
      <c r="G4" s="351"/>
      <c r="L4" s="2048"/>
      <c r="M4" s="826"/>
    </row>
    <row r="5" spans="1:18">
      <c r="A5" s="1115">
        <v>2004</v>
      </c>
      <c r="B5" s="1116">
        <v>542678227.51684356</v>
      </c>
      <c r="C5" s="1116">
        <v>1370115716.8873563</v>
      </c>
      <c r="D5" s="1116">
        <v>1544545724.4710164</v>
      </c>
      <c r="E5" s="1116">
        <v>3899560117.2947831</v>
      </c>
      <c r="F5" s="1117">
        <f>SUM(B5:E5)</f>
        <v>7356899786.1700001</v>
      </c>
      <c r="G5" s="351"/>
      <c r="L5" s="2048"/>
      <c r="M5" s="826"/>
    </row>
    <row r="6" spans="1:18">
      <c r="A6" s="1115">
        <v>2005</v>
      </c>
      <c r="B6" s="1116">
        <v>712430952.32140017</v>
      </c>
      <c r="C6" s="1116">
        <v>1798695424.7990003</v>
      </c>
      <c r="D6" s="1116">
        <v>2027688095.0686002</v>
      </c>
      <c r="E6" s="1116">
        <v>5119363901.3510008</v>
      </c>
      <c r="F6" s="1117">
        <f t="shared" si="0"/>
        <v>9658178373.5400009</v>
      </c>
      <c r="G6" s="351"/>
      <c r="H6" s="2051"/>
      <c r="I6" s="2051"/>
      <c r="J6" s="2051"/>
      <c r="L6" s="827"/>
      <c r="M6" s="826"/>
    </row>
    <row r="7" spans="1:18">
      <c r="A7" s="1115">
        <v>2006</v>
      </c>
      <c r="B7" s="1116">
        <v>696689268.80370843</v>
      </c>
      <c r="C7" s="1116">
        <v>2182056839.7410917</v>
      </c>
      <c r="D7" s="1116">
        <v>1982884841.9797854</v>
      </c>
      <c r="E7" s="1116">
        <v>6210469466.9554148</v>
      </c>
      <c r="F7" s="1117">
        <f t="shared" si="0"/>
        <v>11072100417.48</v>
      </c>
      <c r="G7" s="351"/>
      <c r="H7" s="2051"/>
      <c r="I7" s="2051"/>
      <c r="J7" s="2051"/>
      <c r="K7" s="352"/>
      <c r="R7" s="398"/>
    </row>
    <row r="8" spans="1:18">
      <c r="A8" s="1115">
        <v>2007</v>
      </c>
      <c r="B8" s="1116">
        <v>2008973800.1286001</v>
      </c>
      <c r="C8" s="1116">
        <v>3714117524.2134004</v>
      </c>
      <c r="D8" s="1116">
        <v>5431669904.0514002</v>
      </c>
      <c r="E8" s="1116">
        <v>10041873306.2066</v>
      </c>
      <c r="F8" s="1117">
        <f t="shared" si="0"/>
        <v>21196634534.600002</v>
      </c>
      <c r="G8" s="351"/>
      <c r="H8" s="2051"/>
      <c r="I8" s="2052"/>
      <c r="J8" s="2052"/>
      <c r="L8" s="918"/>
      <c r="M8" s="826"/>
    </row>
    <row r="9" spans="1:18">
      <c r="A9" s="1115">
        <v>2008</v>
      </c>
      <c r="B9" s="1116">
        <v>2875916564.5526996</v>
      </c>
      <c r="C9" s="1116">
        <v>6551360475.0592489</v>
      </c>
      <c r="D9" s="1116">
        <v>7215018749.6672993</v>
      </c>
      <c r="E9" s="1116">
        <v>16435869261.990749</v>
      </c>
      <c r="F9" s="1117">
        <f t="shared" si="0"/>
        <v>33078165051.269997</v>
      </c>
      <c r="G9" s="351"/>
      <c r="H9" s="2051"/>
      <c r="I9" s="2051"/>
      <c r="J9" s="2051"/>
      <c r="L9" s="918"/>
      <c r="M9" s="826"/>
    </row>
    <row r="10" spans="1:18">
      <c r="A10" s="1115">
        <v>2009</v>
      </c>
      <c r="B10" s="1116">
        <v>3539537183.8177495</v>
      </c>
      <c r="C10" s="1116">
        <v>7254202449.8704491</v>
      </c>
      <c r="D10" s="1116">
        <v>8879891531.3322487</v>
      </c>
      <c r="E10" s="1116">
        <v>18199139479.49955</v>
      </c>
      <c r="F10" s="1117">
        <f t="shared" si="0"/>
        <v>37872770644.519997</v>
      </c>
      <c r="G10" s="351"/>
      <c r="H10" s="2051"/>
      <c r="I10" s="2051"/>
      <c r="J10" s="2051"/>
      <c r="L10" s="828"/>
      <c r="M10" s="120"/>
    </row>
    <row r="11" spans="1:18">
      <c r="A11" s="1115">
        <v>2010</v>
      </c>
      <c r="B11" s="1116">
        <v>3985135886.0018997</v>
      </c>
      <c r="C11" s="1116">
        <v>8442290850.7881002</v>
      </c>
      <c r="D11" s="1116">
        <v>9997797047.3381004</v>
      </c>
      <c r="E11" s="1116">
        <v>21179782309.871902</v>
      </c>
      <c r="F11" s="1117">
        <f t="shared" si="0"/>
        <v>43605006094</v>
      </c>
      <c r="G11" s="351"/>
      <c r="H11" s="2051"/>
      <c r="I11" s="2051"/>
      <c r="J11" s="2051"/>
      <c r="K11" s="351"/>
      <c r="L11" s="351"/>
      <c r="N11" s="352"/>
    </row>
    <row r="12" spans="1:18">
      <c r="A12" s="1115">
        <v>2011</v>
      </c>
      <c r="B12" s="1116">
        <v>4455073541.0128489</v>
      </c>
      <c r="C12" s="1116">
        <v>9628453631.5015488</v>
      </c>
      <c r="D12" s="1116">
        <v>11176763444.997149</v>
      </c>
      <c r="E12" s="1116">
        <v>24155594198.328449</v>
      </c>
      <c r="F12" s="1117">
        <f t="shared" si="0"/>
        <v>49415884815.839996</v>
      </c>
      <c r="G12" s="351"/>
      <c r="H12" s="2051"/>
      <c r="I12" s="2051"/>
      <c r="J12" s="2051"/>
      <c r="K12" s="352"/>
      <c r="L12" s="352"/>
      <c r="N12" s="352"/>
    </row>
    <row r="13" spans="1:18">
      <c r="A13" s="1115">
        <v>2012</v>
      </c>
      <c r="B13" s="1116">
        <v>5014781523.3548641</v>
      </c>
      <c r="C13" s="1116">
        <v>10678895184.422285</v>
      </c>
      <c r="D13" s="1116">
        <v>12580943119.995537</v>
      </c>
      <c r="E13" s="1116">
        <v>26790912480.217316</v>
      </c>
      <c r="F13" s="1117">
        <f t="shared" si="0"/>
        <v>55065532307.990005</v>
      </c>
      <c r="G13" s="351"/>
      <c r="H13" s="2051"/>
      <c r="I13" s="2051"/>
      <c r="J13" s="2051"/>
      <c r="L13" s="352"/>
      <c r="M13" s="352"/>
    </row>
    <row r="14" spans="1:18">
      <c r="A14" s="1115">
        <v>2013</v>
      </c>
      <c r="B14" s="1116">
        <v>5948887373.8236008</v>
      </c>
      <c r="C14" s="1116">
        <v>11573768651.720398</v>
      </c>
      <c r="D14" s="1116">
        <v>14924401657.136402</v>
      </c>
      <c r="E14" s="1116">
        <v>29035945915.719597</v>
      </c>
      <c r="F14" s="1117">
        <f t="shared" si="0"/>
        <v>61483003598.399994</v>
      </c>
      <c r="G14" s="351"/>
      <c r="H14" s="2051"/>
      <c r="I14" s="2051"/>
      <c r="J14" s="2051"/>
      <c r="L14" s="352"/>
    </row>
    <row r="15" spans="1:18">
      <c r="A15" s="1115">
        <v>2014</v>
      </c>
      <c r="B15" s="1116">
        <v>7027415919.9548988</v>
      </c>
      <c r="C15" s="1116">
        <v>12900038560.688999</v>
      </c>
      <c r="D15" s="1116">
        <v>17630183799.185101</v>
      </c>
      <c r="E15" s="1116">
        <v>32363254634.710999</v>
      </c>
      <c r="F15" s="1117">
        <f t="shared" si="0"/>
        <v>69920892914.539993</v>
      </c>
      <c r="G15" s="351"/>
      <c r="H15" s="2051"/>
      <c r="I15" s="2051"/>
      <c r="J15" s="2051"/>
      <c r="L15" s="352"/>
    </row>
    <row r="16" spans="1:18">
      <c r="A16" s="1115">
        <v>2015</v>
      </c>
      <c r="B16" s="1116">
        <v>8336506624.0861492</v>
      </c>
      <c r="C16" s="1116">
        <v>14193419409.972895</v>
      </c>
      <c r="D16" s="1116">
        <v>20914393811.303848</v>
      </c>
      <c r="E16" s="1116">
        <v>35608052203.967087</v>
      </c>
      <c r="F16" s="1117">
        <f t="shared" si="0"/>
        <v>79052372049.329987</v>
      </c>
      <c r="G16" s="351"/>
      <c r="H16" s="2051"/>
      <c r="I16" s="2051"/>
      <c r="J16" s="2051"/>
      <c r="K16" s="351"/>
      <c r="L16" s="352"/>
    </row>
    <row r="17" spans="1:15">
      <c r="A17" s="1115">
        <v>2016</v>
      </c>
      <c r="B17" s="1116">
        <v>9461406853.0067997</v>
      </c>
      <c r="C17" s="1116">
        <v>15917604950.106447</v>
      </c>
      <c r="D17" s="1116">
        <v>23736511929.473202</v>
      </c>
      <c r="E17" s="1116">
        <v>39933640488.863541</v>
      </c>
      <c r="F17" s="1117">
        <f t="shared" si="0"/>
        <v>89049164221.449982</v>
      </c>
      <c r="G17" s="351"/>
      <c r="H17" s="2051"/>
      <c r="I17" s="2051"/>
      <c r="J17" s="2051"/>
      <c r="L17" s="398"/>
      <c r="M17" s="398"/>
      <c r="N17" s="398"/>
      <c r="O17" s="398"/>
    </row>
    <row r="18" spans="1:15">
      <c r="A18" s="1118">
        <v>2017</v>
      </c>
      <c r="B18" s="1116">
        <v>10705552247.853899</v>
      </c>
      <c r="C18" s="1116">
        <v>17696906887.662746</v>
      </c>
      <c r="D18" s="1116">
        <v>26857788972.6861</v>
      </c>
      <c r="E18" s="1116">
        <v>44397503244.487244</v>
      </c>
      <c r="F18" s="1117">
        <f t="shared" si="0"/>
        <v>99657751352.689987</v>
      </c>
      <c r="G18" s="351"/>
      <c r="H18" s="2051"/>
      <c r="I18" s="2052"/>
      <c r="J18" s="2051"/>
    </row>
    <row r="19" spans="1:15">
      <c r="A19" s="1118">
        <v>2018</v>
      </c>
      <c r="B19" s="1116">
        <v>12192125456.814447</v>
      </c>
      <c r="C19" s="1116">
        <v>19971267217.198051</v>
      </c>
      <c r="D19" s="1116">
        <v>30587262110.955547</v>
      </c>
      <c r="E19" s="1116">
        <v>50103354597.531952</v>
      </c>
      <c r="F19" s="1117">
        <f>SUM(B19:E19)</f>
        <v>112854009382.5</v>
      </c>
      <c r="G19" s="351"/>
      <c r="H19" s="2051"/>
      <c r="I19" s="2051"/>
      <c r="J19" s="2051"/>
    </row>
    <row r="20" spans="1:15">
      <c r="A20" s="1118">
        <v>2019</v>
      </c>
      <c r="B20" s="1116">
        <v>13261006424.580149</v>
      </c>
      <c r="C20" s="1116">
        <v>21768578525.677795</v>
      </c>
      <c r="D20" s="1116">
        <v>33268840679.20985</v>
      </c>
      <c r="E20" s="1116">
        <v>54612398757.402191</v>
      </c>
      <c r="F20" s="1117">
        <f>SUM(B20:E20)</f>
        <v>122910824386.86998</v>
      </c>
      <c r="G20" s="351"/>
      <c r="H20" s="2051"/>
      <c r="I20" s="2051"/>
      <c r="J20" s="2051"/>
    </row>
    <row r="21" spans="1:15">
      <c r="A21" s="1792">
        <v>2020</v>
      </c>
      <c r="B21" s="1116">
        <v>14675993754.4743</v>
      </c>
      <c r="C21" s="1116">
        <v>19922433556.696049</v>
      </c>
      <c r="D21" s="1116">
        <v>36818721173.505692</v>
      </c>
      <c r="E21" s="1116">
        <v>49980842080.833946</v>
      </c>
      <c r="F21" s="1117">
        <f>SUM(B21:E21)</f>
        <v>121397990565.50998</v>
      </c>
      <c r="G21" s="351"/>
      <c r="H21" s="2051"/>
      <c r="I21" s="2051"/>
      <c r="J21" s="2051"/>
    </row>
    <row r="22" spans="1:15">
      <c r="A22" s="2263" t="str">
        <f>+'Resumen EEp'!G5</f>
        <v>Ene-Abr. 2021</v>
      </c>
      <c r="B22" s="1116">
        <v>4809730748.5425005</v>
      </c>
      <c r="C22" s="1116">
        <v>7379654762.8544998</v>
      </c>
      <c r="D22" s="1116">
        <v>12066517491.9575</v>
      </c>
      <c r="E22" s="1116">
        <v>18513870720.845501</v>
      </c>
      <c r="F22" s="1117">
        <f>SUM(B22:E22)</f>
        <v>42769773724.199997</v>
      </c>
      <c r="G22" s="351"/>
      <c r="H22" s="2051"/>
      <c r="I22" s="2051"/>
      <c r="J22" s="2051"/>
    </row>
    <row r="23" spans="1:15" ht="17.25" customHeight="1">
      <c r="A23" s="1119" t="s">
        <v>59</v>
      </c>
      <c r="B23" s="1794">
        <f>SUM(B4:B22)</f>
        <v>110313299019.0567</v>
      </c>
      <c r="C23" s="2265">
        <f t="shared" ref="C23:E23" si="1">SUM(C4:C22)</f>
        <v>193432201068.05402</v>
      </c>
      <c r="D23" s="2265">
        <f t="shared" si="1"/>
        <v>277789889643.93616</v>
      </c>
      <c r="E23" s="2264">
        <f t="shared" si="1"/>
        <v>487720888211.86304</v>
      </c>
      <c r="F23" s="2264">
        <f>SUM(F4:F22)</f>
        <v>1069256277942.9098</v>
      </c>
      <c r="H23" s="2051"/>
      <c r="I23" s="2051"/>
      <c r="J23" s="2051"/>
    </row>
    <row r="24" spans="1:15" ht="18.75">
      <c r="A24" s="1120"/>
      <c r="B24" s="1120"/>
      <c r="C24" s="1120"/>
      <c r="D24" s="1120"/>
      <c r="E24" s="1120"/>
      <c r="F24" s="1120"/>
      <c r="L24" s="634"/>
    </row>
    <row r="25" spans="1:15" ht="18.75">
      <c r="L25" s="634"/>
      <c r="M25" s="351"/>
    </row>
    <row r="26" spans="1:15">
      <c r="C26" s="458"/>
      <c r="E26" s="458"/>
      <c r="L26" s="563"/>
      <c r="M26" s="351"/>
    </row>
    <row r="27" spans="1:15">
      <c r="L27" s="351"/>
    </row>
    <row r="74" spans="5:6">
      <c r="F74" s="1116"/>
    </row>
    <row r="75" spans="5:6">
      <c r="E75" s="1116"/>
      <c r="F75" s="1116"/>
    </row>
  </sheetData>
  <mergeCells count="1">
    <mergeCell ref="A1:G1"/>
  </mergeCells>
  <conditionalFormatting sqref="B20:E22">
    <cfRule type="cellIs" dxfId="14" priority="1" operator="equal">
      <formula>0</formula>
    </cfRule>
  </conditionalFormatting>
  <pageMargins left="0.7" right="0.7" top="0.75" bottom="0.75" header="0.3" footer="0.3"/>
  <pageSetup scale="46" orientation="landscape" r:id="rId1"/>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3">
    <tabColor theme="4" tint="0.39997558519241921"/>
    <pageSetUpPr fitToPage="1"/>
  </sheetPr>
  <dimension ref="A1:N24"/>
  <sheetViews>
    <sheetView showGridLines="0" view="pageBreakPreview" zoomScale="85" zoomScaleNormal="100" zoomScaleSheetLayoutView="85" workbookViewId="0">
      <selection activeCell="J17" sqref="J17"/>
    </sheetView>
  </sheetViews>
  <sheetFormatPr baseColWidth="10" defaultRowHeight="15"/>
  <cols>
    <col min="1" max="1" width="15.140625" style="399" customWidth="1"/>
    <col min="2" max="2" width="21.42578125" style="399" customWidth="1"/>
    <col min="3" max="3" width="19.140625" style="399" customWidth="1"/>
    <col min="4" max="4" width="21.7109375" style="399" customWidth="1"/>
    <col min="5" max="5" width="22.28515625" style="399" customWidth="1"/>
    <col min="6" max="6" width="21.42578125" style="399" customWidth="1"/>
    <col min="7" max="7" width="25.140625" style="399" customWidth="1"/>
    <col min="8" max="9" width="14.85546875" style="399" customWidth="1"/>
    <col min="10" max="10" width="28.7109375" style="399" customWidth="1"/>
    <col min="11" max="11" width="22" style="399" bestFit="1" customWidth="1"/>
    <col min="12" max="12" width="14" style="399" customWidth="1"/>
    <col min="13" max="13" width="17.140625" style="399" bestFit="1" customWidth="1"/>
    <col min="14" max="14" width="21" style="399" bestFit="1" customWidth="1"/>
    <col min="15" max="16384" width="11.42578125" style="399"/>
  </cols>
  <sheetData>
    <row r="1" spans="1:14" ht="15.75" customHeight="1">
      <c r="A1" s="2618" t="s">
        <v>510</v>
      </c>
      <c r="B1" s="2618"/>
      <c r="C1" s="2618"/>
      <c r="D1" s="2618"/>
      <c r="E1" s="2618"/>
      <c r="F1" s="2618"/>
      <c r="G1" s="2618"/>
      <c r="H1" s="2618"/>
      <c r="I1" s="1419"/>
      <c r="J1" s="629"/>
      <c r="K1" s="629"/>
      <c r="L1" s="424"/>
    </row>
    <row r="2" spans="1:14" s="425" customFormat="1" ht="41.25" customHeight="1">
      <c r="A2" s="2618"/>
      <c r="B2" s="2618"/>
      <c r="C2" s="2618"/>
      <c r="D2" s="2618"/>
      <c r="E2" s="2618"/>
      <c r="F2" s="2618"/>
      <c r="G2" s="2618"/>
      <c r="H2" s="2618"/>
      <c r="I2" s="1419"/>
      <c r="J2" s="629"/>
      <c r="K2" s="629"/>
      <c r="L2" s="424"/>
    </row>
    <row r="3" spans="1:14" ht="18" customHeight="1">
      <c r="A3" s="400"/>
      <c r="B3" s="400"/>
      <c r="C3" s="400"/>
      <c r="D3" s="400"/>
      <c r="E3" s="400"/>
      <c r="F3" s="400"/>
      <c r="G3" s="425"/>
      <c r="H3" s="425"/>
      <c r="I3" s="425"/>
      <c r="J3" s="425"/>
      <c r="K3" s="425"/>
      <c r="L3" s="425"/>
      <c r="M3" s="581"/>
    </row>
    <row r="4" spans="1:14" s="943" customFormat="1" ht="42.75" customHeight="1">
      <c r="A4" s="594" t="s">
        <v>13</v>
      </c>
      <c r="B4" s="2271" t="s">
        <v>795</v>
      </c>
      <c r="C4" s="2271" t="s">
        <v>507</v>
      </c>
      <c r="D4" s="2271" t="s">
        <v>764</v>
      </c>
      <c r="E4" s="2271" t="s">
        <v>508</v>
      </c>
      <c r="F4" s="2272" t="s">
        <v>1</v>
      </c>
      <c r="G4" s="2273" t="s">
        <v>509</v>
      </c>
      <c r="H4" s="594" t="s">
        <v>770</v>
      </c>
      <c r="I4" s="1425"/>
      <c r="J4" s="635"/>
      <c r="K4" s="635"/>
      <c r="M4" s="944"/>
      <c r="N4" s="942"/>
    </row>
    <row r="5" spans="1:14" ht="14.25" customHeight="1">
      <c r="A5" s="1280">
        <v>2007</v>
      </c>
      <c r="B5" s="1588">
        <v>0</v>
      </c>
      <c r="C5" s="1241">
        <v>125000000</v>
      </c>
      <c r="D5" s="1241">
        <f>+'IV.1.3. Ingr y egr SDSS'!C5</f>
        <v>1566425499.9599998</v>
      </c>
      <c r="E5" s="1589">
        <f>+'IV.1.5 Rec. x origen'!D8</f>
        <v>5431669904.0514002</v>
      </c>
      <c r="F5" s="1796">
        <f t="shared" ref="F5:F18" si="0">SUM(B5:E5)</f>
        <v>7123095404.0114002</v>
      </c>
      <c r="G5" s="1166">
        <v>1364210300000</v>
      </c>
      <c r="H5" s="2270">
        <f t="shared" ref="H5:H12" si="1">+F5/G5</f>
        <v>5.2214056762446377E-3</v>
      </c>
      <c r="I5" s="1426"/>
      <c r="J5" s="636"/>
      <c r="M5" s="581"/>
      <c r="N5" s="455"/>
    </row>
    <row r="6" spans="1:14" ht="14.25" customHeight="1">
      <c r="A6" s="1280">
        <v>2008</v>
      </c>
      <c r="B6" s="1588">
        <v>0</v>
      </c>
      <c r="C6" s="1241">
        <v>256250000</v>
      </c>
      <c r="D6" s="1241">
        <f>+'IV.1.3. Ingr y egr SDSS'!C6</f>
        <v>2203369531</v>
      </c>
      <c r="E6" s="1589">
        <f>+'IV.1.5 Rec. x origen'!D9</f>
        <v>7215018749.6672993</v>
      </c>
      <c r="F6" s="1796">
        <f t="shared" si="0"/>
        <v>9674638280.6672993</v>
      </c>
      <c r="G6" s="1166">
        <v>1576162800000</v>
      </c>
      <c r="H6" s="792">
        <f t="shared" si="1"/>
        <v>6.138095811338333E-3</v>
      </c>
      <c r="I6" s="1426"/>
      <c r="J6" s="636"/>
      <c r="M6" s="581"/>
      <c r="N6" s="455"/>
    </row>
    <row r="7" spans="1:14" ht="14.25" customHeight="1">
      <c r="A7" s="1280">
        <v>2009</v>
      </c>
      <c r="B7" s="1588">
        <f>+'IV.1.3. Ingr y egr SDSS'!F7</f>
        <v>178872817.62</v>
      </c>
      <c r="C7" s="1241">
        <v>18750000</v>
      </c>
      <c r="D7" s="1241">
        <f>+'IV.1.3. Ingr y egr SDSS'!C7</f>
        <v>3190675855.0100002</v>
      </c>
      <c r="E7" s="1589">
        <f>+'IV.1.5 Rec. x origen'!D10</f>
        <v>8879891531.3322487</v>
      </c>
      <c r="F7" s="1796">
        <f t="shared" si="0"/>
        <v>12268190203.96225</v>
      </c>
      <c r="G7" s="1166">
        <v>1678762600000</v>
      </c>
      <c r="H7" s="792">
        <f t="shared" si="1"/>
        <v>7.3078767682591035E-3</v>
      </c>
      <c r="I7" s="1426"/>
      <c r="J7" s="636"/>
      <c r="M7" s="581"/>
      <c r="N7" s="455"/>
    </row>
    <row r="8" spans="1:14" ht="14.25" customHeight="1">
      <c r="A8" s="1280">
        <v>2010</v>
      </c>
      <c r="B8" s="1588">
        <f>+'IV.1.3. Ingr y egr SDSS'!F8</f>
        <v>95767340.060000002</v>
      </c>
      <c r="C8" s="1241">
        <v>0</v>
      </c>
      <c r="D8" s="1241">
        <f>+'IV.1.3. Ingr y egr SDSS'!C8</f>
        <v>3736675849.46</v>
      </c>
      <c r="E8" s="1589">
        <f>+'IV.1.5 Rec. x origen'!D11</f>
        <v>9997797047.3381004</v>
      </c>
      <c r="F8" s="1796">
        <f t="shared" si="0"/>
        <v>13830240236.858101</v>
      </c>
      <c r="G8" s="1166">
        <v>1901896700000</v>
      </c>
      <c r="H8" s="792">
        <f t="shared" si="1"/>
        <v>7.2718146242422635E-3</v>
      </c>
      <c r="I8" s="1426"/>
      <c r="J8" s="636"/>
      <c r="M8" s="581"/>
      <c r="N8" s="455"/>
    </row>
    <row r="9" spans="1:14" ht="14.25" customHeight="1">
      <c r="A9" s="1280">
        <v>2011</v>
      </c>
      <c r="B9" s="1588">
        <f>+'IV.1.3. Ingr y egr SDSS'!F9</f>
        <v>320281085.42000002</v>
      </c>
      <c r="C9" s="1241">
        <v>0</v>
      </c>
      <c r="D9" s="1241">
        <f>+'IV.1.3. Ingr y egr SDSS'!C9</f>
        <v>4134675852</v>
      </c>
      <c r="E9" s="1589">
        <f>+'IV.1.5 Rec. x origen'!D12</f>
        <v>11176763444.997149</v>
      </c>
      <c r="F9" s="1796">
        <f t="shared" si="0"/>
        <v>15631720382.417149</v>
      </c>
      <c r="G9" s="1166">
        <v>2119301799999.9998</v>
      </c>
      <c r="H9" s="792">
        <f t="shared" si="1"/>
        <v>7.3758821808282094E-3</v>
      </c>
      <c r="I9" s="1426"/>
      <c r="J9" s="636"/>
      <c r="M9" s="581"/>
      <c r="N9" s="455"/>
    </row>
    <row r="10" spans="1:14" ht="14.25" customHeight="1">
      <c r="A10" s="1280">
        <v>2012</v>
      </c>
      <c r="B10" s="1588">
        <f>+'IV.1.3. Ingr y egr SDSS'!F10</f>
        <v>349151178.95999998</v>
      </c>
      <c r="C10" s="1241">
        <v>0</v>
      </c>
      <c r="D10" s="1241">
        <f>+'IV.1.3. Ingr y egr SDSS'!C10</f>
        <v>4599999999.96</v>
      </c>
      <c r="E10" s="1589">
        <f>+'IV.1.5 Rec. x origen'!D13</f>
        <v>12580943119.995537</v>
      </c>
      <c r="F10" s="1796">
        <f t="shared" si="0"/>
        <v>17530094298.915535</v>
      </c>
      <c r="G10" s="1166">
        <v>2316783700000</v>
      </c>
      <c r="H10" s="792">
        <f t="shared" si="1"/>
        <v>7.5665649317696489E-3</v>
      </c>
      <c r="I10" s="1426"/>
      <c r="J10" s="636"/>
      <c r="K10" s="2053"/>
      <c r="M10" s="581"/>
      <c r="N10" s="455"/>
    </row>
    <row r="11" spans="1:14" ht="14.25" customHeight="1">
      <c r="A11" s="1280">
        <v>2013</v>
      </c>
      <c r="B11" s="1588">
        <f>+'IV.1.3. Ingr y egr SDSS'!F11</f>
        <v>362641633.79000002</v>
      </c>
      <c r="C11" s="1241">
        <v>0</v>
      </c>
      <c r="D11" s="1241">
        <f>+'IV.1.3. Ingr y egr SDSS'!C11</f>
        <v>5302610000</v>
      </c>
      <c r="E11" s="1589">
        <f>+'IV.1.5 Rec. x origen'!D14</f>
        <v>14924401657.136402</v>
      </c>
      <c r="F11" s="1796">
        <f t="shared" si="0"/>
        <v>20589653290.926403</v>
      </c>
      <c r="G11" s="1166">
        <v>2534067800000</v>
      </c>
      <c r="H11" s="792">
        <f t="shared" si="1"/>
        <v>8.1251390712302179E-3</v>
      </c>
      <c r="I11" s="1426"/>
      <c r="J11" s="636"/>
      <c r="K11" s="2053"/>
      <c r="M11" s="581"/>
      <c r="N11" s="455"/>
    </row>
    <row r="12" spans="1:14" ht="14.25" customHeight="1">
      <c r="A12" s="1280">
        <v>2014</v>
      </c>
      <c r="B12" s="1588">
        <f>+'IV.1.3. Ingr y egr SDSS'!F12</f>
        <v>332071916.05000001</v>
      </c>
      <c r="C12" s="1241">
        <v>0</v>
      </c>
      <c r="D12" s="1241">
        <f>+'IV.1.3. Ingr y egr SDSS'!C12</f>
        <v>6839999499</v>
      </c>
      <c r="E12" s="1589">
        <f>+'IV.1.5 Rec. x origen'!D15</f>
        <v>17630183799.185101</v>
      </c>
      <c r="F12" s="1796">
        <f t="shared" si="0"/>
        <v>24802255214.2351</v>
      </c>
      <c r="G12" s="1166">
        <v>2786229703801.9404</v>
      </c>
      <c r="H12" s="792">
        <f t="shared" si="1"/>
        <v>8.9017266524692006E-3</v>
      </c>
      <c r="I12" s="1426"/>
      <c r="J12" s="636"/>
      <c r="K12" s="2053"/>
      <c r="M12" s="581"/>
      <c r="N12" s="455"/>
    </row>
    <row r="13" spans="1:14" ht="14.25" customHeight="1">
      <c r="A13" s="1280">
        <v>2015</v>
      </c>
      <c r="B13" s="1588">
        <f>+'IV.1.3. Ingr y egr SDSS'!F13</f>
        <v>355290192.04999995</v>
      </c>
      <c r="C13" s="1241">
        <v>0</v>
      </c>
      <c r="D13" s="1241">
        <f>+'IV.1.3. Ingr y egr SDSS'!C13</f>
        <v>6922811271.25</v>
      </c>
      <c r="E13" s="1589">
        <f>+'IV.1.5 Rec. x origen'!D16</f>
        <v>20914393811.303848</v>
      </c>
      <c r="F13" s="1796">
        <f t="shared" si="0"/>
        <v>28192495274.603848</v>
      </c>
      <c r="G13" s="1167">
        <v>3068138700000</v>
      </c>
      <c r="H13" s="792">
        <f>+F13/G13</f>
        <v>9.1887942597262129E-3</v>
      </c>
      <c r="I13" s="1426"/>
      <c r="J13" s="636"/>
      <c r="K13" s="2053"/>
      <c r="M13" s="581"/>
      <c r="N13" s="455"/>
    </row>
    <row r="14" spans="1:14" ht="14.25" customHeight="1">
      <c r="A14" s="1281">
        <v>2016</v>
      </c>
      <c r="B14" s="1590">
        <f>+'IV.1.3. Ingr y egr SDSS'!F14</f>
        <v>371308008.60000002</v>
      </c>
      <c r="C14" s="1242">
        <v>0</v>
      </c>
      <c r="D14" s="1242">
        <f>+'IV.1.3. Ingr y egr SDSS'!C14</f>
        <v>8498167479</v>
      </c>
      <c r="E14" s="1591">
        <f>+'IV.1.5 Rec. x origen'!D17</f>
        <v>23736511929.473202</v>
      </c>
      <c r="F14" s="1796">
        <f t="shared" si="0"/>
        <v>32605987417.073204</v>
      </c>
      <c r="G14" s="1167">
        <v>3298427000000</v>
      </c>
      <c r="H14" s="924">
        <f>F14/G14</f>
        <v>9.8853142473891969E-3</v>
      </c>
      <c r="I14" s="1426"/>
      <c r="J14" s="636"/>
      <c r="K14" s="2053"/>
      <c r="M14" s="581"/>
      <c r="N14" s="455"/>
    </row>
    <row r="15" spans="1:14" s="401" customFormat="1" ht="14.25" customHeight="1">
      <c r="A15" s="1281">
        <v>2017</v>
      </c>
      <c r="B15" s="1590">
        <f>+'IV.1.3. Ingr y egr SDSS'!F15</f>
        <v>666539596.8900001</v>
      </c>
      <c r="C15" s="1242">
        <v>0</v>
      </c>
      <c r="D15" s="1242">
        <f>+'IV.1.3. Ingr y egr SDSS'!C15</f>
        <v>8861365332.7000008</v>
      </c>
      <c r="E15" s="1591">
        <f>+'IV.1.5 Rec. x origen'!D18</f>
        <v>26857788972.6861</v>
      </c>
      <c r="F15" s="1796">
        <f t="shared" si="0"/>
        <v>36385693902.2761</v>
      </c>
      <c r="G15" s="1167">
        <f>1000000*3613147.14416204</f>
        <v>3613147144162.04</v>
      </c>
      <c r="H15" s="924">
        <f>F15/G15</f>
        <v>1.0070360395110523E-2</v>
      </c>
      <c r="I15" s="1426"/>
      <c r="J15" s="636"/>
    </row>
    <row r="16" spans="1:14" s="401" customFormat="1" ht="14.25" customHeight="1">
      <c r="A16" s="1281">
        <v>2018</v>
      </c>
      <c r="B16" s="1590">
        <f>+'IV.1.3. Ingr y egr SDSS'!F16</f>
        <v>793166886.71000004</v>
      </c>
      <c r="C16" s="1242">
        <v>0</v>
      </c>
      <c r="D16" s="1242">
        <f>+'IV.1.3. Ingr y egr SDSS'!C16</f>
        <v>9303031999.3699989</v>
      </c>
      <c r="E16" s="1591">
        <f>+'IV.1.5 Rec. x origen'!D19</f>
        <v>30587262110.955547</v>
      </c>
      <c r="F16" s="1796">
        <f t="shared" si="0"/>
        <v>40683460997.035545</v>
      </c>
      <c r="G16" s="1167">
        <v>4025092382609.7397</v>
      </c>
      <c r="H16" s="924">
        <f>F16/G16</f>
        <v>1.0107460184716978E-2</v>
      </c>
      <c r="I16" s="1426"/>
      <c r="J16" s="636"/>
    </row>
    <row r="17" spans="1:14" s="401" customFormat="1" ht="14.25" customHeight="1">
      <c r="A17" s="1281">
        <v>2019</v>
      </c>
      <c r="B17" s="1590">
        <f>+'IV.1.3. Ingr y egr SDSS'!F17</f>
        <v>910105888.26999998</v>
      </c>
      <c r="C17" s="1242">
        <v>0</v>
      </c>
      <c r="D17" s="1242">
        <f>+'IV.1.3. Ingr y egr SDSS'!C17</f>
        <v>10073865331.690001</v>
      </c>
      <c r="E17" s="1591">
        <f>+'IV.1.5 Rec. x origen'!D20</f>
        <v>33268840679.20985</v>
      </c>
      <c r="F17" s="1796">
        <f t="shared" si="0"/>
        <v>44252811899.169853</v>
      </c>
      <c r="G17" s="1167">
        <v>4562235100000</v>
      </c>
      <c r="H17" s="924">
        <f t="shared" ref="H17:H19" si="2">F17/G17</f>
        <v>9.6998096172575266E-3</v>
      </c>
      <c r="I17" s="1426"/>
      <c r="J17" s="636"/>
    </row>
    <row r="18" spans="1:14" s="401" customFormat="1" ht="14.25" customHeight="1">
      <c r="A18" s="1795">
        <v>2020</v>
      </c>
      <c r="B18" s="1590">
        <v>1093851359.3600001</v>
      </c>
      <c r="C18" s="1242">
        <v>0</v>
      </c>
      <c r="D18" s="1242">
        <v>9955487666.2999992</v>
      </c>
      <c r="E18" s="1591">
        <v>36818721173.505699</v>
      </c>
      <c r="F18" s="1796">
        <f t="shared" si="0"/>
        <v>47868060199.165695</v>
      </c>
      <c r="G18" s="1167">
        <v>4456657376752.2695</v>
      </c>
      <c r="H18" s="924">
        <f t="shared" si="2"/>
        <v>1.0740798798863221E-2</v>
      </c>
      <c r="I18" s="1426"/>
      <c r="J18" s="636"/>
    </row>
    <row r="19" spans="1:14" s="401" customFormat="1" ht="14.25" customHeight="1">
      <c r="A19" s="2266" t="str">
        <f>+'Resumen EEp'!G5</f>
        <v>Ene-Abr. 2021</v>
      </c>
      <c r="B19" s="2267">
        <f>+'IV.1.3. Ingr y egr SDSS'!F19</f>
        <v>364430996.67000008</v>
      </c>
      <c r="C19" s="1242">
        <v>0</v>
      </c>
      <c r="D19" s="1242">
        <f>+'IV.1.3. Ingr y egr SDSS'!C19</f>
        <v>5120177333.3199997</v>
      </c>
      <c r="E19" s="1591">
        <f>+'IV.1.5 Rec. x origen'!D22</f>
        <v>12066517491.9575</v>
      </c>
      <c r="F19" s="1796">
        <f>SUM(B19:E19)</f>
        <v>17551125821.947502</v>
      </c>
      <c r="G19" s="1168">
        <f>+G18</f>
        <v>4456657376752.2695</v>
      </c>
      <c r="H19" s="793">
        <f t="shared" si="2"/>
        <v>3.9381815424046921E-3</v>
      </c>
      <c r="I19" s="1426"/>
      <c r="J19" s="636"/>
    </row>
    <row r="20" spans="1:14" ht="16.5" customHeight="1">
      <c r="A20" s="594" t="s">
        <v>1</v>
      </c>
      <c r="B20" s="1797">
        <f>SUM(B5:B19)</f>
        <v>6193478900.4500008</v>
      </c>
      <c r="C20" s="1798">
        <f>SUM(C5:C19)</f>
        <v>400000000</v>
      </c>
      <c r="D20" s="1798">
        <f t="shared" ref="D20:E20" si="3">SUM(D5:D19)</f>
        <v>90309338500.019989</v>
      </c>
      <c r="E20" s="1798">
        <f t="shared" si="3"/>
        <v>272086705422.79498</v>
      </c>
      <c r="F20" s="1283">
        <f>SUM(F5:F19)</f>
        <v>368989522823.26501</v>
      </c>
      <c r="G20" s="2268"/>
      <c r="H20" s="2269"/>
      <c r="I20" s="1426"/>
      <c r="J20" s="636"/>
      <c r="K20" s="636"/>
      <c r="M20" s="511"/>
    </row>
    <row r="21" spans="1:14" ht="20.25" customHeight="1">
      <c r="A21" s="2189" t="s">
        <v>921</v>
      </c>
      <c r="B21" s="2189"/>
      <c r="C21" s="2189"/>
      <c r="D21" s="2189"/>
      <c r="E21" s="2189"/>
      <c r="F21" s="2189"/>
      <c r="G21" s="690"/>
      <c r="H21" s="1282"/>
      <c r="I21" s="1426"/>
      <c r="J21" s="636"/>
      <c r="M21" s="511"/>
    </row>
    <row r="22" spans="1:14" ht="15.75">
      <c r="D22" s="473"/>
      <c r="E22" s="473"/>
      <c r="F22" s="473"/>
      <c r="G22" s="2189"/>
    </row>
    <row r="23" spans="1:14">
      <c r="B23" s="471"/>
      <c r="E23" s="473"/>
    </row>
    <row r="24" spans="1:14">
      <c r="D24" s="472"/>
      <c r="N24" s="456"/>
    </row>
  </sheetData>
  <mergeCells count="1">
    <mergeCell ref="A1:H2"/>
  </mergeCells>
  <pageMargins left="0.7" right="0.7" top="0.75" bottom="0.75" header="0.3" footer="0.3"/>
  <pageSetup scale="50" orientation="landscape" r:id="rId1"/>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4">
    <tabColor rgb="FF00B0F0"/>
  </sheetPr>
  <dimension ref="A1:P58"/>
  <sheetViews>
    <sheetView showGridLines="0" view="pageBreakPreview" zoomScale="70" zoomScaleNormal="100" zoomScaleSheetLayoutView="70" workbookViewId="0">
      <selection activeCell="M1" sqref="M1:R1048576"/>
    </sheetView>
  </sheetViews>
  <sheetFormatPr baseColWidth="10" defaultRowHeight="18.75"/>
  <cols>
    <col min="1" max="1" width="17" customWidth="1"/>
    <col min="2" max="2" width="16.7109375" customWidth="1"/>
    <col min="3" max="3" width="16.140625" customWidth="1"/>
    <col min="4" max="5" width="17.42578125" bestFit="1" customWidth="1"/>
    <col min="6" max="6" width="20.42578125" customWidth="1"/>
    <col min="7" max="7" width="18.85546875" customWidth="1"/>
    <col min="8" max="8" width="18.42578125" customWidth="1"/>
    <col min="9" max="9" width="15" customWidth="1"/>
    <col min="10" max="10" width="24.5703125" customWidth="1"/>
    <col min="11" max="11" width="18.85546875" customWidth="1"/>
    <col min="12" max="12" width="20.42578125" customWidth="1"/>
    <col min="13" max="13" width="50.28515625" style="834" customWidth="1"/>
    <col min="14" max="14" width="38" style="1202" customWidth="1"/>
    <col min="15" max="15" width="21.7109375" style="32" customWidth="1"/>
    <col min="16" max="16" width="19.28515625" style="32" customWidth="1"/>
    <col min="18" max="18" width="39" customWidth="1"/>
  </cols>
  <sheetData>
    <row r="1" spans="1:15" ht="21">
      <c r="A1" s="396" t="s">
        <v>491</v>
      </c>
    </row>
    <row r="2" spans="1:15" ht="37.5" customHeight="1">
      <c r="A2" s="396" t="s">
        <v>492</v>
      </c>
    </row>
    <row r="3" spans="1:15" ht="21">
      <c r="A3" s="396" t="s">
        <v>493</v>
      </c>
    </row>
    <row r="4" spans="1:15">
      <c r="M4" s="832"/>
    </row>
    <row r="5" spans="1:15">
      <c r="M5" s="832"/>
    </row>
    <row r="6" spans="1:15">
      <c r="M6" s="831"/>
    </row>
    <row r="7" spans="1:15">
      <c r="M7" s="832"/>
      <c r="O7" s="1371"/>
    </row>
    <row r="8" spans="1:15">
      <c r="M8" s="831"/>
      <c r="O8" s="1372"/>
    </row>
    <row r="9" spans="1:15">
      <c r="M9" s="831"/>
      <c r="O9" s="1372"/>
    </row>
    <row r="10" spans="1:15">
      <c r="M10" s="831"/>
      <c r="O10" s="1372"/>
    </row>
    <row r="11" spans="1:15">
      <c r="M11" s="832"/>
      <c r="O11" s="1372"/>
    </row>
    <row r="12" spans="1:15">
      <c r="M12"/>
    </row>
    <row r="15" spans="1:15">
      <c r="M15" s="1341"/>
      <c r="N15" s="1373"/>
    </row>
    <row r="16" spans="1:15">
      <c r="M16" s="1339"/>
      <c r="N16" s="1373"/>
    </row>
    <row r="17" spans="13:14">
      <c r="M17" s="1340"/>
      <c r="N17" s="1373"/>
    </row>
    <row r="18" spans="13:14">
      <c r="M18" s="1340"/>
      <c r="N18" s="1373"/>
    </row>
    <row r="19" spans="13:14">
      <c r="M19" s="1340"/>
      <c r="N19" s="1373"/>
    </row>
    <row r="20" spans="13:14">
      <c r="M20" s="1340"/>
      <c r="N20" s="1373"/>
    </row>
    <row r="21" spans="13:14">
      <c r="M21" s="1340"/>
      <c r="N21" s="1373"/>
    </row>
    <row r="22" spans="13:14">
      <c r="M22" s="1340"/>
      <c r="N22" s="1373"/>
    </row>
    <row r="23" spans="13:14">
      <c r="M23" s="1339"/>
      <c r="N23" s="1373"/>
    </row>
    <row r="24" spans="13:14">
      <c r="M24" s="1340"/>
      <c r="N24" s="1373"/>
    </row>
    <row r="25" spans="13:14">
      <c r="M25" s="832"/>
    </row>
    <row r="26" spans="13:14">
      <c r="M26" s="832"/>
      <c r="N26" s="1361"/>
    </row>
    <row r="27" spans="13:14">
      <c r="M27" s="832"/>
    </row>
    <row r="28" spans="13:14">
      <c r="M28" s="832"/>
    </row>
    <row r="29" spans="13:14">
      <c r="M29" s="832"/>
    </row>
    <row r="30" spans="13:14">
      <c r="M30" s="832"/>
    </row>
    <row r="31" spans="13:14">
      <c r="M31" s="832"/>
    </row>
    <row r="32" spans="13:14">
      <c r="M32" s="832"/>
    </row>
    <row r="33" spans="4:14">
      <c r="M33" s="832"/>
    </row>
    <row r="37" spans="4:14">
      <c r="M37" s="1427"/>
      <c r="N37" s="1482"/>
    </row>
    <row r="38" spans="4:14">
      <c r="M38" s="1859"/>
      <c r="N38" s="1483"/>
    </row>
    <row r="40" spans="4:14">
      <c r="N40" s="1361"/>
    </row>
    <row r="44" spans="4:14">
      <c r="J44" s="132"/>
    </row>
    <row r="45" spans="4:14">
      <c r="J45" s="132"/>
    </row>
    <row r="46" spans="4:14">
      <c r="D46" s="132"/>
    </row>
    <row r="58" spans="8:8">
      <c r="H58" t="s">
        <v>8</v>
      </c>
    </row>
  </sheetData>
  <pageMargins left="0.7" right="0.7" top="0.75" bottom="0.75" header="0.3" footer="0.3"/>
  <pageSetup scale="57" orientation="landscape" r:id="rId1"/>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5">
    <tabColor rgb="FF00B0F0"/>
    <pageSetUpPr fitToPage="1"/>
  </sheetPr>
  <dimension ref="A1:U39"/>
  <sheetViews>
    <sheetView showGridLines="0" view="pageBreakPreview" zoomScale="70" zoomScaleNormal="66" zoomScaleSheetLayoutView="70" workbookViewId="0">
      <pane xSplit="1" ySplit="2" topLeftCell="B3" activePane="bottomRight" state="frozen"/>
      <selection pane="topRight" activeCell="B1" sqref="B1"/>
      <selection pane="bottomLeft" activeCell="A4" sqref="A4"/>
      <selection pane="bottomRight" activeCell="M1" sqref="M1:Q1048576"/>
    </sheetView>
  </sheetViews>
  <sheetFormatPr baseColWidth="10" defaultColWidth="11.5703125" defaultRowHeight="15"/>
  <cols>
    <col min="1" max="1" width="32" style="34" customWidth="1"/>
    <col min="2" max="9" width="25" style="34" customWidth="1"/>
    <col min="10" max="10" width="25.85546875" style="34" customWidth="1"/>
    <col min="11" max="11" width="7.42578125" style="34" customWidth="1"/>
    <col min="12" max="12" width="8.7109375" style="34" customWidth="1"/>
    <col min="13" max="13" width="29.42578125" style="34" customWidth="1"/>
    <col min="14" max="14" width="28.85546875" style="34" customWidth="1"/>
    <col min="15" max="15" width="18.28515625" style="34" bestFit="1" customWidth="1"/>
    <col min="16" max="18" width="11.5703125" style="34"/>
    <col min="19" max="19" width="72.5703125" style="34" customWidth="1"/>
    <col min="20" max="20" width="11.5703125" style="34"/>
    <col min="21" max="21" width="26.85546875" style="34" customWidth="1"/>
    <col min="22" max="16384" width="11.5703125" style="34"/>
  </cols>
  <sheetData>
    <row r="1" spans="1:21" ht="104.25" customHeight="1">
      <c r="A1" s="2619"/>
      <c r="B1" s="2619"/>
      <c r="C1" s="2619"/>
      <c r="D1" s="2619"/>
      <c r="E1" s="2619"/>
      <c r="F1" s="2619"/>
      <c r="G1" s="2619"/>
      <c r="H1" s="2619"/>
      <c r="I1" s="2619"/>
      <c r="J1" s="2619"/>
      <c r="K1" s="2619"/>
      <c r="L1" s="2619"/>
      <c r="M1"/>
      <c r="N1"/>
    </row>
    <row r="2" spans="1:21" s="412" customFormat="1" ht="23.25" customHeight="1">
      <c r="A2" s="262" t="s">
        <v>127</v>
      </c>
      <c r="B2" s="933" t="s">
        <v>704</v>
      </c>
      <c r="C2" s="933" t="s">
        <v>705</v>
      </c>
      <c r="D2" s="933" t="s">
        <v>706</v>
      </c>
      <c r="E2" s="933" t="s">
        <v>707</v>
      </c>
      <c r="F2" s="933" t="s">
        <v>708</v>
      </c>
      <c r="G2" s="1722" t="s">
        <v>771</v>
      </c>
      <c r="H2" s="2299" t="s">
        <v>971</v>
      </c>
      <c r="I2" s="2155" t="str">
        <f>+'Resumen EEp'!G5</f>
        <v>Ene-Abr. 2021</v>
      </c>
      <c r="J2" s="262" t="s">
        <v>1</v>
      </c>
      <c r="K2" s="671"/>
      <c r="N2" s="1374"/>
    </row>
    <row r="3" spans="1:21" s="412" customFormat="1" ht="18.75">
      <c r="A3" s="1375" t="s">
        <v>763</v>
      </c>
      <c r="B3" s="1376">
        <v>15018129512.620003</v>
      </c>
      <c r="C3" s="1376">
        <v>35035269115.589996</v>
      </c>
      <c r="D3" s="1376">
        <v>47539455208.419998</v>
      </c>
      <c r="E3" s="1376">
        <v>59033208452.770004</v>
      </c>
      <c r="F3" s="1376">
        <v>73978573779.360001</v>
      </c>
      <c r="G3" s="1376">
        <v>93488150137.309998</v>
      </c>
      <c r="H3" s="1376">
        <v>114378060695.97</v>
      </c>
      <c r="I3" s="1376">
        <f>18235042917.2+1010398402.89</f>
        <v>19245441320.09</v>
      </c>
      <c r="J3" s="1377">
        <f>SUM(B3:I3)</f>
        <v>457716288222.13007</v>
      </c>
      <c r="K3" s="671"/>
      <c r="M3" s="721"/>
      <c r="N3" s="1374"/>
      <c r="O3" s="418"/>
    </row>
    <row r="4" spans="1:21" s="412" customFormat="1" ht="18.75">
      <c r="A4" s="1375" t="s">
        <v>63</v>
      </c>
      <c r="B4" s="1376">
        <v>316651427</v>
      </c>
      <c r="C4" s="1376">
        <v>83348568.400000006</v>
      </c>
      <c r="D4" s="1376">
        <v>331989675.60000002</v>
      </c>
      <c r="E4" s="1376">
        <v>474614439.30000001</v>
      </c>
      <c r="F4" s="1376">
        <v>821824647</v>
      </c>
      <c r="G4" s="1376">
        <v>1663090988.95</v>
      </c>
      <c r="H4" s="1376">
        <v>2065925776.5999999</v>
      </c>
      <c r="I4" s="1376">
        <v>336834647.66000003</v>
      </c>
      <c r="J4" s="1377">
        <f t="shared" ref="J4:J8" si="0">SUM(B4:I4)</f>
        <v>6094280170.5100002</v>
      </c>
      <c r="K4" s="1378"/>
      <c r="L4" s="486"/>
      <c r="M4" s="721"/>
      <c r="N4" s="1374"/>
      <c r="O4" s="721"/>
      <c r="S4" s="1976">
        <v>7.0000000000000007E-2</v>
      </c>
    </row>
    <row r="5" spans="1:21" s="412" customFormat="1" ht="18.75">
      <c r="A5" s="1375" t="s">
        <v>64</v>
      </c>
      <c r="B5" s="1376">
        <v>283848938.23000002</v>
      </c>
      <c r="C5" s="1376">
        <v>1676399904.9400001</v>
      </c>
      <c r="D5" s="1376">
        <v>2348545926.4299998</v>
      </c>
      <c r="E5" s="1376">
        <v>2914498916.9399996</v>
      </c>
      <c r="F5" s="1376">
        <v>3549422081.1300001</v>
      </c>
      <c r="G5" s="1376">
        <v>4451295710.4700003</v>
      </c>
      <c r="H5" s="1376">
        <v>5242453305.3699999</v>
      </c>
      <c r="I5" s="1376">
        <v>932679522.22000003</v>
      </c>
      <c r="J5" s="1377">
        <f t="shared" si="0"/>
        <v>21399144305.73</v>
      </c>
      <c r="K5" s="1378"/>
      <c r="L5" s="486"/>
      <c r="M5" s="721"/>
      <c r="N5" s="1374"/>
      <c r="S5" s="1975">
        <v>3000000</v>
      </c>
      <c r="T5" s="2623">
        <f>+S9*S4</f>
        <v>280000</v>
      </c>
      <c r="U5" s="2623"/>
    </row>
    <row r="6" spans="1:21" s="412" customFormat="1" ht="18.75">
      <c r="A6" s="1375" t="s">
        <v>65</v>
      </c>
      <c r="B6" s="1376">
        <v>38720972.609999999</v>
      </c>
      <c r="C6" s="1376">
        <v>260292292.16999999</v>
      </c>
      <c r="D6" s="1376">
        <v>326422713.55000007</v>
      </c>
      <c r="E6" s="1376">
        <v>406410873.13</v>
      </c>
      <c r="F6" s="1376">
        <v>519463005.38</v>
      </c>
      <c r="G6" s="1376">
        <v>662353141.31999993</v>
      </c>
      <c r="H6" s="1376">
        <v>761134844.75999999</v>
      </c>
      <c r="I6" s="1376">
        <v>133259938.39</v>
      </c>
      <c r="J6" s="1377">
        <f t="shared" si="0"/>
        <v>3108057781.3099999</v>
      </c>
      <c r="K6" s="1378"/>
      <c r="L6" s="486"/>
      <c r="M6" s="721"/>
      <c r="S6" s="1975">
        <v>1000000</v>
      </c>
      <c r="T6" s="2623"/>
      <c r="U6" s="2623"/>
    </row>
    <row r="7" spans="1:21" s="412" customFormat="1" ht="18.75">
      <c r="A7" s="1375" t="s">
        <v>99</v>
      </c>
      <c r="B7" s="1376">
        <v>0</v>
      </c>
      <c r="C7" s="1376">
        <v>84686000</v>
      </c>
      <c r="D7" s="1376">
        <v>350762079.85000002</v>
      </c>
      <c r="E7" s="1376">
        <v>478215575.86000001</v>
      </c>
      <c r="F7" s="1376">
        <v>613991100</v>
      </c>
      <c r="G7" s="1376">
        <v>645222098.00999999</v>
      </c>
      <c r="H7" s="1376">
        <v>689627181.53999996</v>
      </c>
      <c r="I7" s="1376">
        <v>0</v>
      </c>
      <c r="J7" s="1377">
        <f t="shared" si="0"/>
        <v>2862504035.2600002</v>
      </c>
      <c r="K7" s="1378"/>
      <c r="L7" s="486"/>
      <c r="M7" s="721"/>
      <c r="S7" s="1975"/>
      <c r="T7" s="2623"/>
      <c r="U7" s="2623"/>
    </row>
    <row r="8" spans="1:21" s="412" customFormat="1" ht="18.75">
      <c r="A8" s="1375" t="s">
        <v>716</v>
      </c>
      <c r="B8" s="1376">
        <v>0</v>
      </c>
      <c r="C8" s="1376">
        <v>0</v>
      </c>
      <c r="D8" s="1376">
        <v>0</v>
      </c>
      <c r="E8" s="1376">
        <v>0</v>
      </c>
      <c r="F8" s="1376">
        <v>0</v>
      </c>
      <c r="G8" s="1376">
        <v>3402850</v>
      </c>
      <c r="H8" s="1376">
        <v>0</v>
      </c>
      <c r="I8" s="1376">
        <v>0</v>
      </c>
      <c r="J8" s="1377">
        <f t="shared" si="0"/>
        <v>3402850</v>
      </c>
      <c r="K8" s="1378"/>
      <c r="L8" s="486"/>
      <c r="M8" s="1379"/>
      <c r="S8" s="1975"/>
      <c r="T8" s="2623"/>
      <c r="U8" s="2623"/>
    </row>
    <row r="9" spans="1:21" s="416" customFormat="1" ht="18.75">
      <c r="A9" s="1380" t="s">
        <v>9</v>
      </c>
      <c r="B9" s="1381">
        <f>SUM(B3:B8)</f>
        <v>15657350850.460003</v>
      </c>
      <c r="C9" s="1381">
        <f>SUM(C3:C8)</f>
        <v>37139995881.099998</v>
      </c>
      <c r="D9" s="1381">
        <f t="shared" ref="D9:H9" si="1">SUM(D3:D8)</f>
        <v>50897175603.849998</v>
      </c>
      <c r="E9" s="1381">
        <f t="shared" si="1"/>
        <v>63306948258.000008</v>
      </c>
      <c r="F9" s="1381">
        <f t="shared" si="1"/>
        <v>79483274612.87001</v>
      </c>
      <c r="G9" s="1381">
        <f t="shared" si="1"/>
        <v>100913514926.06</v>
      </c>
      <c r="H9" s="1381">
        <f t="shared" si="1"/>
        <v>123137201804.23999</v>
      </c>
      <c r="I9" s="1381">
        <f>SUM(I3:I8)</f>
        <v>20648215428.360001</v>
      </c>
      <c r="J9" s="1382">
        <f>SUM(J3:J8)</f>
        <v>491183677364.94006</v>
      </c>
      <c r="K9" s="1383" t="s">
        <v>134</v>
      </c>
      <c r="M9" s="721"/>
      <c r="N9" s="412"/>
      <c r="S9" s="1977">
        <f>SUM(S5:S8)</f>
        <v>4000000</v>
      </c>
      <c r="T9" s="2623"/>
      <c r="U9" s="2623"/>
    </row>
    <row r="10" spans="1:21" ht="67.5" customHeight="1">
      <c r="A10" s="2620" t="s">
        <v>781</v>
      </c>
      <c r="B10" s="2620"/>
      <c r="C10" s="2620"/>
      <c r="D10" s="2620"/>
      <c r="E10" s="2620"/>
      <c r="F10" s="2620"/>
      <c r="G10" s="2621"/>
      <c r="H10" s="2622"/>
      <c r="I10" s="2621"/>
      <c r="J10" s="2620"/>
      <c r="M10" s="570"/>
      <c r="N10" s="496"/>
      <c r="O10" s="2073"/>
    </row>
    <row r="11" spans="1:21" ht="15.75">
      <c r="I11" s="82"/>
      <c r="J11" s="82"/>
      <c r="K11" s="82"/>
      <c r="L11" s="82"/>
      <c r="M11" s="570"/>
      <c r="N11" s="570"/>
      <c r="O11" s="495"/>
    </row>
    <row r="12" spans="1:21" ht="15.75">
      <c r="I12" s="82"/>
      <c r="J12" s="82"/>
      <c r="K12" s="82"/>
      <c r="L12" s="82"/>
      <c r="M12"/>
      <c r="N12" s="496"/>
      <c r="O12" s="495"/>
    </row>
    <row r="13" spans="1:21" ht="15.75">
      <c r="I13" s="82"/>
      <c r="J13" s="82"/>
      <c r="K13" s="82"/>
      <c r="L13" s="82"/>
      <c r="M13"/>
      <c r="N13" s="111"/>
      <c r="O13" s="495"/>
    </row>
    <row r="14" spans="1:21" ht="21">
      <c r="I14" s="82"/>
      <c r="J14" s="433"/>
      <c r="K14" s="82"/>
      <c r="L14" s="82"/>
      <c r="M14"/>
      <c r="N14"/>
      <c r="O14" s="495"/>
    </row>
    <row r="15" spans="1:21">
      <c r="I15" s="82"/>
      <c r="J15" s="21"/>
      <c r="K15" s="21"/>
      <c r="L15" s="21"/>
      <c r="M15" s="120"/>
      <c r="N15" s="120"/>
      <c r="O15" s="570"/>
    </row>
    <row r="16" spans="1:21">
      <c r="I16" s="82"/>
      <c r="J16" s="21"/>
      <c r="K16" s="21"/>
      <c r="L16" s="21"/>
      <c r="M16"/>
      <c r="N16"/>
      <c r="O16" s="570"/>
    </row>
    <row r="17" spans="9:15">
      <c r="I17" s="82"/>
      <c r="J17" s="21"/>
      <c r="K17" s="21"/>
      <c r="L17" s="21"/>
      <c r="M17"/>
      <c r="N17" s="340"/>
      <c r="O17" s="570"/>
    </row>
    <row r="18" spans="9:15">
      <c r="I18" s="82"/>
      <c r="J18" s="21"/>
      <c r="K18" s="21"/>
      <c r="L18" s="21"/>
      <c r="M18"/>
      <c r="N18"/>
      <c r="O18" s="570"/>
    </row>
    <row r="19" spans="9:15">
      <c r="I19" s="21"/>
      <c r="J19" s="21"/>
      <c r="K19" s="21"/>
      <c r="L19" s="21"/>
      <c r="M19"/>
      <c r="N19"/>
    </row>
    <row r="20" spans="9:15">
      <c r="I20" s="21"/>
      <c r="J20" s="21"/>
      <c r="K20" s="21"/>
      <c r="L20" s="21"/>
      <c r="M20"/>
      <c r="N20"/>
    </row>
    <row r="21" spans="9:15">
      <c r="I21" s="21"/>
      <c r="J21" s="21"/>
      <c r="K21" s="21"/>
      <c r="L21" s="21"/>
      <c r="M21"/>
      <c r="N21"/>
    </row>
    <row r="22" spans="9:15">
      <c r="I22" s="21"/>
      <c r="J22" s="21"/>
      <c r="K22" s="21"/>
      <c r="L22" s="21"/>
      <c r="M22"/>
      <c r="N22"/>
    </row>
    <row r="23" spans="9:15">
      <c r="I23" s="21"/>
      <c r="J23" s="21"/>
      <c r="K23" s="21"/>
      <c r="L23" s="21"/>
      <c r="M23"/>
      <c r="N23"/>
    </row>
    <row r="24" spans="9:15">
      <c r="I24" s="21"/>
      <c r="J24" s="21"/>
      <c r="K24" s="21"/>
      <c r="L24" s="21"/>
      <c r="M24"/>
      <c r="N24"/>
    </row>
    <row r="25" spans="9:15">
      <c r="I25" s="21"/>
      <c r="J25" s="21"/>
      <c r="K25" s="21"/>
      <c r="L25" s="21"/>
      <c r="M25"/>
      <c r="N25"/>
    </row>
    <row r="26" spans="9:15">
      <c r="I26" s="21"/>
      <c r="J26" s="21"/>
      <c r="K26" s="21"/>
      <c r="L26" s="21"/>
      <c r="M26"/>
      <c r="N26"/>
    </row>
    <row r="27" spans="9:15">
      <c r="I27" s="21"/>
      <c r="J27" s="21"/>
      <c r="K27" s="21"/>
      <c r="L27" s="21"/>
      <c r="M27" s="330"/>
      <c r="N27" s="330"/>
    </row>
    <row r="28" spans="9:15">
      <c r="I28" s="82"/>
      <c r="J28" s="82"/>
      <c r="K28" s="82"/>
      <c r="L28" s="82"/>
    </row>
    <row r="29" spans="9:15">
      <c r="I29" s="82"/>
      <c r="J29" s="82"/>
      <c r="K29" s="82"/>
      <c r="L29" s="82"/>
    </row>
    <row r="30" spans="9:15">
      <c r="I30" s="82"/>
      <c r="J30" s="82"/>
      <c r="K30" s="82"/>
      <c r="L30" s="82"/>
    </row>
    <row r="31" spans="9:15">
      <c r="I31" s="82"/>
      <c r="J31" s="82"/>
      <c r="K31" s="82"/>
      <c r="L31" s="82"/>
    </row>
    <row r="32" spans="9:15">
      <c r="I32" s="82"/>
      <c r="J32" s="82"/>
      <c r="K32" s="82"/>
      <c r="L32" s="82"/>
    </row>
    <row r="33" spans="9:12">
      <c r="I33" s="82"/>
      <c r="J33" s="82"/>
      <c r="K33" s="82"/>
      <c r="L33" s="82"/>
    </row>
    <row r="34" spans="9:12">
      <c r="I34" s="82"/>
      <c r="J34" s="82"/>
      <c r="K34" s="82"/>
      <c r="L34" s="82"/>
    </row>
    <row r="35" spans="9:12">
      <c r="I35" s="82"/>
      <c r="J35" s="82"/>
      <c r="K35" s="82"/>
      <c r="L35" s="82"/>
    </row>
    <row r="36" spans="9:12">
      <c r="I36" s="82"/>
      <c r="J36" s="82"/>
      <c r="K36" s="82"/>
      <c r="L36" s="82"/>
    </row>
    <row r="37" spans="9:12">
      <c r="I37" s="82"/>
      <c r="J37" s="82"/>
      <c r="K37" s="82"/>
      <c r="L37" s="82"/>
    </row>
    <row r="38" spans="9:12">
      <c r="I38" s="82"/>
      <c r="J38" s="82"/>
      <c r="K38" s="82"/>
      <c r="L38" s="82"/>
    </row>
    <row r="39" spans="9:12">
      <c r="I39" s="82"/>
      <c r="J39" s="82"/>
      <c r="K39" s="82"/>
      <c r="L39" s="82"/>
    </row>
  </sheetData>
  <mergeCells count="3">
    <mergeCell ref="A1:L1"/>
    <mergeCell ref="A10:J10"/>
    <mergeCell ref="T5:U9"/>
  </mergeCells>
  <printOptions horizontalCentered="1" verticalCentered="1"/>
  <pageMargins left="0.4" right="0.4" top="0.25" bottom="0.25" header="0.31496062992126" footer="0.31496062992126"/>
  <pageSetup scale="47" orientation="landscape" r:id="rId1"/>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1">
    <tabColor rgb="FF00B0F0"/>
  </sheetPr>
  <dimension ref="A1:V354"/>
  <sheetViews>
    <sheetView showGridLines="0" view="pageBreakPreview" zoomScale="70" zoomScaleNormal="55" zoomScaleSheetLayoutView="70" workbookViewId="0">
      <pane ySplit="1" topLeftCell="A2" activePane="bottomLeft" state="frozen"/>
      <selection pane="bottomLeft" activeCell="H9" sqref="H9"/>
    </sheetView>
  </sheetViews>
  <sheetFormatPr baseColWidth="10" defaultColWidth="11.5703125" defaultRowHeight="18"/>
  <cols>
    <col min="1" max="1" width="13.28515625" customWidth="1"/>
    <col min="2" max="2" width="24.7109375" customWidth="1"/>
    <col min="3" max="3" width="23" style="60" customWidth="1"/>
    <col min="4" max="4" width="22.140625" customWidth="1"/>
    <col min="5" max="5" width="24.7109375" customWidth="1"/>
    <col min="6" max="6" width="26.5703125" customWidth="1"/>
    <col min="7" max="7" width="22.42578125" style="60" bestFit="1" customWidth="1"/>
    <col min="8" max="8" width="28" style="60" customWidth="1"/>
    <col min="9" max="9" width="30" customWidth="1"/>
    <col min="10" max="10" width="18.5703125" bestFit="1" customWidth="1"/>
    <col min="11" max="11" width="20.140625" customWidth="1"/>
    <col min="12" max="12" width="25.7109375" style="31" bestFit="1" customWidth="1"/>
    <col min="13" max="13" width="21.28515625" style="31" bestFit="1" customWidth="1"/>
    <col min="14" max="15" width="29.28515625" style="31" bestFit="1" customWidth="1"/>
    <col min="16" max="16" width="21.140625" style="31" customWidth="1"/>
    <col min="17" max="17" width="22" style="31" customWidth="1"/>
    <col min="18" max="18" width="22.7109375" style="31" bestFit="1" customWidth="1"/>
    <col min="19" max="19" width="21.28515625" style="30" bestFit="1" customWidth="1"/>
    <col min="20" max="20" width="22.140625" style="30" bestFit="1" customWidth="1"/>
    <col min="21" max="21" width="22.85546875" style="30" bestFit="1" customWidth="1"/>
  </cols>
  <sheetData>
    <row r="1" spans="1:22" ht="87.75" customHeight="1">
      <c r="A1" s="2624"/>
      <c r="B1" s="2624"/>
      <c r="C1" s="2624"/>
      <c r="D1" s="2624"/>
      <c r="E1" s="2624"/>
      <c r="F1" s="2624"/>
      <c r="G1" s="2624"/>
      <c r="H1" s="2624"/>
      <c r="I1" s="2624"/>
    </row>
    <row r="2" spans="1:22" s="29" customFormat="1" ht="8.25" customHeight="1">
      <c r="A2" s="138"/>
      <c r="B2" s="138"/>
      <c r="C2" s="138"/>
      <c r="D2" s="138"/>
      <c r="E2" s="138"/>
      <c r="F2" s="138"/>
      <c r="G2" s="138"/>
      <c r="H2" s="138"/>
      <c r="I2" s="138"/>
      <c r="L2" s="145"/>
      <c r="M2" s="145"/>
      <c r="N2" s="145"/>
      <c r="O2" s="145"/>
      <c r="P2" s="145"/>
      <c r="Q2" s="145"/>
      <c r="R2" s="145"/>
      <c r="S2" s="146"/>
      <c r="T2" s="146"/>
      <c r="U2" s="146"/>
    </row>
    <row r="3" spans="1:22" s="416" customFormat="1" ht="46.5" customHeight="1">
      <c r="A3" s="1170" t="s">
        <v>659</v>
      </c>
      <c r="B3" s="1170" t="s">
        <v>660</v>
      </c>
      <c r="C3" s="1171" t="s">
        <v>661</v>
      </c>
      <c r="D3" s="1171" t="s">
        <v>662</v>
      </c>
      <c r="E3" s="1171" t="s">
        <v>663</v>
      </c>
      <c r="F3" s="1169" t="s">
        <v>107</v>
      </c>
      <c r="G3" s="963"/>
      <c r="H3" s="963"/>
      <c r="I3" s="982"/>
      <c r="J3" s="982"/>
      <c r="M3" s="983"/>
      <c r="N3" s="983"/>
      <c r="O3" s="983"/>
      <c r="P3" s="983"/>
      <c r="Q3" s="983"/>
      <c r="R3" s="983"/>
      <c r="S3" s="983"/>
      <c r="T3" s="983"/>
      <c r="U3" s="983"/>
      <c r="V3" s="983"/>
    </row>
    <row r="4" spans="1:22" s="403" customFormat="1" ht="18" customHeight="1">
      <c r="A4" s="1212">
        <v>43940</v>
      </c>
      <c r="B4" s="965">
        <v>4750098812.0199995</v>
      </c>
      <c r="C4" s="966">
        <v>75145218.650000006</v>
      </c>
      <c r="D4" s="968">
        <v>202363148.09</v>
      </c>
      <c r="E4" s="966">
        <v>29415917.93</v>
      </c>
      <c r="F4" s="2422">
        <f>+E4+D4+C4+B4</f>
        <v>5057023096.6899996</v>
      </c>
      <c r="G4" s="267"/>
      <c r="H4" s="267"/>
      <c r="I4" s="126"/>
      <c r="J4" s="126"/>
      <c r="M4" s="983"/>
      <c r="N4" s="983"/>
      <c r="O4" s="983"/>
      <c r="P4" s="983"/>
      <c r="Q4" s="983"/>
      <c r="R4" s="983"/>
      <c r="S4" s="983"/>
      <c r="T4" s="983"/>
      <c r="U4" s="983"/>
      <c r="V4" s="983"/>
    </row>
    <row r="5" spans="1:22" s="403" customFormat="1" ht="18" customHeight="1">
      <c r="A5" s="1212">
        <v>43970</v>
      </c>
      <c r="B5" s="967">
        <v>5030739015.4199991</v>
      </c>
      <c r="C5" s="964">
        <v>72784810.989999995</v>
      </c>
      <c r="D5" s="964">
        <v>204574598.44999999</v>
      </c>
      <c r="E5" s="964">
        <v>29825472.84</v>
      </c>
      <c r="F5" s="1156">
        <f>E5+D5+C5+B5</f>
        <v>5337923897.6999989</v>
      </c>
      <c r="G5" s="267"/>
      <c r="H5" s="758"/>
      <c r="I5" s="126"/>
      <c r="J5" s="126"/>
      <c r="M5" s="983"/>
      <c r="N5" s="983"/>
      <c r="O5" s="983"/>
      <c r="P5" s="983"/>
      <c r="Q5" s="983"/>
      <c r="R5" s="983"/>
      <c r="S5" s="983"/>
      <c r="T5" s="983"/>
      <c r="U5" s="983"/>
      <c r="V5" s="983"/>
    </row>
    <row r="6" spans="1:22" s="403" customFormat="1" ht="18" customHeight="1">
      <c r="A6" s="1212">
        <v>44001</v>
      </c>
      <c r="B6" s="967">
        <v>5054940206.7200003</v>
      </c>
      <c r="C6" s="964">
        <v>73625609</v>
      </c>
      <c r="D6" s="964">
        <v>192274596.16999999</v>
      </c>
      <c r="E6" s="964">
        <v>28034838.129999999</v>
      </c>
      <c r="F6" s="1156">
        <f t="shared" ref="F6:F16" si="0">E6+D6+C6+B6</f>
        <v>5348875250.0200005</v>
      </c>
      <c r="G6" s="267"/>
      <c r="H6" s="267"/>
      <c r="I6" s="126"/>
      <c r="J6" s="126"/>
      <c r="M6" s="983"/>
      <c r="N6" s="983"/>
      <c r="O6" s="983"/>
      <c r="P6" s="983"/>
      <c r="Q6" s="983"/>
      <c r="R6" s="983"/>
      <c r="S6" s="983"/>
      <c r="T6" s="983"/>
      <c r="U6" s="983"/>
      <c r="V6" s="983"/>
    </row>
    <row r="7" spans="1:22" s="403" customFormat="1" ht="18" customHeight="1">
      <c r="A7" s="1212">
        <v>44031</v>
      </c>
      <c r="B7" s="967">
        <v>5003054956.1500006</v>
      </c>
      <c r="C7" s="964">
        <v>81743991.599999994</v>
      </c>
      <c r="D7" s="964">
        <v>207919577.56</v>
      </c>
      <c r="E7" s="964">
        <v>30319127.739999998</v>
      </c>
      <c r="F7" s="1156">
        <f t="shared" si="0"/>
        <v>5323037653.0500002</v>
      </c>
      <c r="G7" s="267"/>
      <c r="H7" s="267"/>
      <c r="I7" s="126"/>
      <c r="J7" s="126"/>
      <c r="M7" s="983"/>
      <c r="N7" s="983"/>
      <c r="O7" s="983"/>
      <c r="P7" s="983"/>
      <c r="Q7" s="983"/>
      <c r="R7" s="983"/>
      <c r="S7" s="983"/>
      <c r="T7" s="983"/>
      <c r="U7" s="983"/>
      <c r="V7" s="983"/>
    </row>
    <row r="8" spans="1:22" s="403" customFormat="1" ht="18" customHeight="1">
      <c r="A8" s="1212">
        <v>44062</v>
      </c>
      <c r="B8" s="967">
        <v>4972341693.0199995</v>
      </c>
      <c r="C8" s="964">
        <v>80442425.439999998</v>
      </c>
      <c r="D8" s="964">
        <v>214107501.15000001</v>
      </c>
      <c r="E8" s="964">
        <v>30635487.640000001</v>
      </c>
      <c r="F8" s="1156">
        <f t="shared" si="0"/>
        <v>5297527107.25</v>
      </c>
      <c r="G8" s="267"/>
      <c r="H8" s="267"/>
      <c r="I8" s="126"/>
      <c r="J8" s="126"/>
      <c r="M8" s="983"/>
      <c r="N8" s="983"/>
      <c r="O8" s="983"/>
      <c r="P8" s="983"/>
      <c r="Q8" s="983"/>
      <c r="R8" s="983"/>
      <c r="S8" s="983"/>
      <c r="T8" s="983"/>
      <c r="U8" s="983"/>
      <c r="V8" s="983"/>
    </row>
    <row r="9" spans="1:22" s="403" customFormat="1" ht="18" customHeight="1">
      <c r="A9" s="1212">
        <v>44093</v>
      </c>
      <c r="B9" s="967">
        <v>5011460872.4300003</v>
      </c>
      <c r="C9" s="964">
        <v>77013854.560000002</v>
      </c>
      <c r="D9" s="964">
        <v>214905254.72999999</v>
      </c>
      <c r="E9" s="964">
        <v>30723324.109999999</v>
      </c>
      <c r="F9" s="1156">
        <f t="shared" si="0"/>
        <v>5334103305.8299999</v>
      </c>
      <c r="G9" s="267"/>
      <c r="H9" s="267"/>
      <c r="I9" s="126"/>
      <c r="J9" s="126"/>
      <c r="M9" s="983"/>
      <c r="N9" s="983"/>
      <c r="O9" s="983"/>
      <c r="P9" s="983"/>
      <c r="Q9" s="983"/>
      <c r="R9" s="983"/>
      <c r="S9" s="983"/>
      <c r="T9" s="983"/>
      <c r="U9" s="983"/>
      <c r="V9" s="983"/>
    </row>
    <row r="10" spans="1:22" s="403" customFormat="1" ht="18" customHeight="1">
      <c r="A10" s="1212">
        <v>44123</v>
      </c>
      <c r="B10" s="967">
        <v>5017555029.9300003</v>
      </c>
      <c r="C10" s="964">
        <v>82675558.609999999</v>
      </c>
      <c r="D10" s="964">
        <v>217265889.74000001</v>
      </c>
      <c r="E10" s="964">
        <v>31146652.530000001</v>
      </c>
      <c r="F10" s="1156">
        <f t="shared" si="0"/>
        <v>5348643130.8100004</v>
      </c>
      <c r="G10" s="267"/>
      <c r="H10" s="267"/>
      <c r="I10" s="126"/>
      <c r="J10" s="126"/>
      <c r="M10" s="983"/>
      <c r="N10" s="983"/>
      <c r="O10" s="983"/>
      <c r="P10" s="983"/>
      <c r="Q10" s="983"/>
      <c r="R10" s="983"/>
      <c r="S10" s="983"/>
      <c r="T10" s="983"/>
      <c r="U10" s="983"/>
      <c r="V10" s="983"/>
    </row>
    <row r="11" spans="1:22" s="403" customFormat="1" ht="18" customHeight="1">
      <c r="A11" s="1212">
        <v>44154</v>
      </c>
      <c r="B11" s="967">
        <v>4964422644.6200008</v>
      </c>
      <c r="C11" s="964">
        <v>81863978.329999998</v>
      </c>
      <c r="D11" s="964">
        <v>217177607.16</v>
      </c>
      <c r="E11" s="964">
        <v>31196058.199999999</v>
      </c>
      <c r="F11" s="1156">
        <f t="shared" si="0"/>
        <v>5294660288.3100004</v>
      </c>
      <c r="G11" s="267"/>
      <c r="H11" s="267"/>
      <c r="I11" s="126"/>
      <c r="J11" s="126"/>
      <c r="M11" s="983"/>
      <c r="N11" s="983"/>
      <c r="O11" s="983"/>
      <c r="P11" s="983"/>
      <c r="Q11" s="983"/>
      <c r="R11" s="983"/>
      <c r="S11" s="983"/>
      <c r="T11" s="983"/>
      <c r="U11" s="983"/>
      <c r="V11" s="983"/>
    </row>
    <row r="12" spans="1:22" s="403" customFormat="1" ht="18" customHeight="1">
      <c r="A12" s="1212">
        <v>44184</v>
      </c>
      <c r="B12" s="967">
        <v>5074829130.46</v>
      </c>
      <c r="C12" s="966">
        <v>83309538.810000002</v>
      </c>
      <c r="D12" s="966">
        <v>231518268.97999999</v>
      </c>
      <c r="E12" s="966">
        <v>33076549.289999999</v>
      </c>
      <c r="F12" s="1156">
        <f t="shared" si="0"/>
        <v>5422733487.54</v>
      </c>
      <c r="G12" s="267"/>
      <c r="H12" s="267"/>
      <c r="I12" s="126"/>
      <c r="J12" s="126"/>
      <c r="M12" s="983"/>
      <c r="N12" s="983"/>
      <c r="O12" s="983"/>
      <c r="P12" s="983"/>
      <c r="Q12" s="983"/>
      <c r="R12" s="983"/>
      <c r="S12" s="983"/>
      <c r="T12" s="983"/>
      <c r="U12" s="983"/>
      <c r="V12" s="983"/>
    </row>
    <row r="13" spans="1:22" s="403" customFormat="1" ht="18" customHeight="1">
      <c r="A13" s="1212">
        <v>44216</v>
      </c>
      <c r="B13" s="965">
        <v>4888470582.4200001</v>
      </c>
      <c r="C13" s="966">
        <v>85702538.310000002</v>
      </c>
      <c r="D13" s="966">
        <v>219625541.47999999</v>
      </c>
      <c r="E13" s="966">
        <v>31583720.57</v>
      </c>
      <c r="F13" s="1156">
        <f t="shared" si="0"/>
        <v>5225382382.7799997</v>
      </c>
      <c r="G13" s="267"/>
      <c r="H13" s="267"/>
      <c r="I13" s="126"/>
      <c r="J13" s="126"/>
      <c r="M13" s="983"/>
      <c r="N13" s="983"/>
      <c r="O13" s="983"/>
      <c r="P13" s="983"/>
      <c r="Q13" s="983"/>
      <c r="R13" s="983"/>
      <c r="S13" s="983"/>
      <c r="T13" s="983"/>
      <c r="U13" s="983"/>
      <c r="V13" s="983"/>
    </row>
    <row r="14" spans="1:22" s="403" customFormat="1" ht="18" customHeight="1">
      <c r="A14" s="1212">
        <v>44247</v>
      </c>
      <c r="B14" s="965">
        <v>4753491023.1400003</v>
      </c>
      <c r="C14" s="966">
        <v>82185683.459999993</v>
      </c>
      <c r="D14" s="966">
        <v>231882546.53</v>
      </c>
      <c r="E14" s="966">
        <v>33123541.190000001</v>
      </c>
      <c r="F14" s="1156">
        <f t="shared" si="0"/>
        <v>5100682794.3200006</v>
      </c>
      <c r="G14" s="267"/>
      <c r="H14" s="267"/>
      <c r="I14" s="126"/>
      <c r="J14" s="126"/>
      <c r="M14" s="983"/>
      <c r="N14" s="983"/>
      <c r="O14" s="983"/>
      <c r="P14" s="983"/>
      <c r="Q14" s="983"/>
      <c r="R14" s="983"/>
      <c r="S14" s="983"/>
      <c r="T14" s="983"/>
      <c r="U14" s="983"/>
      <c r="V14" s="983"/>
    </row>
    <row r="15" spans="1:22" s="403" customFormat="1" ht="18" customHeight="1">
      <c r="A15" s="1857">
        <v>44275</v>
      </c>
      <c r="B15" s="1858">
        <v>4809281332.3099995</v>
      </c>
      <c r="C15" s="966">
        <v>83907261.989999995</v>
      </c>
      <c r="D15" s="966">
        <v>242989426.90000001</v>
      </c>
      <c r="E15" s="966">
        <v>34709125.490000002</v>
      </c>
      <c r="F15" s="1156">
        <f t="shared" si="0"/>
        <v>5170887146.6899996</v>
      </c>
      <c r="G15" s="267"/>
      <c r="H15" s="267"/>
      <c r="I15" s="126"/>
      <c r="J15" s="126"/>
      <c r="M15" s="983"/>
      <c r="N15" s="983"/>
      <c r="O15" s="983"/>
      <c r="P15" s="983"/>
      <c r="Q15" s="983"/>
      <c r="R15" s="983"/>
      <c r="S15" s="983"/>
      <c r="T15" s="983"/>
      <c r="U15" s="983"/>
      <c r="V15" s="983"/>
    </row>
    <row r="16" spans="1:22" s="403" customFormat="1" ht="18" customHeight="1">
      <c r="A16" s="1213">
        <v>44306</v>
      </c>
      <c r="B16" s="1044">
        <f>4538653989.35+255544392.87</f>
        <v>4794198382.2200003</v>
      </c>
      <c r="C16" s="969">
        <v>85039163.900000006</v>
      </c>
      <c r="D16" s="969">
        <v>238182007.31</v>
      </c>
      <c r="E16" s="969">
        <v>33843551.140000001</v>
      </c>
      <c r="F16" s="1157">
        <f t="shared" si="0"/>
        <v>5151263104.5700006</v>
      </c>
      <c r="G16" s="267"/>
      <c r="H16" s="267"/>
      <c r="I16" s="126"/>
      <c r="J16" s="126"/>
      <c r="M16" s="983"/>
      <c r="N16" s="983"/>
      <c r="O16" s="983"/>
      <c r="P16" s="983"/>
      <c r="Q16" s="983"/>
      <c r="R16" s="983"/>
      <c r="S16" s="983"/>
      <c r="T16" s="983"/>
      <c r="U16" s="983"/>
      <c r="V16" s="983"/>
    </row>
    <row r="17" spans="1:21" s="14" customFormat="1" ht="18.75">
      <c r="A17" s="2625"/>
      <c r="B17" s="2625"/>
      <c r="C17" s="2625"/>
      <c r="D17" s="2625"/>
      <c r="E17" s="2625"/>
      <c r="F17" s="2625"/>
      <c r="G17" s="654"/>
      <c r="H17" s="654"/>
      <c r="I17" s="654"/>
      <c r="L17" s="61"/>
      <c r="M17" s="61"/>
      <c r="N17" s="61"/>
      <c r="O17" s="61"/>
      <c r="P17" s="61"/>
      <c r="Q17" s="61"/>
      <c r="R17" s="61"/>
      <c r="S17" s="61"/>
      <c r="T17" s="61"/>
      <c r="U17" s="61"/>
    </row>
    <row r="18" spans="1:21" ht="34.5" customHeight="1">
      <c r="L18" s="30"/>
      <c r="M18" s="30"/>
      <c r="N18" s="30"/>
      <c r="O18" s="30"/>
      <c r="P18" s="30"/>
      <c r="Q18" s="30"/>
      <c r="R18" s="30"/>
    </row>
    <row r="19" spans="1:21">
      <c r="L19" s="30"/>
      <c r="M19" s="30"/>
      <c r="N19" s="30"/>
      <c r="O19" s="30"/>
      <c r="P19" s="30"/>
      <c r="Q19" s="30"/>
      <c r="R19" s="30"/>
    </row>
    <row r="20" spans="1:21">
      <c r="J20" s="584"/>
      <c r="L20" s="30"/>
      <c r="M20" s="30"/>
      <c r="N20" s="30"/>
      <c r="O20" s="30"/>
      <c r="P20" s="30"/>
      <c r="Q20" s="30"/>
      <c r="R20" s="30"/>
    </row>
    <row r="21" spans="1:21">
      <c r="L21" s="30"/>
      <c r="M21" s="30"/>
      <c r="N21" s="30"/>
      <c r="O21" s="30"/>
      <c r="P21" s="30"/>
      <c r="Q21" s="30"/>
      <c r="R21" s="30"/>
    </row>
    <row r="22" spans="1:21">
      <c r="L22" s="30"/>
      <c r="M22" s="30"/>
      <c r="N22" s="30"/>
      <c r="O22" s="30"/>
      <c r="P22" s="30"/>
      <c r="Q22" s="30"/>
      <c r="R22" s="30"/>
    </row>
    <row r="23" spans="1:21">
      <c r="L23" s="30"/>
      <c r="M23" s="30"/>
      <c r="N23" s="30"/>
      <c r="O23" s="30"/>
      <c r="P23" s="30"/>
      <c r="Q23" s="30"/>
      <c r="R23" s="30"/>
    </row>
    <row r="24" spans="1:21">
      <c r="L24" s="30"/>
      <c r="M24" s="30"/>
      <c r="N24" s="30"/>
      <c r="O24" s="30"/>
      <c r="P24" s="30"/>
      <c r="Q24" s="30"/>
      <c r="R24" s="30"/>
    </row>
    <row r="25" spans="1:21">
      <c r="L25" s="30"/>
      <c r="M25" s="30"/>
      <c r="N25" s="30"/>
      <c r="O25" s="30"/>
      <c r="P25" s="30"/>
      <c r="Q25" s="30"/>
      <c r="R25" s="30"/>
    </row>
    <row r="26" spans="1:21">
      <c r="L26" s="30"/>
      <c r="M26" s="30"/>
      <c r="N26" s="30"/>
      <c r="O26" s="30"/>
      <c r="P26" s="30"/>
      <c r="Q26" s="30"/>
      <c r="R26" s="30"/>
    </row>
    <row r="27" spans="1:21">
      <c r="L27" s="30"/>
      <c r="M27" s="30"/>
      <c r="N27" s="30"/>
      <c r="O27" s="30"/>
      <c r="P27" s="30"/>
      <c r="Q27" s="30"/>
      <c r="R27" s="30"/>
    </row>
    <row r="28" spans="1:21">
      <c r="L28" s="30"/>
      <c r="M28" s="30"/>
      <c r="N28" s="30"/>
      <c r="O28" s="30"/>
      <c r="P28" s="30"/>
      <c r="Q28" s="30"/>
      <c r="R28" s="30"/>
    </row>
    <row r="29" spans="1:21">
      <c r="L29" s="30"/>
      <c r="M29" s="30"/>
      <c r="N29" s="30"/>
      <c r="O29" s="30"/>
      <c r="P29" s="30"/>
      <c r="Q29" s="30"/>
      <c r="R29" s="30"/>
    </row>
    <row r="30" spans="1:21">
      <c r="L30" s="30"/>
      <c r="M30" s="30"/>
      <c r="N30" s="30"/>
      <c r="O30" s="30"/>
      <c r="P30" s="30"/>
      <c r="Q30" s="30"/>
      <c r="R30" s="30"/>
    </row>
    <row r="31" spans="1:21">
      <c r="L31" s="30"/>
      <c r="M31" s="30"/>
      <c r="N31" s="30"/>
      <c r="O31" s="30"/>
      <c r="P31" s="30"/>
      <c r="Q31" s="30"/>
      <c r="R31" s="30"/>
    </row>
    <row r="32" spans="1:21">
      <c r="L32" s="30"/>
      <c r="M32" s="30"/>
      <c r="N32" s="30"/>
      <c r="O32" s="30"/>
      <c r="P32" s="30"/>
      <c r="Q32" s="30"/>
      <c r="R32" s="30"/>
    </row>
    <row r="33" spans="12:18">
      <c r="L33" s="30"/>
      <c r="M33" s="30"/>
      <c r="N33" s="30"/>
      <c r="O33" s="30"/>
      <c r="P33" s="30"/>
      <c r="Q33" s="30"/>
      <c r="R33" s="30"/>
    </row>
    <row r="34" spans="12:18">
      <c r="L34" s="30"/>
      <c r="M34" s="30"/>
      <c r="N34" s="30"/>
      <c r="O34" s="30"/>
      <c r="P34" s="30"/>
      <c r="Q34" s="30"/>
      <c r="R34" s="30"/>
    </row>
    <row r="35" spans="12:18">
      <c r="L35" s="30"/>
      <c r="M35" s="30"/>
      <c r="N35" s="30"/>
      <c r="O35" s="30"/>
      <c r="P35" s="30"/>
      <c r="Q35" s="30"/>
      <c r="R35" s="30"/>
    </row>
    <row r="36" spans="12:18">
      <c r="L36" s="30"/>
      <c r="M36" s="30"/>
      <c r="N36" s="30"/>
      <c r="O36" s="30"/>
      <c r="P36" s="30"/>
      <c r="Q36" s="30"/>
      <c r="R36" s="30"/>
    </row>
    <row r="37" spans="12:18">
      <c r="L37" s="30"/>
      <c r="M37" s="30"/>
      <c r="N37" s="30"/>
      <c r="O37" s="30"/>
      <c r="P37" s="30"/>
      <c r="Q37" s="30"/>
      <c r="R37" s="30"/>
    </row>
    <row r="38" spans="12:18">
      <c r="L38" s="30"/>
      <c r="M38" s="30"/>
      <c r="N38" s="30"/>
      <c r="O38" s="30"/>
      <c r="P38" s="30"/>
      <c r="Q38" s="30"/>
      <c r="R38" s="30"/>
    </row>
    <row r="39" spans="12:18">
      <c r="L39" s="30"/>
      <c r="M39" s="30"/>
      <c r="N39" s="30"/>
      <c r="O39" s="30"/>
      <c r="P39" s="30"/>
      <c r="Q39" s="30"/>
      <c r="R39" s="30"/>
    </row>
    <row r="40" spans="12:18">
      <c r="L40" s="30"/>
      <c r="M40" s="30"/>
      <c r="N40" s="30"/>
      <c r="O40" s="30"/>
      <c r="P40" s="30"/>
      <c r="Q40" s="30"/>
      <c r="R40" s="30"/>
    </row>
    <row r="41" spans="12:18">
      <c r="L41" s="30"/>
      <c r="M41" s="30"/>
      <c r="N41" s="30"/>
      <c r="O41" s="30"/>
      <c r="P41" s="30"/>
      <c r="Q41" s="30"/>
      <c r="R41" s="30"/>
    </row>
    <row r="42" spans="12:18">
      <c r="L42" s="30"/>
      <c r="M42" s="30"/>
      <c r="N42" s="30"/>
      <c r="O42" s="30"/>
      <c r="P42" s="30"/>
      <c r="Q42" s="30"/>
      <c r="R42" s="30"/>
    </row>
    <row r="43" spans="12:18">
      <c r="L43" s="30"/>
      <c r="M43" s="30"/>
      <c r="N43" s="30"/>
      <c r="O43" s="30"/>
      <c r="P43" s="30"/>
      <c r="Q43" s="30"/>
      <c r="R43" s="30"/>
    </row>
    <row r="44" spans="12:18">
      <c r="L44" s="30"/>
      <c r="M44" s="30"/>
      <c r="N44" s="30"/>
      <c r="O44" s="30"/>
      <c r="P44" s="30"/>
      <c r="Q44" s="30"/>
      <c r="R44" s="30"/>
    </row>
    <row r="45" spans="12:18" ht="16.5" customHeight="1">
      <c r="L45" s="30"/>
      <c r="M45" s="30"/>
      <c r="N45" s="30"/>
      <c r="O45" s="30"/>
      <c r="P45" s="30"/>
      <c r="Q45" s="30"/>
      <c r="R45" s="30"/>
    </row>
    <row r="46" spans="12:18" hidden="1">
      <c r="L46" s="30"/>
      <c r="M46" s="30"/>
      <c r="N46" s="30"/>
      <c r="O46" s="30"/>
      <c r="P46" s="30"/>
      <c r="Q46" s="30"/>
      <c r="R46" s="30"/>
    </row>
    <row r="47" spans="12:18" hidden="1">
      <c r="L47" s="30"/>
      <c r="M47" s="30"/>
      <c r="N47" s="30"/>
      <c r="O47" s="30"/>
      <c r="P47" s="30"/>
      <c r="Q47" s="30"/>
      <c r="R47" s="30"/>
    </row>
    <row r="48" spans="12:18">
      <c r="L48" s="30"/>
      <c r="M48" s="30"/>
      <c r="N48" s="30"/>
      <c r="O48" s="30"/>
      <c r="P48" s="30"/>
      <c r="Q48" s="30"/>
      <c r="R48" s="30"/>
    </row>
    <row r="49" spans="10:18">
      <c r="J49" s="60" t="s">
        <v>126</v>
      </c>
      <c r="L49" s="30"/>
      <c r="M49" s="30"/>
      <c r="N49" s="30"/>
      <c r="O49" s="30"/>
      <c r="P49" s="30"/>
      <c r="Q49" s="30"/>
      <c r="R49" s="30"/>
    </row>
    <row r="50" spans="10:18">
      <c r="L50" s="30"/>
      <c r="M50" s="30"/>
      <c r="N50" s="30"/>
      <c r="O50" s="30"/>
      <c r="P50" s="30"/>
      <c r="Q50" s="30"/>
      <c r="R50" s="30"/>
    </row>
    <row r="51" spans="10:18">
      <c r="L51" s="30"/>
      <c r="M51" s="30"/>
      <c r="N51" s="30"/>
      <c r="O51" s="30"/>
      <c r="P51" s="30"/>
      <c r="Q51" s="30"/>
      <c r="R51" s="30"/>
    </row>
    <row r="52" spans="10:18">
      <c r="L52" s="30"/>
      <c r="M52" s="30"/>
      <c r="N52" s="30"/>
      <c r="O52" s="30"/>
      <c r="P52" s="30"/>
      <c r="Q52" s="30"/>
      <c r="R52" s="30"/>
    </row>
    <row r="53" spans="10:18">
      <c r="L53" s="30"/>
      <c r="M53" s="30"/>
      <c r="N53" s="30"/>
      <c r="O53" s="30"/>
      <c r="P53" s="30"/>
      <c r="Q53" s="30"/>
      <c r="R53" s="30"/>
    </row>
    <row r="54" spans="10:18">
      <c r="L54" s="30"/>
      <c r="M54" s="30"/>
      <c r="N54" s="30"/>
      <c r="O54" s="30"/>
      <c r="P54" s="30"/>
      <c r="Q54" s="30"/>
      <c r="R54" s="30"/>
    </row>
    <row r="55" spans="10:18">
      <c r="L55" s="30"/>
      <c r="M55" s="30"/>
      <c r="N55" s="30"/>
      <c r="O55" s="30"/>
      <c r="P55" s="30"/>
      <c r="Q55" s="30"/>
      <c r="R55" s="30"/>
    </row>
    <row r="56" spans="10:18">
      <c r="L56" s="30"/>
      <c r="M56" s="30"/>
      <c r="N56" s="30"/>
      <c r="O56" s="30"/>
      <c r="P56" s="30"/>
      <c r="Q56" s="30"/>
      <c r="R56" s="30"/>
    </row>
    <row r="57" spans="10:18">
      <c r="L57" s="30"/>
      <c r="M57" s="30"/>
      <c r="N57" s="30"/>
      <c r="O57" s="30"/>
      <c r="P57" s="30"/>
      <c r="Q57" s="30"/>
      <c r="R57" s="30"/>
    </row>
    <row r="58" spans="10:18">
      <c r="L58" s="30"/>
      <c r="M58" s="30"/>
      <c r="N58" s="30"/>
      <c r="O58" s="30"/>
      <c r="P58" s="30"/>
      <c r="Q58" s="30"/>
      <c r="R58" s="30"/>
    </row>
    <row r="59" spans="10:18">
      <c r="L59" s="30"/>
      <c r="M59" s="30"/>
      <c r="N59" s="30"/>
      <c r="O59" s="30"/>
      <c r="P59" s="30"/>
      <c r="Q59" s="30"/>
      <c r="R59" s="30"/>
    </row>
    <row r="60" spans="10:18">
      <c r="L60" s="30"/>
      <c r="M60" s="30"/>
      <c r="N60" s="30"/>
      <c r="O60" s="30"/>
      <c r="P60" s="30"/>
      <c r="Q60" s="30"/>
      <c r="R60" s="30"/>
    </row>
    <row r="61" spans="10:18">
      <c r="L61" s="30"/>
      <c r="M61" s="30"/>
      <c r="N61" s="30"/>
      <c r="O61" s="30"/>
      <c r="P61" s="30"/>
      <c r="Q61" s="30"/>
      <c r="R61" s="30"/>
    </row>
    <row r="62" spans="10:18">
      <c r="L62" s="30"/>
      <c r="M62" s="30"/>
      <c r="N62" s="30"/>
      <c r="O62" s="30"/>
      <c r="P62" s="30"/>
      <c r="Q62" s="30"/>
      <c r="R62" s="30"/>
    </row>
    <row r="63" spans="10:18">
      <c r="L63" s="30"/>
      <c r="M63" s="30"/>
      <c r="N63" s="30"/>
      <c r="O63" s="30"/>
      <c r="P63" s="30"/>
      <c r="Q63" s="30"/>
      <c r="R63" s="30"/>
    </row>
    <row r="64" spans="10:18">
      <c r="L64" s="30"/>
      <c r="M64" s="30"/>
      <c r="N64" s="30"/>
      <c r="O64" s="30"/>
      <c r="P64" s="30"/>
      <c r="Q64" s="30"/>
      <c r="R64" s="30"/>
    </row>
    <row r="65" spans="12:18">
      <c r="L65" s="30"/>
      <c r="M65" s="30"/>
      <c r="N65" s="30"/>
      <c r="O65" s="30"/>
      <c r="P65" s="30"/>
      <c r="Q65" s="30"/>
      <c r="R65" s="30"/>
    </row>
    <row r="66" spans="12:18">
      <c r="L66" s="30"/>
      <c r="M66" s="30"/>
      <c r="N66" s="30"/>
      <c r="O66" s="30"/>
      <c r="P66" s="30"/>
      <c r="Q66" s="30"/>
      <c r="R66" s="30"/>
    </row>
    <row r="67" spans="12:18">
      <c r="L67" s="30"/>
      <c r="M67" s="30"/>
      <c r="N67" s="30"/>
      <c r="O67" s="30"/>
      <c r="P67" s="30"/>
      <c r="Q67" s="30"/>
      <c r="R67" s="30"/>
    </row>
    <row r="68" spans="12:18">
      <c r="L68" s="30"/>
      <c r="M68" s="30"/>
      <c r="N68" s="30"/>
      <c r="O68" s="30"/>
      <c r="P68" s="30"/>
      <c r="Q68" s="30"/>
      <c r="R68" s="30"/>
    </row>
    <row r="69" spans="12:18">
      <c r="L69" s="30"/>
      <c r="M69" s="30"/>
      <c r="N69" s="30"/>
      <c r="O69" s="30"/>
      <c r="P69" s="30"/>
      <c r="Q69" s="30"/>
      <c r="R69" s="30"/>
    </row>
    <row r="70" spans="12:18">
      <c r="L70" s="30"/>
      <c r="M70" s="30"/>
      <c r="N70" s="30"/>
      <c r="O70" s="30"/>
      <c r="P70" s="30"/>
      <c r="Q70" s="30"/>
      <c r="R70" s="30"/>
    </row>
    <row r="71" spans="12:18">
      <c r="L71" s="30"/>
      <c r="M71" s="30"/>
      <c r="N71" s="30"/>
      <c r="O71" s="30"/>
      <c r="P71" s="30"/>
      <c r="Q71" s="30"/>
      <c r="R71" s="30"/>
    </row>
    <row r="72" spans="12:18">
      <c r="L72" s="30"/>
      <c r="M72" s="30"/>
      <c r="N72" s="30"/>
      <c r="O72" s="30"/>
      <c r="P72" s="30"/>
      <c r="Q72" s="30"/>
      <c r="R72" s="30"/>
    </row>
    <row r="73" spans="12:18">
      <c r="L73" s="30"/>
      <c r="M73" s="30"/>
      <c r="N73" s="30"/>
      <c r="O73" s="30"/>
      <c r="P73" s="30"/>
      <c r="Q73" s="30"/>
      <c r="R73" s="30"/>
    </row>
    <row r="74" spans="12:18">
      <c r="L74" s="30"/>
      <c r="M74" s="30"/>
      <c r="N74" s="30"/>
      <c r="O74" s="30"/>
      <c r="P74" s="30"/>
      <c r="Q74" s="30"/>
      <c r="R74" s="30"/>
    </row>
    <row r="75" spans="12:18">
      <c r="L75" s="30"/>
      <c r="M75" s="30"/>
      <c r="N75" s="30"/>
      <c r="O75" s="30"/>
      <c r="P75" s="30"/>
      <c r="Q75" s="30"/>
      <c r="R75" s="30"/>
    </row>
    <row r="76" spans="12:18">
      <c r="L76" s="30"/>
      <c r="M76" s="30"/>
      <c r="N76" s="30"/>
      <c r="O76" s="30"/>
      <c r="P76" s="30"/>
      <c r="Q76" s="30"/>
      <c r="R76" s="30"/>
    </row>
    <row r="77" spans="12:18">
      <c r="L77" s="30"/>
      <c r="M77" s="30"/>
      <c r="N77" s="30"/>
      <c r="O77" s="30"/>
      <c r="P77" s="30"/>
      <c r="Q77" s="30"/>
      <c r="R77" s="30"/>
    </row>
    <row r="78" spans="12:18">
      <c r="L78" s="30"/>
      <c r="M78" s="30"/>
      <c r="N78" s="30"/>
      <c r="O78" s="30"/>
      <c r="P78" s="30"/>
      <c r="Q78" s="30"/>
      <c r="R78" s="30"/>
    </row>
    <row r="79" spans="12:18">
      <c r="L79" s="30"/>
      <c r="M79" s="30"/>
      <c r="N79" s="30"/>
      <c r="O79" s="30"/>
      <c r="P79" s="30"/>
      <c r="Q79" s="30"/>
      <c r="R79" s="30"/>
    </row>
    <row r="80" spans="12:18">
      <c r="L80" s="30"/>
      <c r="M80" s="30"/>
      <c r="N80" s="30"/>
      <c r="O80" s="30"/>
      <c r="P80" s="30"/>
      <c r="Q80" s="30"/>
      <c r="R80" s="30"/>
    </row>
    <row r="81" spans="12:18">
      <c r="L81" s="30"/>
      <c r="M81" s="30"/>
      <c r="N81" s="30"/>
      <c r="O81" s="30"/>
      <c r="P81" s="30"/>
      <c r="Q81" s="30"/>
      <c r="R81" s="30"/>
    </row>
    <row r="82" spans="12:18">
      <c r="L82" s="30"/>
      <c r="M82" s="30"/>
      <c r="N82" s="30"/>
      <c r="O82" s="30"/>
      <c r="P82" s="30"/>
      <c r="Q82" s="30"/>
      <c r="R82" s="30"/>
    </row>
    <row r="83" spans="12:18">
      <c r="L83" s="30"/>
      <c r="M83" s="30"/>
      <c r="N83" s="30"/>
      <c r="O83" s="30"/>
      <c r="P83" s="30"/>
      <c r="Q83" s="30"/>
      <c r="R83" s="30"/>
    </row>
    <row r="84" spans="12:18">
      <c r="L84" s="30"/>
      <c r="M84" s="30"/>
      <c r="N84" s="30"/>
      <c r="O84" s="30"/>
      <c r="P84" s="30"/>
      <c r="Q84" s="30"/>
      <c r="R84" s="30"/>
    </row>
    <row r="85" spans="12:18">
      <c r="L85" s="30"/>
      <c r="M85" s="30"/>
      <c r="N85" s="30"/>
      <c r="O85" s="30"/>
      <c r="P85" s="30"/>
      <c r="Q85" s="30"/>
      <c r="R85" s="30"/>
    </row>
    <row r="86" spans="12:18">
      <c r="L86" s="30"/>
      <c r="M86" s="30"/>
      <c r="N86" s="30"/>
      <c r="O86" s="30"/>
      <c r="P86" s="30"/>
      <c r="Q86" s="30"/>
      <c r="R86" s="30"/>
    </row>
    <row r="87" spans="12:18">
      <c r="L87" s="30"/>
      <c r="M87" s="30"/>
      <c r="N87" s="30"/>
      <c r="O87" s="30"/>
      <c r="P87" s="30"/>
      <c r="Q87" s="30"/>
      <c r="R87" s="30"/>
    </row>
    <row r="88" spans="12:18">
      <c r="L88" s="30"/>
      <c r="M88" s="30"/>
      <c r="N88" s="30"/>
      <c r="O88" s="30"/>
      <c r="P88" s="30"/>
      <c r="Q88" s="30"/>
      <c r="R88" s="30"/>
    </row>
    <row r="89" spans="12:18">
      <c r="L89" s="30"/>
      <c r="M89" s="30"/>
      <c r="N89" s="30"/>
      <c r="O89" s="30"/>
      <c r="P89" s="30"/>
      <c r="Q89" s="30"/>
      <c r="R89" s="30"/>
    </row>
    <row r="90" spans="12:18">
      <c r="L90" s="30"/>
      <c r="M90" s="30"/>
      <c r="N90" s="30"/>
      <c r="O90" s="30"/>
      <c r="P90" s="30"/>
      <c r="Q90" s="30"/>
      <c r="R90" s="30"/>
    </row>
    <row r="91" spans="12:18">
      <c r="L91" s="30"/>
      <c r="M91" s="30"/>
      <c r="N91" s="30"/>
      <c r="O91" s="30"/>
      <c r="P91" s="30"/>
      <c r="Q91" s="30"/>
      <c r="R91" s="30"/>
    </row>
    <row r="92" spans="12:18">
      <c r="L92" s="30"/>
      <c r="M92" s="30"/>
      <c r="N92" s="30"/>
      <c r="O92" s="30"/>
      <c r="P92" s="30"/>
      <c r="Q92" s="30"/>
      <c r="R92" s="30"/>
    </row>
    <row r="93" spans="12:18">
      <c r="L93" s="30"/>
      <c r="M93" s="30"/>
      <c r="N93" s="30"/>
      <c r="O93" s="30"/>
      <c r="P93" s="30"/>
      <c r="Q93" s="30"/>
      <c r="R93" s="30"/>
    </row>
    <row r="94" spans="12:18">
      <c r="L94" s="30"/>
      <c r="M94" s="30"/>
      <c r="N94" s="30"/>
      <c r="O94" s="30"/>
      <c r="P94" s="30"/>
      <c r="Q94" s="30"/>
      <c r="R94" s="30"/>
    </row>
    <row r="95" spans="12:18">
      <c r="L95" s="30"/>
      <c r="M95" s="30"/>
      <c r="N95" s="30"/>
      <c r="O95" s="30"/>
      <c r="P95" s="30"/>
      <c r="Q95" s="30"/>
      <c r="R95" s="30"/>
    </row>
    <row r="96" spans="12:18">
      <c r="L96" s="30"/>
      <c r="M96" s="30"/>
      <c r="N96" s="30"/>
      <c r="O96" s="30"/>
      <c r="P96" s="30"/>
      <c r="Q96" s="30"/>
      <c r="R96" s="30"/>
    </row>
    <row r="97" spans="12:18">
      <c r="L97" s="30"/>
      <c r="M97" s="30"/>
      <c r="N97" s="30"/>
      <c r="O97" s="30"/>
      <c r="P97" s="30"/>
      <c r="Q97" s="30"/>
      <c r="R97" s="30"/>
    </row>
    <row r="98" spans="12:18">
      <c r="L98" s="30"/>
      <c r="M98" s="30"/>
      <c r="N98" s="30"/>
      <c r="O98" s="30"/>
      <c r="P98" s="30"/>
      <c r="Q98" s="30"/>
      <c r="R98" s="30"/>
    </row>
    <row r="99" spans="12:18">
      <c r="L99" s="30"/>
      <c r="M99" s="30"/>
      <c r="N99" s="30"/>
      <c r="O99" s="30"/>
      <c r="P99" s="30"/>
      <c r="Q99" s="30"/>
      <c r="R99" s="30"/>
    </row>
    <row r="100" spans="12:18">
      <c r="L100" s="30"/>
      <c r="M100" s="30"/>
      <c r="N100" s="30"/>
      <c r="O100" s="30"/>
      <c r="P100" s="30"/>
      <c r="Q100" s="30"/>
      <c r="R100" s="30"/>
    </row>
    <row r="101" spans="12:18">
      <c r="L101" s="30"/>
      <c r="M101" s="30"/>
      <c r="N101" s="30"/>
      <c r="O101" s="30"/>
      <c r="P101" s="30"/>
      <c r="Q101" s="30"/>
      <c r="R101" s="30"/>
    </row>
    <row r="102" spans="12:18">
      <c r="L102" s="30"/>
      <c r="M102" s="30"/>
      <c r="N102" s="30"/>
      <c r="O102" s="30"/>
      <c r="P102" s="30"/>
      <c r="Q102" s="30"/>
      <c r="R102" s="30"/>
    </row>
    <row r="103" spans="12:18">
      <c r="L103" s="30"/>
      <c r="M103" s="30"/>
      <c r="N103" s="30"/>
      <c r="O103" s="30"/>
      <c r="P103" s="30"/>
      <c r="Q103" s="30"/>
      <c r="R103" s="30"/>
    </row>
    <row r="104" spans="12:18">
      <c r="L104" s="30"/>
      <c r="M104" s="30"/>
      <c r="N104" s="30"/>
      <c r="O104" s="30"/>
      <c r="P104" s="30"/>
      <c r="Q104" s="30"/>
      <c r="R104" s="30"/>
    </row>
    <row r="105" spans="12:18">
      <c r="L105" s="30"/>
      <c r="M105" s="30"/>
      <c r="N105" s="30"/>
      <c r="O105" s="30"/>
      <c r="P105" s="30"/>
      <c r="Q105" s="30"/>
      <c r="R105" s="30"/>
    </row>
    <row r="106" spans="12:18">
      <c r="L106" s="30"/>
      <c r="M106" s="30"/>
      <c r="N106" s="30"/>
      <c r="O106" s="30"/>
      <c r="P106" s="30"/>
      <c r="Q106" s="30"/>
      <c r="R106" s="30"/>
    </row>
    <row r="107" spans="12:18">
      <c r="L107" s="30"/>
      <c r="M107" s="30"/>
      <c r="N107" s="30"/>
      <c r="O107" s="30"/>
      <c r="P107" s="30"/>
      <c r="Q107" s="30"/>
      <c r="R107" s="30"/>
    </row>
    <row r="108" spans="12:18">
      <c r="L108" s="30"/>
      <c r="M108" s="30"/>
      <c r="N108" s="30"/>
      <c r="O108" s="30"/>
      <c r="P108" s="30"/>
      <c r="Q108" s="30"/>
      <c r="R108" s="30"/>
    </row>
    <row r="109" spans="12:18">
      <c r="L109" s="30"/>
      <c r="M109" s="30"/>
      <c r="N109" s="30"/>
      <c r="O109" s="30"/>
      <c r="P109" s="30"/>
      <c r="Q109" s="30"/>
      <c r="R109" s="30"/>
    </row>
    <row r="110" spans="12:18">
      <c r="L110" s="30"/>
      <c r="M110" s="30"/>
      <c r="N110" s="30"/>
      <c r="O110" s="30"/>
      <c r="P110" s="30"/>
      <c r="Q110" s="30"/>
      <c r="R110" s="30"/>
    </row>
    <row r="111" spans="12:18">
      <c r="L111" s="30"/>
      <c r="M111" s="30"/>
      <c r="N111" s="30"/>
      <c r="O111" s="30"/>
      <c r="P111" s="30"/>
      <c r="Q111" s="30"/>
      <c r="R111" s="30"/>
    </row>
    <row r="112" spans="12:18">
      <c r="L112" s="30"/>
      <c r="M112" s="30"/>
      <c r="N112" s="30"/>
      <c r="O112" s="30"/>
      <c r="P112" s="30"/>
      <c r="Q112" s="30"/>
      <c r="R112" s="30"/>
    </row>
    <row r="113" spans="12:18">
      <c r="L113" s="30"/>
      <c r="M113" s="30"/>
      <c r="N113" s="30"/>
      <c r="O113" s="30"/>
      <c r="P113" s="30"/>
      <c r="Q113" s="30"/>
      <c r="R113" s="30"/>
    </row>
    <row r="114" spans="12:18">
      <c r="L114" s="30"/>
      <c r="M114" s="30"/>
      <c r="N114" s="30"/>
      <c r="O114" s="30"/>
      <c r="P114" s="30"/>
      <c r="Q114" s="30"/>
      <c r="R114" s="30"/>
    </row>
    <row r="115" spans="12:18">
      <c r="L115" s="30"/>
      <c r="M115" s="30"/>
      <c r="N115" s="30"/>
      <c r="O115" s="30"/>
      <c r="P115" s="30"/>
      <c r="Q115" s="30"/>
      <c r="R115" s="30"/>
    </row>
    <row r="116" spans="12:18">
      <c r="L116" s="30"/>
      <c r="M116" s="30"/>
      <c r="N116" s="30"/>
      <c r="O116" s="30"/>
      <c r="P116" s="30"/>
      <c r="Q116" s="30"/>
      <c r="R116" s="30"/>
    </row>
    <row r="117" spans="12:18">
      <c r="L117" s="30"/>
      <c r="M117" s="30"/>
      <c r="N117" s="30"/>
      <c r="O117" s="30"/>
      <c r="P117" s="30"/>
      <c r="Q117" s="30"/>
      <c r="R117" s="30"/>
    </row>
    <row r="118" spans="12:18">
      <c r="L118" s="30"/>
      <c r="M118" s="30"/>
      <c r="N118" s="30"/>
      <c r="O118" s="30"/>
      <c r="P118" s="30"/>
      <c r="Q118" s="30"/>
      <c r="R118" s="30"/>
    </row>
    <row r="119" spans="12:18">
      <c r="L119" s="30"/>
      <c r="M119" s="30"/>
      <c r="N119" s="30"/>
      <c r="O119" s="30"/>
      <c r="P119" s="30"/>
      <c r="Q119" s="30"/>
      <c r="R119" s="30"/>
    </row>
    <row r="120" spans="12:18">
      <c r="L120" s="30"/>
      <c r="M120" s="30"/>
      <c r="N120" s="30"/>
      <c r="O120" s="30"/>
      <c r="P120" s="30"/>
      <c r="Q120" s="30"/>
      <c r="R120" s="30"/>
    </row>
    <row r="121" spans="12:18">
      <c r="L121" s="30"/>
      <c r="M121" s="30"/>
      <c r="N121" s="30"/>
      <c r="O121" s="30"/>
      <c r="P121" s="30"/>
      <c r="Q121" s="30"/>
      <c r="R121" s="30"/>
    </row>
    <row r="122" spans="12:18">
      <c r="L122" s="30"/>
      <c r="M122" s="30"/>
      <c r="N122" s="30"/>
      <c r="O122" s="30"/>
      <c r="P122" s="30"/>
      <c r="Q122" s="30"/>
      <c r="R122" s="30"/>
    </row>
    <row r="123" spans="12:18">
      <c r="L123" s="30"/>
      <c r="M123" s="30"/>
      <c r="N123" s="30"/>
      <c r="O123" s="30"/>
      <c r="P123" s="30"/>
      <c r="Q123" s="30"/>
      <c r="R123" s="30"/>
    </row>
    <row r="124" spans="12:18">
      <c r="L124" s="30"/>
      <c r="M124" s="30"/>
      <c r="N124" s="30"/>
      <c r="O124" s="30"/>
      <c r="P124" s="30"/>
      <c r="Q124" s="30"/>
      <c r="R124" s="30"/>
    </row>
    <row r="125" spans="12:18">
      <c r="L125" s="30"/>
      <c r="M125" s="30"/>
      <c r="N125" s="30"/>
      <c r="O125" s="30"/>
      <c r="P125" s="30"/>
      <c r="Q125" s="30"/>
      <c r="R125" s="30"/>
    </row>
    <row r="126" spans="12:18">
      <c r="L126" s="30"/>
      <c r="M126" s="30"/>
      <c r="N126" s="30"/>
      <c r="O126" s="30"/>
      <c r="P126" s="30"/>
      <c r="Q126" s="30"/>
      <c r="R126" s="30"/>
    </row>
    <row r="127" spans="12:18">
      <c r="L127" s="30"/>
      <c r="M127" s="30"/>
      <c r="N127" s="30"/>
      <c r="O127" s="30"/>
      <c r="P127" s="30"/>
      <c r="Q127" s="30"/>
      <c r="R127" s="30"/>
    </row>
    <row r="128" spans="12:18">
      <c r="L128" s="30"/>
      <c r="M128" s="30"/>
      <c r="N128" s="30"/>
      <c r="O128" s="30"/>
      <c r="P128" s="30"/>
      <c r="Q128" s="30"/>
      <c r="R128" s="30"/>
    </row>
    <row r="129" spans="12:18">
      <c r="L129" s="30"/>
      <c r="M129" s="30"/>
      <c r="N129" s="30"/>
      <c r="O129" s="30"/>
      <c r="P129" s="30"/>
      <c r="Q129" s="30"/>
      <c r="R129" s="30"/>
    </row>
    <row r="130" spans="12:18">
      <c r="L130" s="30"/>
      <c r="M130" s="30"/>
      <c r="N130" s="30"/>
      <c r="O130" s="30"/>
      <c r="P130" s="30"/>
      <c r="Q130" s="30"/>
      <c r="R130" s="30"/>
    </row>
    <row r="131" spans="12:18">
      <c r="L131" s="30"/>
      <c r="M131" s="30"/>
      <c r="N131" s="30"/>
      <c r="O131" s="30"/>
      <c r="P131" s="30"/>
      <c r="Q131" s="30"/>
      <c r="R131" s="30"/>
    </row>
    <row r="132" spans="12:18">
      <c r="L132" s="30"/>
      <c r="M132" s="30"/>
      <c r="N132" s="30"/>
      <c r="O132" s="30"/>
      <c r="P132" s="30"/>
      <c r="Q132" s="30"/>
      <c r="R132" s="30"/>
    </row>
    <row r="133" spans="12:18">
      <c r="L133" s="30"/>
      <c r="M133" s="30"/>
      <c r="N133" s="30"/>
      <c r="O133" s="30"/>
      <c r="P133" s="30"/>
      <c r="Q133" s="30"/>
      <c r="R133" s="30"/>
    </row>
    <row r="134" spans="12:18">
      <c r="L134" s="30"/>
      <c r="M134" s="30"/>
      <c r="N134" s="30"/>
      <c r="O134" s="30"/>
      <c r="P134" s="30"/>
      <c r="Q134" s="30"/>
      <c r="R134" s="30"/>
    </row>
    <row r="135" spans="12:18">
      <c r="L135" s="30"/>
      <c r="M135" s="30"/>
      <c r="N135" s="30"/>
      <c r="O135" s="30"/>
      <c r="P135" s="30"/>
      <c r="Q135" s="30"/>
      <c r="R135" s="30"/>
    </row>
    <row r="136" spans="12:18">
      <c r="L136" s="30"/>
      <c r="M136" s="30"/>
      <c r="N136" s="30"/>
      <c r="O136" s="30"/>
      <c r="P136" s="30"/>
      <c r="Q136" s="30"/>
      <c r="R136" s="30"/>
    </row>
    <row r="137" spans="12:18">
      <c r="L137" s="30"/>
      <c r="M137" s="30"/>
      <c r="N137" s="30"/>
      <c r="O137" s="30"/>
      <c r="P137" s="30"/>
      <c r="Q137" s="30"/>
      <c r="R137" s="30"/>
    </row>
    <row r="138" spans="12:18">
      <c r="L138" s="30"/>
      <c r="M138" s="30"/>
      <c r="N138" s="30"/>
      <c r="O138" s="30"/>
      <c r="P138" s="30"/>
      <c r="Q138" s="30"/>
      <c r="R138" s="30"/>
    </row>
    <row r="139" spans="12:18">
      <c r="L139" s="30"/>
      <c r="M139" s="30"/>
      <c r="N139" s="30"/>
      <c r="O139" s="30"/>
      <c r="P139" s="30"/>
      <c r="Q139" s="30"/>
      <c r="R139" s="30"/>
    </row>
    <row r="140" spans="12:18">
      <c r="L140" s="30"/>
      <c r="M140" s="30"/>
      <c r="N140" s="30"/>
      <c r="O140" s="30"/>
      <c r="P140" s="30"/>
      <c r="Q140" s="30"/>
      <c r="R140" s="30"/>
    </row>
    <row r="141" spans="12:18">
      <c r="L141" s="30"/>
      <c r="M141" s="30"/>
      <c r="N141" s="30"/>
      <c r="O141" s="30"/>
      <c r="P141" s="30"/>
      <c r="Q141" s="30"/>
      <c r="R141" s="30"/>
    </row>
    <row r="142" spans="12:18">
      <c r="L142" s="30"/>
      <c r="M142" s="30"/>
      <c r="N142" s="30"/>
      <c r="O142" s="30"/>
      <c r="P142" s="30"/>
      <c r="Q142" s="30"/>
      <c r="R142" s="30"/>
    </row>
    <row r="143" spans="12:18">
      <c r="L143" s="30"/>
      <c r="M143" s="30"/>
      <c r="N143" s="30"/>
      <c r="O143" s="30"/>
      <c r="P143" s="30"/>
      <c r="Q143" s="30"/>
      <c r="R143" s="30"/>
    </row>
    <row r="144" spans="12:18">
      <c r="L144" s="30"/>
      <c r="M144" s="30"/>
      <c r="N144" s="30"/>
      <c r="O144" s="30"/>
      <c r="P144" s="30"/>
      <c r="Q144" s="30"/>
      <c r="R144" s="30"/>
    </row>
    <row r="145" spans="12:18">
      <c r="L145" s="30"/>
      <c r="M145" s="30"/>
      <c r="N145" s="30"/>
      <c r="O145" s="30"/>
      <c r="P145" s="30"/>
      <c r="Q145" s="30"/>
      <c r="R145" s="30"/>
    </row>
    <row r="146" spans="12:18">
      <c r="L146" s="30"/>
      <c r="M146" s="30"/>
      <c r="N146" s="30"/>
      <c r="O146" s="30"/>
      <c r="P146" s="30"/>
      <c r="Q146" s="30"/>
      <c r="R146" s="30"/>
    </row>
    <row r="147" spans="12:18">
      <c r="L147" s="30"/>
      <c r="M147" s="30"/>
      <c r="N147" s="30"/>
      <c r="O147" s="30"/>
      <c r="P147" s="30"/>
      <c r="Q147" s="30"/>
      <c r="R147" s="30"/>
    </row>
    <row r="148" spans="12:18">
      <c r="L148" s="30"/>
      <c r="M148" s="30"/>
      <c r="N148" s="30"/>
      <c r="O148" s="30"/>
      <c r="P148" s="30"/>
      <c r="Q148" s="30"/>
      <c r="R148" s="30"/>
    </row>
    <row r="149" spans="12:18">
      <c r="L149" s="30"/>
      <c r="M149" s="30"/>
      <c r="N149" s="30"/>
      <c r="O149" s="30"/>
      <c r="P149" s="30"/>
      <c r="Q149" s="30"/>
      <c r="R149" s="30"/>
    </row>
    <row r="150" spans="12:18">
      <c r="L150" s="30"/>
      <c r="M150" s="30"/>
      <c r="N150" s="30"/>
      <c r="O150" s="30"/>
      <c r="P150" s="30"/>
      <c r="Q150" s="30"/>
      <c r="R150" s="30"/>
    </row>
    <row r="151" spans="12:18">
      <c r="L151" s="30"/>
      <c r="M151" s="30"/>
      <c r="N151" s="30"/>
      <c r="O151" s="30"/>
      <c r="P151" s="30"/>
      <c r="Q151" s="30"/>
      <c r="R151" s="30"/>
    </row>
    <row r="152" spans="12:18">
      <c r="L152" s="30"/>
      <c r="M152" s="30"/>
      <c r="N152" s="30"/>
      <c r="O152" s="30"/>
      <c r="P152" s="30"/>
      <c r="Q152" s="30"/>
      <c r="R152" s="30"/>
    </row>
    <row r="153" spans="12:18">
      <c r="L153" s="30"/>
      <c r="M153" s="30"/>
      <c r="N153" s="30"/>
      <c r="O153" s="30"/>
      <c r="P153" s="30"/>
      <c r="Q153" s="30"/>
      <c r="R153" s="30"/>
    </row>
    <row r="154" spans="12:18">
      <c r="L154" s="30"/>
      <c r="M154" s="30"/>
      <c r="N154" s="30"/>
      <c r="O154" s="30"/>
      <c r="P154" s="30"/>
      <c r="Q154" s="30"/>
      <c r="R154" s="30"/>
    </row>
    <row r="155" spans="12:18">
      <c r="L155" s="30"/>
      <c r="M155" s="30"/>
      <c r="N155" s="30"/>
      <c r="O155" s="30"/>
      <c r="P155" s="30"/>
      <c r="Q155" s="30"/>
      <c r="R155" s="30"/>
    </row>
    <row r="156" spans="12:18">
      <c r="L156" s="30"/>
      <c r="M156" s="30"/>
      <c r="N156" s="30"/>
      <c r="O156" s="30"/>
      <c r="P156" s="30"/>
      <c r="Q156" s="30"/>
      <c r="R156" s="30"/>
    </row>
    <row r="157" spans="12:18">
      <c r="L157" s="30"/>
      <c r="M157" s="30"/>
      <c r="N157" s="30"/>
      <c r="O157" s="30"/>
      <c r="P157" s="30"/>
      <c r="Q157" s="30"/>
      <c r="R157" s="30"/>
    </row>
    <row r="158" spans="12:18">
      <c r="L158" s="30"/>
      <c r="M158" s="30"/>
      <c r="N158" s="30"/>
      <c r="O158" s="30"/>
      <c r="P158" s="30"/>
      <c r="Q158" s="30"/>
      <c r="R158" s="30"/>
    </row>
    <row r="159" spans="12:18">
      <c r="L159" s="30"/>
      <c r="M159" s="30"/>
      <c r="N159" s="30"/>
      <c r="O159" s="30"/>
      <c r="P159" s="30"/>
      <c r="Q159" s="30"/>
      <c r="R159" s="30"/>
    </row>
    <row r="160" spans="12:18">
      <c r="L160" s="30"/>
      <c r="M160" s="30"/>
      <c r="N160" s="30"/>
      <c r="O160" s="30"/>
      <c r="P160" s="30"/>
      <c r="Q160" s="30"/>
      <c r="R160" s="30"/>
    </row>
    <row r="161" spans="12:18">
      <c r="L161" s="30"/>
      <c r="M161" s="30"/>
      <c r="N161" s="30"/>
      <c r="O161" s="30"/>
      <c r="P161" s="30"/>
      <c r="Q161" s="30"/>
      <c r="R161" s="30"/>
    </row>
    <row r="162" spans="12:18">
      <c r="L162" s="30"/>
      <c r="M162" s="30"/>
      <c r="N162" s="30"/>
      <c r="O162" s="30"/>
      <c r="P162" s="30"/>
      <c r="Q162" s="30"/>
      <c r="R162" s="30"/>
    </row>
    <row r="163" spans="12:18">
      <c r="L163" s="30"/>
      <c r="M163" s="30"/>
      <c r="N163" s="30"/>
      <c r="O163" s="30"/>
      <c r="P163" s="30"/>
      <c r="Q163" s="30"/>
      <c r="R163" s="30"/>
    </row>
    <row r="164" spans="12:18">
      <c r="L164" s="30"/>
      <c r="M164" s="30"/>
      <c r="N164" s="30"/>
      <c r="O164" s="30"/>
      <c r="P164" s="30"/>
      <c r="Q164" s="30"/>
      <c r="R164" s="30"/>
    </row>
    <row r="165" spans="12:18">
      <c r="L165" s="30"/>
      <c r="M165" s="30"/>
      <c r="N165" s="30"/>
      <c r="O165" s="30"/>
      <c r="P165" s="30"/>
      <c r="Q165" s="30"/>
      <c r="R165" s="30"/>
    </row>
    <row r="166" spans="12:18">
      <c r="L166" s="30"/>
      <c r="M166" s="30"/>
      <c r="N166" s="30"/>
      <c r="O166" s="30"/>
      <c r="P166" s="30"/>
      <c r="Q166" s="30"/>
      <c r="R166" s="30"/>
    </row>
    <row r="167" spans="12:18">
      <c r="L167" s="30"/>
      <c r="M167" s="30"/>
      <c r="N167" s="30"/>
      <c r="O167" s="30"/>
      <c r="P167" s="30"/>
      <c r="Q167" s="30"/>
      <c r="R167" s="30"/>
    </row>
    <row r="168" spans="12:18">
      <c r="L168" s="30"/>
      <c r="M168" s="30"/>
      <c r="N168" s="30"/>
      <c r="O168" s="30"/>
      <c r="P168" s="30"/>
      <c r="Q168" s="30"/>
      <c r="R168" s="30"/>
    </row>
    <row r="169" spans="12:18">
      <c r="L169" s="30"/>
      <c r="M169" s="30"/>
      <c r="N169" s="30"/>
      <c r="O169" s="30"/>
      <c r="P169" s="30"/>
      <c r="Q169" s="30"/>
      <c r="R169" s="30"/>
    </row>
    <row r="170" spans="12:18">
      <c r="L170" s="30"/>
      <c r="M170" s="30"/>
      <c r="N170" s="30"/>
      <c r="O170" s="30"/>
      <c r="P170" s="30"/>
      <c r="Q170" s="30"/>
      <c r="R170" s="30"/>
    </row>
    <row r="171" spans="12:18">
      <c r="L171" s="30"/>
      <c r="M171" s="30"/>
      <c r="N171" s="30"/>
      <c r="O171" s="30"/>
      <c r="P171" s="30"/>
      <c r="Q171" s="30"/>
      <c r="R171" s="30"/>
    </row>
    <row r="172" spans="12:18">
      <c r="L172" s="30"/>
      <c r="M172" s="30"/>
      <c r="N172" s="30"/>
      <c r="O172" s="30"/>
      <c r="P172" s="30"/>
      <c r="Q172" s="30"/>
      <c r="R172" s="30"/>
    </row>
    <row r="173" spans="12:18">
      <c r="L173" s="30"/>
      <c r="M173" s="30"/>
      <c r="N173" s="30"/>
      <c r="O173" s="30"/>
      <c r="P173" s="30"/>
      <c r="Q173" s="30"/>
      <c r="R173" s="30"/>
    </row>
    <row r="174" spans="12:18">
      <c r="L174" s="30"/>
      <c r="M174" s="30"/>
      <c r="N174" s="30"/>
      <c r="O174" s="30"/>
      <c r="P174" s="30"/>
      <c r="Q174" s="30"/>
      <c r="R174" s="30"/>
    </row>
    <row r="175" spans="12:18">
      <c r="L175" s="30"/>
      <c r="M175" s="30"/>
      <c r="N175" s="30"/>
      <c r="O175" s="30"/>
      <c r="P175" s="30"/>
      <c r="Q175" s="30"/>
      <c r="R175" s="30"/>
    </row>
    <row r="176" spans="12:18">
      <c r="L176" s="30"/>
      <c r="M176" s="30"/>
      <c r="N176" s="30"/>
      <c r="O176" s="30"/>
      <c r="P176" s="30"/>
      <c r="Q176" s="30"/>
      <c r="R176" s="30"/>
    </row>
    <row r="177" spans="12:18">
      <c r="L177" s="30"/>
      <c r="M177" s="30"/>
      <c r="N177" s="30"/>
      <c r="O177" s="30"/>
      <c r="P177" s="30"/>
      <c r="Q177" s="30"/>
      <c r="R177" s="30"/>
    </row>
    <row r="178" spans="12:18">
      <c r="L178" s="30"/>
      <c r="M178" s="30"/>
      <c r="N178" s="30"/>
      <c r="O178" s="30"/>
      <c r="P178" s="30"/>
      <c r="Q178" s="30"/>
      <c r="R178" s="30"/>
    </row>
    <row r="179" spans="12:18">
      <c r="L179" s="30"/>
      <c r="M179" s="30"/>
      <c r="N179" s="30"/>
      <c r="O179" s="30"/>
      <c r="P179" s="30"/>
      <c r="Q179" s="30"/>
      <c r="R179" s="30"/>
    </row>
    <row r="180" spans="12:18">
      <c r="L180" s="30"/>
      <c r="M180" s="30"/>
      <c r="N180" s="30"/>
      <c r="O180" s="30"/>
      <c r="P180" s="30"/>
      <c r="Q180" s="30"/>
      <c r="R180" s="30"/>
    </row>
    <row r="181" spans="12:18">
      <c r="L181" s="30"/>
      <c r="M181" s="30"/>
      <c r="N181" s="30"/>
      <c r="O181" s="30"/>
      <c r="P181" s="30"/>
      <c r="Q181" s="30"/>
      <c r="R181" s="30"/>
    </row>
    <row r="182" spans="12:18">
      <c r="L182" s="30"/>
      <c r="M182" s="30"/>
      <c r="N182" s="30"/>
      <c r="O182" s="30"/>
      <c r="P182" s="30"/>
      <c r="Q182" s="30"/>
      <c r="R182" s="30"/>
    </row>
    <row r="183" spans="12:18">
      <c r="L183" s="30"/>
      <c r="M183" s="30"/>
      <c r="N183" s="30"/>
      <c r="O183" s="30"/>
      <c r="P183" s="30"/>
      <c r="Q183" s="30"/>
      <c r="R183" s="30"/>
    </row>
    <row r="184" spans="12:18">
      <c r="L184" s="30"/>
      <c r="M184" s="30"/>
      <c r="N184" s="30"/>
      <c r="O184" s="30"/>
      <c r="P184" s="30"/>
      <c r="Q184" s="30"/>
      <c r="R184" s="30"/>
    </row>
    <row r="185" spans="12:18">
      <c r="L185" s="30"/>
      <c r="M185" s="30"/>
      <c r="N185" s="30"/>
      <c r="O185" s="30"/>
      <c r="P185" s="30"/>
      <c r="Q185" s="30"/>
      <c r="R185" s="30"/>
    </row>
    <row r="186" spans="12:18">
      <c r="L186" s="30"/>
      <c r="M186" s="30"/>
      <c r="N186" s="30"/>
      <c r="O186" s="30"/>
      <c r="P186" s="30"/>
      <c r="Q186" s="30"/>
      <c r="R186" s="30"/>
    </row>
    <row r="187" spans="12:18">
      <c r="L187" s="30"/>
      <c r="M187" s="30"/>
      <c r="N187" s="30"/>
      <c r="O187" s="30"/>
      <c r="P187" s="30"/>
      <c r="Q187" s="30"/>
      <c r="R187" s="30"/>
    </row>
    <row r="188" spans="12:18">
      <c r="L188" s="30"/>
      <c r="M188" s="30"/>
      <c r="N188" s="30"/>
      <c r="O188" s="30"/>
      <c r="P188" s="30"/>
      <c r="Q188" s="30"/>
      <c r="R188" s="30"/>
    </row>
    <row r="189" spans="12:18">
      <c r="L189" s="30"/>
      <c r="M189" s="30"/>
      <c r="N189" s="30"/>
      <c r="O189" s="30"/>
      <c r="P189" s="30"/>
      <c r="Q189" s="30"/>
      <c r="R189" s="30"/>
    </row>
    <row r="190" spans="12:18">
      <c r="L190" s="30"/>
      <c r="M190" s="30"/>
      <c r="N190" s="30"/>
      <c r="O190" s="30"/>
      <c r="P190" s="30"/>
      <c r="Q190" s="30"/>
      <c r="R190" s="30"/>
    </row>
    <row r="191" spans="12:18">
      <c r="L191" s="30"/>
      <c r="M191" s="30"/>
      <c r="N191" s="30"/>
      <c r="O191" s="30"/>
      <c r="P191" s="30"/>
      <c r="Q191" s="30"/>
      <c r="R191" s="30"/>
    </row>
    <row r="192" spans="12:18">
      <c r="L192" s="30"/>
      <c r="M192" s="30"/>
      <c r="N192" s="30"/>
      <c r="O192" s="30"/>
      <c r="P192" s="30"/>
      <c r="Q192" s="30"/>
      <c r="R192" s="30"/>
    </row>
    <row r="193" spans="12:18">
      <c r="L193" s="30"/>
      <c r="M193" s="30"/>
      <c r="N193" s="30"/>
      <c r="O193" s="30"/>
      <c r="P193" s="30"/>
      <c r="Q193" s="30"/>
      <c r="R193" s="30"/>
    </row>
    <row r="194" spans="12:18">
      <c r="L194" s="30"/>
      <c r="M194" s="30"/>
      <c r="N194" s="30"/>
      <c r="O194" s="30"/>
      <c r="P194" s="30"/>
      <c r="Q194" s="30"/>
      <c r="R194" s="30"/>
    </row>
    <row r="195" spans="12:18">
      <c r="L195" s="30"/>
      <c r="M195" s="30"/>
      <c r="N195" s="30"/>
      <c r="O195" s="30"/>
      <c r="P195" s="30"/>
      <c r="Q195" s="30"/>
      <c r="R195" s="30"/>
    </row>
    <row r="196" spans="12:18">
      <c r="L196" s="30"/>
      <c r="M196" s="30"/>
      <c r="N196" s="30"/>
      <c r="O196" s="30"/>
      <c r="P196" s="30"/>
      <c r="Q196" s="30"/>
      <c r="R196" s="30"/>
    </row>
    <row r="197" spans="12:18">
      <c r="L197" s="30"/>
      <c r="M197" s="30"/>
      <c r="N197" s="30"/>
      <c r="O197" s="30"/>
      <c r="P197" s="30"/>
      <c r="Q197" s="30"/>
      <c r="R197" s="30"/>
    </row>
    <row r="198" spans="12:18">
      <c r="L198" s="30"/>
      <c r="M198" s="30"/>
      <c r="N198" s="30"/>
      <c r="O198" s="30"/>
      <c r="P198" s="30"/>
      <c r="Q198" s="30"/>
      <c r="R198" s="30"/>
    </row>
    <row r="199" spans="12:18">
      <c r="L199" s="30"/>
      <c r="M199" s="30"/>
      <c r="N199" s="30"/>
      <c r="O199" s="30"/>
      <c r="P199" s="30"/>
      <c r="Q199" s="30"/>
      <c r="R199" s="30"/>
    </row>
    <row r="200" spans="12:18">
      <c r="L200" s="30"/>
      <c r="M200" s="30"/>
      <c r="N200" s="30"/>
      <c r="O200" s="30"/>
      <c r="P200" s="30"/>
      <c r="Q200" s="30"/>
      <c r="R200" s="30"/>
    </row>
    <row r="201" spans="12:18">
      <c r="L201" s="30"/>
      <c r="M201" s="30"/>
      <c r="N201" s="30"/>
      <c r="O201" s="30"/>
      <c r="P201" s="30"/>
      <c r="Q201" s="30"/>
      <c r="R201" s="30"/>
    </row>
    <row r="202" spans="12:18">
      <c r="L202" s="30"/>
      <c r="M202" s="30"/>
      <c r="N202" s="30"/>
      <c r="O202" s="30"/>
      <c r="P202" s="30"/>
      <c r="Q202" s="30"/>
      <c r="R202" s="30"/>
    </row>
    <row r="203" spans="12:18">
      <c r="L203" s="30"/>
      <c r="M203" s="30"/>
      <c r="N203" s="30"/>
      <c r="O203" s="30"/>
      <c r="P203" s="30"/>
      <c r="Q203" s="30"/>
      <c r="R203" s="30"/>
    </row>
    <row r="204" spans="12:18">
      <c r="L204" s="30"/>
      <c r="M204" s="30"/>
      <c r="N204" s="30"/>
      <c r="O204" s="30"/>
      <c r="P204" s="30"/>
      <c r="Q204" s="30"/>
      <c r="R204" s="30"/>
    </row>
    <row r="205" spans="12:18">
      <c r="L205" s="30"/>
      <c r="M205" s="30"/>
      <c r="N205" s="30"/>
      <c r="O205" s="30"/>
      <c r="P205" s="30"/>
      <c r="Q205" s="30"/>
      <c r="R205" s="30"/>
    </row>
    <row r="206" spans="12:18">
      <c r="L206" s="30"/>
      <c r="M206" s="30"/>
      <c r="N206" s="30"/>
      <c r="O206" s="30"/>
      <c r="P206" s="30"/>
      <c r="Q206" s="30"/>
      <c r="R206" s="30"/>
    </row>
    <row r="207" spans="12:18">
      <c r="L207" s="30"/>
      <c r="M207" s="30"/>
      <c r="N207" s="30"/>
      <c r="O207" s="30"/>
      <c r="P207" s="30"/>
      <c r="Q207" s="30"/>
      <c r="R207" s="30"/>
    </row>
    <row r="208" spans="12:18">
      <c r="L208" s="30"/>
      <c r="M208" s="30"/>
      <c r="N208" s="30"/>
      <c r="O208" s="30"/>
      <c r="P208" s="30"/>
      <c r="Q208" s="30"/>
      <c r="R208" s="30"/>
    </row>
    <row r="209" spans="12:18">
      <c r="L209" s="30"/>
      <c r="M209" s="30"/>
      <c r="N209" s="30"/>
      <c r="O209" s="30"/>
      <c r="P209" s="30"/>
      <c r="Q209" s="30"/>
      <c r="R209" s="30"/>
    </row>
    <row r="210" spans="12:18">
      <c r="L210" s="30"/>
      <c r="M210" s="30"/>
      <c r="N210" s="30"/>
      <c r="O210" s="30"/>
      <c r="P210" s="30"/>
      <c r="Q210" s="30"/>
      <c r="R210" s="30"/>
    </row>
    <row r="211" spans="12:18">
      <c r="L211" s="30"/>
      <c r="M211" s="30"/>
      <c r="N211" s="30"/>
      <c r="O211" s="30"/>
      <c r="P211" s="30"/>
      <c r="Q211" s="30"/>
      <c r="R211" s="30"/>
    </row>
    <row r="212" spans="12:18">
      <c r="L212" s="30"/>
      <c r="M212" s="30"/>
      <c r="N212" s="30"/>
      <c r="O212" s="30"/>
      <c r="P212" s="30"/>
      <c r="Q212" s="30"/>
      <c r="R212" s="30"/>
    </row>
    <row r="213" spans="12:18">
      <c r="L213" s="30"/>
      <c r="M213" s="30"/>
      <c r="N213" s="30"/>
      <c r="O213" s="30"/>
      <c r="P213" s="30"/>
      <c r="Q213" s="30"/>
      <c r="R213" s="30"/>
    </row>
    <row r="214" spans="12:18">
      <c r="L214" s="30"/>
      <c r="M214" s="30"/>
      <c r="N214" s="30"/>
      <c r="O214" s="30"/>
      <c r="P214" s="30"/>
      <c r="Q214" s="30"/>
      <c r="R214" s="30"/>
    </row>
    <row r="215" spans="12:18">
      <c r="L215" s="30"/>
      <c r="M215" s="30"/>
      <c r="N215" s="30"/>
      <c r="O215" s="30"/>
      <c r="P215" s="30"/>
      <c r="Q215" s="30"/>
      <c r="R215" s="30"/>
    </row>
    <row r="216" spans="12:18">
      <c r="L216" s="30"/>
      <c r="M216" s="30"/>
      <c r="N216" s="30"/>
      <c r="O216" s="30"/>
      <c r="P216" s="30"/>
      <c r="Q216" s="30"/>
      <c r="R216" s="30"/>
    </row>
    <row r="217" spans="12:18">
      <c r="L217" s="30"/>
      <c r="M217" s="30"/>
      <c r="N217" s="30"/>
      <c r="O217" s="30"/>
      <c r="P217" s="30"/>
      <c r="Q217" s="30"/>
      <c r="R217" s="30"/>
    </row>
    <row r="218" spans="12:18">
      <c r="L218" s="30"/>
      <c r="M218" s="30"/>
      <c r="N218" s="30"/>
      <c r="O218" s="30"/>
      <c r="P218" s="30"/>
      <c r="Q218" s="30"/>
      <c r="R218" s="30"/>
    </row>
    <row r="219" spans="12:18">
      <c r="L219" s="30"/>
      <c r="M219" s="30"/>
      <c r="N219" s="30"/>
      <c r="O219" s="30"/>
      <c r="P219" s="30"/>
      <c r="Q219" s="30"/>
      <c r="R219" s="30"/>
    </row>
    <row r="220" spans="12:18">
      <c r="L220" s="30"/>
      <c r="M220" s="30"/>
      <c r="N220" s="30"/>
      <c r="O220" s="30"/>
      <c r="P220" s="30"/>
      <c r="Q220" s="30"/>
      <c r="R220" s="30"/>
    </row>
    <row r="221" spans="12:18">
      <c r="L221" s="30"/>
      <c r="M221" s="30"/>
      <c r="N221" s="30"/>
      <c r="O221" s="30"/>
      <c r="P221" s="30"/>
      <c r="Q221" s="30"/>
      <c r="R221" s="30"/>
    </row>
    <row r="222" spans="12:18">
      <c r="L222" s="30"/>
      <c r="M222" s="30"/>
      <c r="N222" s="30"/>
      <c r="O222" s="30"/>
      <c r="P222" s="30"/>
      <c r="Q222" s="30"/>
      <c r="R222" s="30"/>
    </row>
    <row r="223" spans="12:18">
      <c r="L223" s="30"/>
      <c r="M223" s="30"/>
      <c r="N223" s="30"/>
      <c r="O223" s="30"/>
      <c r="P223" s="30"/>
      <c r="Q223" s="30"/>
      <c r="R223" s="30"/>
    </row>
    <row r="224" spans="12:18">
      <c r="L224" s="30"/>
      <c r="M224" s="30"/>
      <c r="N224" s="30"/>
      <c r="O224" s="30"/>
      <c r="P224" s="30"/>
      <c r="Q224" s="30"/>
      <c r="R224" s="30"/>
    </row>
    <row r="225" spans="12:18">
      <c r="L225" s="30"/>
      <c r="M225" s="30"/>
      <c r="N225" s="30"/>
      <c r="O225" s="30"/>
      <c r="P225" s="30"/>
      <c r="Q225" s="30"/>
      <c r="R225" s="30"/>
    </row>
    <row r="226" spans="12:18">
      <c r="L226" s="30"/>
      <c r="M226" s="30"/>
      <c r="N226" s="30"/>
      <c r="O226" s="30"/>
      <c r="P226" s="30"/>
      <c r="Q226" s="30"/>
      <c r="R226" s="30"/>
    </row>
    <row r="227" spans="12:18">
      <c r="L227" s="30"/>
      <c r="M227" s="30"/>
      <c r="N227" s="30"/>
      <c r="O227" s="30"/>
      <c r="P227" s="30"/>
      <c r="Q227" s="30"/>
      <c r="R227" s="30"/>
    </row>
    <row r="228" spans="12:18">
      <c r="L228" s="30"/>
      <c r="M228" s="30"/>
      <c r="N228" s="30"/>
      <c r="O228" s="30"/>
      <c r="P228" s="30"/>
      <c r="Q228" s="30"/>
      <c r="R228" s="30"/>
    </row>
    <row r="229" spans="12:18">
      <c r="L229" s="30"/>
      <c r="M229" s="30"/>
      <c r="N229" s="30"/>
      <c r="O229" s="30"/>
      <c r="P229" s="30"/>
      <c r="Q229" s="30"/>
      <c r="R229" s="30"/>
    </row>
    <row r="230" spans="12:18">
      <c r="L230" s="30"/>
      <c r="M230" s="30"/>
      <c r="N230" s="30"/>
      <c r="O230" s="30"/>
      <c r="P230" s="30"/>
      <c r="Q230" s="30"/>
      <c r="R230" s="30"/>
    </row>
    <row r="231" spans="12:18">
      <c r="L231" s="30"/>
      <c r="M231" s="30"/>
      <c r="N231" s="30"/>
      <c r="O231" s="30"/>
      <c r="P231" s="30"/>
      <c r="Q231" s="30"/>
      <c r="R231" s="30"/>
    </row>
    <row r="232" spans="12:18">
      <c r="L232" s="30"/>
      <c r="M232" s="30"/>
      <c r="N232" s="30"/>
      <c r="O232" s="30"/>
      <c r="P232" s="30"/>
      <c r="Q232" s="30"/>
      <c r="R232" s="30"/>
    </row>
    <row r="233" spans="12:18">
      <c r="L233" s="30"/>
      <c r="M233" s="30"/>
      <c r="N233" s="30"/>
      <c r="O233" s="30"/>
      <c r="P233" s="30"/>
      <c r="Q233" s="30"/>
      <c r="R233" s="30"/>
    </row>
    <row r="234" spans="12:18">
      <c r="L234" s="30"/>
      <c r="M234" s="30"/>
      <c r="N234" s="30"/>
      <c r="O234" s="30"/>
      <c r="P234" s="30"/>
      <c r="Q234" s="30"/>
      <c r="R234" s="30"/>
    </row>
    <row r="235" spans="12:18">
      <c r="L235" s="30"/>
      <c r="M235" s="30"/>
      <c r="N235" s="30"/>
      <c r="O235" s="30"/>
      <c r="P235" s="30"/>
      <c r="Q235" s="30"/>
      <c r="R235" s="30"/>
    </row>
    <row r="236" spans="12:18">
      <c r="L236" s="30"/>
      <c r="M236" s="30"/>
      <c r="N236" s="30"/>
      <c r="O236" s="30"/>
      <c r="P236" s="30"/>
      <c r="Q236" s="30"/>
      <c r="R236" s="30"/>
    </row>
    <row r="237" spans="12:18">
      <c r="L237" s="30"/>
      <c r="M237" s="30"/>
      <c r="N237" s="30"/>
      <c r="O237" s="30"/>
      <c r="P237" s="30"/>
      <c r="Q237" s="30"/>
      <c r="R237" s="30"/>
    </row>
    <row r="238" spans="12:18">
      <c r="L238" s="30"/>
      <c r="M238" s="30"/>
      <c r="N238" s="30"/>
      <c r="O238" s="30"/>
      <c r="P238" s="30"/>
      <c r="Q238" s="30"/>
      <c r="R238" s="30"/>
    </row>
    <row r="239" spans="12:18">
      <c r="L239" s="30"/>
      <c r="M239" s="30"/>
      <c r="N239" s="30"/>
      <c r="O239" s="30"/>
      <c r="P239" s="30"/>
      <c r="Q239" s="30"/>
      <c r="R239" s="30"/>
    </row>
    <row r="240" spans="12:18">
      <c r="L240" s="30"/>
      <c r="M240" s="30"/>
      <c r="N240" s="30"/>
      <c r="O240" s="30"/>
      <c r="P240" s="30"/>
      <c r="Q240" s="30"/>
      <c r="R240" s="30"/>
    </row>
    <row r="241" spans="12:18">
      <c r="L241" s="30"/>
      <c r="M241" s="30"/>
      <c r="N241" s="30"/>
      <c r="O241" s="30"/>
      <c r="P241" s="30"/>
      <c r="Q241" s="30"/>
      <c r="R241" s="30"/>
    </row>
    <row r="242" spans="12:18">
      <c r="L242" s="30"/>
      <c r="M242" s="30"/>
      <c r="N242" s="30"/>
      <c r="O242" s="30"/>
      <c r="P242" s="30"/>
      <c r="Q242" s="30"/>
      <c r="R242" s="30"/>
    </row>
    <row r="243" spans="12:18">
      <c r="L243" s="30"/>
      <c r="M243" s="30"/>
      <c r="N243" s="30"/>
      <c r="O243" s="30"/>
      <c r="P243" s="30"/>
      <c r="Q243" s="30"/>
      <c r="R243" s="30"/>
    </row>
    <row r="244" spans="12:18">
      <c r="L244" s="30"/>
      <c r="M244" s="30"/>
      <c r="N244" s="30"/>
      <c r="O244" s="30"/>
      <c r="P244" s="30"/>
      <c r="Q244" s="30"/>
      <c r="R244" s="30"/>
    </row>
    <row r="245" spans="12:18">
      <c r="L245" s="30"/>
      <c r="M245" s="30"/>
      <c r="N245" s="30"/>
      <c r="O245" s="30"/>
      <c r="P245" s="30"/>
      <c r="Q245" s="30"/>
      <c r="R245" s="30"/>
    </row>
    <row r="246" spans="12:18">
      <c r="L246" s="30"/>
      <c r="M246" s="30"/>
      <c r="N246" s="30"/>
      <c r="O246" s="30"/>
      <c r="P246" s="30"/>
      <c r="Q246" s="30"/>
      <c r="R246" s="30"/>
    </row>
    <row r="247" spans="12:18">
      <c r="L247" s="30"/>
      <c r="M247" s="30"/>
      <c r="N247" s="30"/>
      <c r="O247" s="30"/>
      <c r="P247" s="30"/>
      <c r="Q247" s="30"/>
      <c r="R247" s="30"/>
    </row>
    <row r="248" spans="12:18">
      <c r="L248" s="30"/>
      <c r="M248" s="30"/>
      <c r="N248" s="30"/>
      <c r="O248" s="30"/>
      <c r="P248" s="30"/>
      <c r="Q248" s="30"/>
      <c r="R248" s="30"/>
    </row>
    <row r="249" spans="12:18">
      <c r="L249" s="30"/>
      <c r="M249" s="30"/>
      <c r="N249" s="30"/>
      <c r="O249" s="30"/>
      <c r="P249" s="30"/>
      <c r="Q249" s="30"/>
      <c r="R249" s="30"/>
    </row>
    <row r="250" spans="12:18">
      <c r="L250" s="30"/>
      <c r="M250" s="30"/>
      <c r="N250" s="30"/>
      <c r="O250" s="30"/>
      <c r="P250" s="30"/>
      <c r="Q250" s="30"/>
      <c r="R250" s="30"/>
    </row>
    <row r="251" spans="12:18">
      <c r="L251" s="30"/>
      <c r="M251" s="30"/>
      <c r="N251" s="30"/>
      <c r="O251" s="30"/>
      <c r="P251" s="30"/>
      <c r="Q251" s="30"/>
      <c r="R251" s="30"/>
    </row>
    <row r="252" spans="12:18">
      <c r="L252" s="30"/>
      <c r="M252" s="30"/>
      <c r="N252" s="30"/>
      <c r="O252" s="30"/>
      <c r="P252" s="30"/>
      <c r="Q252" s="30"/>
      <c r="R252" s="30"/>
    </row>
    <row r="253" spans="12:18">
      <c r="L253" s="30"/>
      <c r="M253" s="30"/>
      <c r="N253" s="30"/>
      <c r="O253" s="30"/>
      <c r="P253" s="30"/>
      <c r="Q253" s="30"/>
      <c r="R253" s="30"/>
    </row>
    <row r="254" spans="12:18">
      <c r="L254" s="30"/>
      <c r="M254" s="30"/>
      <c r="N254" s="30"/>
      <c r="O254" s="30"/>
      <c r="P254" s="30"/>
      <c r="Q254" s="30"/>
      <c r="R254" s="30"/>
    </row>
    <row r="255" spans="12:18">
      <c r="L255" s="30"/>
      <c r="M255" s="30"/>
      <c r="N255" s="30"/>
      <c r="O255" s="30"/>
      <c r="P255" s="30"/>
      <c r="Q255" s="30"/>
      <c r="R255" s="30"/>
    </row>
    <row r="256" spans="12:18">
      <c r="L256" s="30"/>
      <c r="M256" s="30"/>
      <c r="N256" s="30"/>
      <c r="O256" s="30"/>
      <c r="P256" s="30"/>
      <c r="Q256" s="30"/>
      <c r="R256" s="30"/>
    </row>
    <row r="257" spans="12:18">
      <c r="L257" s="30"/>
      <c r="M257" s="30"/>
      <c r="N257" s="30"/>
      <c r="O257" s="30"/>
      <c r="P257" s="30"/>
      <c r="Q257" s="30"/>
      <c r="R257" s="30"/>
    </row>
    <row r="258" spans="12:18">
      <c r="L258" s="30"/>
      <c r="M258" s="30"/>
      <c r="N258" s="30"/>
      <c r="O258" s="30"/>
      <c r="P258" s="30"/>
      <c r="Q258" s="30"/>
      <c r="R258" s="30"/>
    </row>
    <row r="259" spans="12:18">
      <c r="L259" s="30"/>
      <c r="M259" s="30"/>
      <c r="N259" s="30"/>
      <c r="O259" s="30"/>
      <c r="P259" s="30"/>
      <c r="Q259" s="30"/>
      <c r="R259" s="30"/>
    </row>
    <row r="260" spans="12:18">
      <c r="L260" s="30"/>
      <c r="M260" s="30"/>
      <c r="N260" s="30"/>
      <c r="O260" s="30"/>
      <c r="P260" s="30"/>
      <c r="Q260" s="30"/>
      <c r="R260" s="30"/>
    </row>
    <row r="261" spans="12:18">
      <c r="L261" s="30"/>
      <c r="M261" s="30"/>
      <c r="N261" s="30"/>
      <c r="O261" s="30"/>
      <c r="P261" s="30"/>
      <c r="Q261" s="30"/>
      <c r="R261" s="30"/>
    </row>
    <row r="262" spans="12:18">
      <c r="L262" s="30"/>
      <c r="M262" s="30"/>
      <c r="N262" s="30"/>
      <c r="O262" s="30"/>
      <c r="P262" s="30"/>
      <c r="Q262" s="30"/>
      <c r="R262" s="30"/>
    </row>
    <row r="263" spans="12:18">
      <c r="L263" s="30"/>
      <c r="M263" s="30"/>
      <c r="N263" s="30"/>
      <c r="O263" s="30"/>
      <c r="P263" s="30"/>
      <c r="Q263" s="30"/>
      <c r="R263" s="30"/>
    </row>
    <row r="264" spans="12:18">
      <c r="L264" s="30"/>
      <c r="M264" s="30"/>
      <c r="N264" s="30"/>
      <c r="O264" s="30"/>
      <c r="P264" s="30"/>
      <c r="Q264" s="30"/>
      <c r="R264" s="30"/>
    </row>
    <row r="265" spans="12:18">
      <c r="L265" s="30"/>
      <c r="M265" s="30"/>
      <c r="N265" s="30"/>
      <c r="O265" s="30"/>
      <c r="P265" s="30"/>
      <c r="Q265" s="30"/>
      <c r="R265" s="30"/>
    </row>
    <row r="266" spans="12:18">
      <c r="L266" s="30"/>
      <c r="M266" s="30"/>
      <c r="N266" s="30"/>
      <c r="O266" s="30"/>
      <c r="P266" s="30"/>
      <c r="Q266" s="30"/>
      <c r="R266" s="30"/>
    </row>
    <row r="267" spans="12:18">
      <c r="L267" s="30"/>
      <c r="M267" s="30"/>
      <c r="N267" s="30"/>
      <c r="O267" s="30"/>
      <c r="P267" s="30"/>
      <c r="Q267" s="30"/>
      <c r="R267" s="30"/>
    </row>
    <row r="268" spans="12:18">
      <c r="L268" s="30"/>
      <c r="M268" s="30"/>
      <c r="N268" s="30"/>
      <c r="O268" s="30"/>
      <c r="P268" s="30"/>
      <c r="Q268" s="30"/>
      <c r="R268" s="30"/>
    </row>
    <row r="269" spans="12:18">
      <c r="L269" s="30"/>
      <c r="M269" s="30"/>
      <c r="N269" s="30"/>
      <c r="O269" s="30"/>
      <c r="P269" s="30"/>
      <c r="Q269" s="30"/>
      <c r="R269" s="30"/>
    </row>
    <row r="270" spans="12:18">
      <c r="L270" s="30"/>
      <c r="M270" s="30"/>
      <c r="N270" s="30"/>
      <c r="O270" s="30"/>
      <c r="P270" s="30"/>
      <c r="Q270" s="30"/>
      <c r="R270" s="30"/>
    </row>
    <row r="271" spans="12:18">
      <c r="L271" s="30"/>
      <c r="M271" s="30"/>
      <c r="N271" s="30"/>
      <c r="O271" s="30"/>
      <c r="P271" s="30"/>
      <c r="Q271" s="30"/>
      <c r="R271" s="30"/>
    </row>
    <row r="272" spans="12:18">
      <c r="L272" s="30"/>
      <c r="M272" s="30"/>
      <c r="N272" s="30"/>
      <c r="O272" s="30"/>
      <c r="P272" s="30"/>
      <c r="Q272" s="30"/>
      <c r="R272" s="30"/>
    </row>
    <row r="273" spans="12:18">
      <c r="L273" s="30"/>
      <c r="M273" s="30"/>
      <c r="N273" s="30"/>
      <c r="O273" s="30"/>
      <c r="P273" s="30"/>
      <c r="Q273" s="30"/>
      <c r="R273" s="30"/>
    </row>
    <row r="274" spans="12:18">
      <c r="L274" s="30"/>
      <c r="M274" s="30"/>
      <c r="N274" s="30"/>
      <c r="O274" s="30"/>
      <c r="P274" s="30"/>
      <c r="Q274" s="30"/>
      <c r="R274" s="30"/>
    </row>
    <row r="275" spans="12:18">
      <c r="L275" s="30"/>
      <c r="M275" s="30"/>
      <c r="N275" s="30"/>
      <c r="O275" s="30"/>
      <c r="P275" s="30"/>
      <c r="Q275" s="30"/>
      <c r="R275" s="30"/>
    </row>
    <row r="276" spans="12:18">
      <c r="L276" s="30"/>
      <c r="M276" s="30"/>
      <c r="N276" s="30"/>
      <c r="O276" s="30"/>
      <c r="P276" s="30"/>
      <c r="Q276" s="30"/>
      <c r="R276" s="30"/>
    </row>
    <row r="277" spans="12:18">
      <c r="L277" s="30"/>
      <c r="M277" s="30"/>
      <c r="N277" s="30"/>
      <c r="O277" s="30"/>
      <c r="P277" s="30"/>
      <c r="Q277" s="30"/>
      <c r="R277" s="30"/>
    </row>
    <row r="278" spans="12:18">
      <c r="L278" s="30"/>
      <c r="M278" s="30"/>
      <c r="N278" s="30"/>
      <c r="O278" s="30"/>
      <c r="P278" s="30"/>
      <c r="Q278" s="30"/>
      <c r="R278" s="30"/>
    </row>
    <row r="279" spans="12:18">
      <c r="L279" s="30"/>
      <c r="M279" s="30"/>
      <c r="N279" s="30"/>
      <c r="O279" s="30"/>
      <c r="P279" s="30"/>
      <c r="Q279" s="30"/>
      <c r="R279" s="30"/>
    </row>
    <row r="280" spans="12:18">
      <c r="L280" s="30"/>
      <c r="M280" s="30"/>
      <c r="N280" s="30"/>
      <c r="O280" s="30"/>
      <c r="P280" s="30"/>
      <c r="Q280" s="30"/>
      <c r="R280" s="30"/>
    </row>
    <row r="281" spans="12:18">
      <c r="L281" s="30"/>
      <c r="M281" s="30"/>
      <c r="N281" s="30"/>
      <c r="O281" s="30"/>
      <c r="P281" s="30"/>
      <c r="Q281" s="30"/>
      <c r="R281" s="30"/>
    </row>
    <row r="282" spans="12:18">
      <c r="L282" s="30"/>
      <c r="M282" s="30"/>
      <c r="N282" s="30"/>
      <c r="O282" s="30"/>
      <c r="P282" s="30"/>
      <c r="Q282" s="30"/>
      <c r="R282" s="30"/>
    </row>
    <row r="283" spans="12:18">
      <c r="L283" s="30"/>
      <c r="M283" s="30"/>
      <c r="N283" s="30"/>
      <c r="O283" s="30"/>
      <c r="P283" s="30"/>
      <c r="Q283" s="30"/>
      <c r="R283" s="30"/>
    </row>
    <row r="284" spans="12:18">
      <c r="L284" s="30"/>
      <c r="M284" s="30"/>
      <c r="N284" s="30"/>
      <c r="O284" s="30"/>
      <c r="P284" s="30"/>
      <c r="Q284" s="30"/>
      <c r="R284" s="30"/>
    </row>
    <row r="285" spans="12:18">
      <c r="L285" s="30"/>
      <c r="M285" s="30"/>
      <c r="N285" s="30"/>
      <c r="O285" s="30"/>
      <c r="P285" s="30"/>
      <c r="Q285" s="30"/>
      <c r="R285" s="30"/>
    </row>
    <row r="286" spans="12:18">
      <c r="L286" s="30"/>
      <c r="M286" s="30"/>
      <c r="N286" s="30"/>
      <c r="O286" s="30"/>
      <c r="P286" s="30"/>
      <c r="Q286" s="30"/>
      <c r="R286" s="30"/>
    </row>
    <row r="287" spans="12:18">
      <c r="L287" s="30"/>
      <c r="M287" s="30"/>
      <c r="N287" s="30"/>
      <c r="O287" s="30"/>
      <c r="P287" s="30"/>
      <c r="Q287" s="30"/>
      <c r="R287" s="30"/>
    </row>
    <row r="288" spans="12:18">
      <c r="L288" s="30"/>
      <c r="M288" s="30"/>
      <c r="N288" s="30"/>
      <c r="O288" s="30"/>
      <c r="P288" s="30"/>
      <c r="Q288" s="30"/>
      <c r="R288" s="30"/>
    </row>
    <row r="289" spans="12:18">
      <c r="L289" s="30"/>
      <c r="M289" s="30"/>
      <c r="N289" s="30"/>
      <c r="O289" s="30"/>
      <c r="P289" s="30"/>
      <c r="Q289" s="30"/>
      <c r="R289" s="30"/>
    </row>
    <row r="290" spans="12:18">
      <c r="L290" s="30"/>
      <c r="M290" s="30"/>
      <c r="N290" s="30"/>
      <c r="O290" s="30"/>
      <c r="P290" s="30"/>
      <c r="Q290" s="30"/>
      <c r="R290" s="30"/>
    </row>
    <row r="291" spans="12:18">
      <c r="L291" s="30"/>
      <c r="M291" s="30"/>
      <c r="N291" s="30"/>
      <c r="O291" s="30"/>
      <c r="P291" s="30"/>
      <c r="Q291" s="30"/>
      <c r="R291" s="30"/>
    </row>
    <row r="292" spans="12:18">
      <c r="L292" s="30"/>
      <c r="M292" s="30"/>
      <c r="N292" s="30"/>
      <c r="O292" s="30"/>
      <c r="P292" s="30"/>
      <c r="Q292" s="30"/>
      <c r="R292" s="30"/>
    </row>
    <row r="293" spans="12:18">
      <c r="L293" s="30"/>
      <c r="M293" s="30"/>
      <c r="N293" s="30"/>
      <c r="O293" s="30"/>
      <c r="P293" s="30"/>
      <c r="Q293" s="30"/>
      <c r="R293" s="30"/>
    </row>
    <row r="294" spans="12:18">
      <c r="L294" s="30"/>
      <c r="M294" s="30"/>
      <c r="N294" s="30"/>
      <c r="O294" s="30"/>
      <c r="P294" s="30"/>
      <c r="Q294" s="30"/>
      <c r="R294" s="30"/>
    </row>
    <row r="295" spans="12:18">
      <c r="L295" s="30"/>
      <c r="M295" s="30"/>
      <c r="N295" s="30"/>
      <c r="O295" s="30"/>
      <c r="P295" s="30"/>
      <c r="Q295" s="30"/>
      <c r="R295" s="30"/>
    </row>
    <row r="296" spans="12:18">
      <c r="L296" s="30"/>
      <c r="M296" s="30"/>
      <c r="N296" s="30"/>
      <c r="O296" s="30"/>
      <c r="P296" s="30"/>
      <c r="Q296" s="30"/>
      <c r="R296" s="30"/>
    </row>
    <row r="297" spans="12:18">
      <c r="L297" s="30"/>
      <c r="M297" s="30"/>
      <c r="N297" s="30"/>
      <c r="O297" s="30"/>
      <c r="P297" s="30"/>
      <c r="Q297" s="30"/>
      <c r="R297" s="30"/>
    </row>
    <row r="298" spans="12:18">
      <c r="L298" s="30"/>
      <c r="M298" s="30"/>
      <c r="N298" s="30"/>
      <c r="O298" s="30"/>
      <c r="P298" s="30"/>
      <c r="Q298" s="30"/>
      <c r="R298" s="30"/>
    </row>
    <row r="299" spans="12:18">
      <c r="L299" s="30"/>
      <c r="M299" s="30"/>
      <c r="N299" s="30"/>
      <c r="O299" s="30"/>
      <c r="P299" s="30"/>
      <c r="Q299" s="30"/>
      <c r="R299" s="30"/>
    </row>
    <row r="300" spans="12:18">
      <c r="L300" s="30"/>
      <c r="M300" s="30"/>
      <c r="N300" s="30"/>
      <c r="O300" s="30"/>
      <c r="P300" s="30"/>
      <c r="Q300" s="30"/>
      <c r="R300" s="30"/>
    </row>
    <row r="301" spans="12:18">
      <c r="L301" s="30"/>
      <c r="M301" s="30"/>
      <c r="N301" s="30"/>
      <c r="O301" s="30"/>
      <c r="P301" s="30"/>
      <c r="Q301" s="30"/>
      <c r="R301" s="30"/>
    </row>
    <row r="302" spans="12:18">
      <c r="L302" s="30"/>
      <c r="M302" s="30"/>
      <c r="N302" s="30"/>
      <c r="O302" s="30"/>
      <c r="P302" s="30"/>
      <c r="Q302" s="30"/>
      <c r="R302" s="30"/>
    </row>
    <row r="303" spans="12:18">
      <c r="L303" s="30"/>
      <c r="M303" s="30"/>
      <c r="N303" s="30"/>
      <c r="O303" s="30"/>
      <c r="P303" s="30"/>
      <c r="Q303" s="30"/>
      <c r="R303" s="30"/>
    </row>
    <row r="304" spans="12:18">
      <c r="L304" s="30"/>
      <c r="M304" s="30"/>
      <c r="N304" s="30"/>
      <c r="O304" s="30"/>
      <c r="P304" s="30"/>
      <c r="Q304" s="30"/>
      <c r="R304" s="30"/>
    </row>
    <row r="305" spans="12:18">
      <c r="L305" s="30"/>
      <c r="M305" s="30"/>
      <c r="N305" s="30"/>
      <c r="O305" s="30"/>
      <c r="P305" s="30"/>
      <c r="Q305" s="30"/>
      <c r="R305" s="30"/>
    </row>
    <row r="306" spans="12:18">
      <c r="L306" s="30"/>
      <c r="M306" s="30"/>
      <c r="N306" s="30"/>
      <c r="O306" s="30"/>
      <c r="P306" s="30"/>
      <c r="Q306" s="30"/>
      <c r="R306" s="30"/>
    </row>
    <row r="307" spans="12:18">
      <c r="L307" s="30"/>
      <c r="M307" s="30"/>
      <c r="N307" s="30"/>
      <c r="O307" s="30"/>
      <c r="P307" s="30"/>
      <c r="Q307" s="30"/>
      <c r="R307" s="30"/>
    </row>
    <row r="308" spans="12:18">
      <c r="L308" s="30"/>
      <c r="M308" s="30"/>
      <c r="N308" s="30"/>
      <c r="O308" s="30"/>
      <c r="P308" s="30"/>
      <c r="Q308" s="30"/>
      <c r="R308" s="30"/>
    </row>
    <row r="309" spans="12:18">
      <c r="L309" s="30"/>
      <c r="M309" s="30"/>
      <c r="N309" s="30"/>
      <c r="O309" s="30"/>
      <c r="P309" s="30"/>
      <c r="Q309" s="30"/>
      <c r="R309" s="30"/>
    </row>
    <row r="310" spans="12:18">
      <c r="L310" s="30"/>
      <c r="M310" s="30"/>
      <c r="N310" s="30"/>
      <c r="O310" s="30"/>
      <c r="P310" s="30"/>
      <c r="Q310" s="30"/>
      <c r="R310" s="30"/>
    </row>
    <row r="311" spans="12:18">
      <c r="L311" s="30"/>
      <c r="M311" s="30"/>
      <c r="N311" s="30"/>
      <c r="O311" s="30"/>
      <c r="P311" s="30"/>
      <c r="Q311" s="30"/>
      <c r="R311" s="30"/>
    </row>
    <row r="312" spans="12:18">
      <c r="L312" s="30"/>
      <c r="M312" s="30"/>
      <c r="N312" s="30"/>
      <c r="O312" s="30"/>
      <c r="P312" s="30"/>
      <c r="Q312" s="30"/>
      <c r="R312" s="30"/>
    </row>
    <row r="313" spans="12:18">
      <c r="L313" s="30"/>
      <c r="M313" s="30"/>
      <c r="N313" s="30"/>
      <c r="O313" s="30"/>
      <c r="P313" s="30"/>
      <c r="Q313" s="30"/>
      <c r="R313" s="30"/>
    </row>
    <row r="314" spans="12:18">
      <c r="L314" s="30"/>
      <c r="M314" s="30"/>
      <c r="N314" s="30"/>
      <c r="O314" s="30"/>
      <c r="P314" s="30"/>
      <c r="Q314" s="30"/>
      <c r="R314" s="30"/>
    </row>
    <row r="315" spans="12:18">
      <c r="L315" s="30"/>
      <c r="M315" s="30"/>
      <c r="N315" s="30"/>
      <c r="O315" s="30"/>
      <c r="P315" s="30"/>
      <c r="Q315" s="30"/>
      <c r="R315" s="30"/>
    </row>
    <row r="316" spans="12:18">
      <c r="L316" s="30"/>
      <c r="M316" s="30"/>
      <c r="N316" s="30"/>
      <c r="O316" s="30"/>
      <c r="P316" s="30"/>
      <c r="Q316" s="30"/>
      <c r="R316" s="30"/>
    </row>
    <row r="317" spans="12:18">
      <c r="L317" s="30"/>
      <c r="M317" s="30"/>
      <c r="N317" s="30"/>
      <c r="O317" s="30"/>
      <c r="P317" s="30"/>
      <c r="Q317" s="30"/>
      <c r="R317" s="30"/>
    </row>
    <row r="318" spans="12:18">
      <c r="L318" s="30"/>
      <c r="M318" s="30"/>
      <c r="N318" s="30"/>
      <c r="O318" s="30"/>
      <c r="P318" s="30"/>
      <c r="Q318" s="30"/>
      <c r="R318" s="30"/>
    </row>
    <row r="319" spans="12:18">
      <c r="L319" s="30"/>
      <c r="M319" s="30"/>
      <c r="N319" s="30"/>
      <c r="O319" s="30"/>
      <c r="P319" s="30"/>
      <c r="Q319" s="30"/>
      <c r="R319" s="30"/>
    </row>
    <row r="320" spans="12:18">
      <c r="L320" s="30"/>
      <c r="M320" s="30"/>
      <c r="N320" s="30"/>
      <c r="O320" s="30"/>
      <c r="P320" s="30"/>
      <c r="Q320" s="30"/>
      <c r="R320" s="30"/>
    </row>
    <row r="321" spans="12:18">
      <c r="L321" s="30"/>
      <c r="M321" s="30"/>
      <c r="N321" s="30"/>
      <c r="O321" s="30"/>
      <c r="P321" s="30"/>
      <c r="Q321" s="30"/>
      <c r="R321" s="30"/>
    </row>
    <row r="322" spans="12:18">
      <c r="L322" s="30"/>
      <c r="M322" s="30"/>
      <c r="N322" s="30"/>
      <c r="O322" s="30"/>
      <c r="P322" s="30"/>
      <c r="Q322" s="30"/>
      <c r="R322" s="30"/>
    </row>
    <row r="323" spans="12:18">
      <c r="L323" s="30"/>
      <c r="M323" s="30"/>
      <c r="N323" s="30"/>
      <c r="O323" s="30"/>
      <c r="P323" s="30"/>
      <c r="Q323" s="30"/>
      <c r="R323" s="30"/>
    </row>
    <row r="324" spans="12:18">
      <c r="L324" s="30"/>
      <c r="M324" s="30"/>
      <c r="N324" s="30"/>
      <c r="O324" s="30"/>
      <c r="P324" s="30"/>
      <c r="Q324" s="30"/>
      <c r="R324" s="30"/>
    </row>
    <row r="325" spans="12:18">
      <c r="L325" s="30"/>
      <c r="M325" s="30"/>
      <c r="N325" s="30"/>
      <c r="O325" s="30"/>
      <c r="P325" s="30"/>
      <c r="Q325" s="30"/>
      <c r="R325" s="30"/>
    </row>
    <row r="326" spans="12:18">
      <c r="L326" s="30"/>
      <c r="M326" s="30"/>
      <c r="N326" s="30"/>
      <c r="O326" s="30"/>
      <c r="P326" s="30"/>
      <c r="Q326" s="30"/>
      <c r="R326" s="30"/>
    </row>
    <row r="327" spans="12:18">
      <c r="L327" s="30"/>
      <c r="M327" s="30"/>
      <c r="N327" s="30"/>
      <c r="O327" s="30"/>
      <c r="P327" s="30"/>
      <c r="Q327" s="30"/>
      <c r="R327" s="30"/>
    </row>
    <row r="328" spans="12:18">
      <c r="L328" s="30"/>
      <c r="M328" s="30"/>
      <c r="N328" s="30"/>
      <c r="O328" s="30"/>
      <c r="P328" s="30"/>
      <c r="Q328" s="30"/>
      <c r="R328" s="30"/>
    </row>
    <row r="329" spans="12:18">
      <c r="L329" s="30"/>
      <c r="M329" s="30"/>
      <c r="N329" s="30"/>
      <c r="O329" s="30"/>
      <c r="P329" s="30"/>
      <c r="Q329" s="30"/>
      <c r="R329" s="30"/>
    </row>
    <row r="330" spans="12:18">
      <c r="L330" s="30"/>
      <c r="M330" s="30"/>
      <c r="N330" s="30"/>
      <c r="O330" s="30"/>
      <c r="P330" s="30"/>
      <c r="Q330" s="30"/>
      <c r="R330" s="30"/>
    </row>
    <row r="331" spans="12:18">
      <c r="L331" s="30"/>
      <c r="M331" s="30"/>
      <c r="N331" s="30"/>
      <c r="O331" s="30"/>
      <c r="P331" s="30"/>
      <c r="Q331" s="30"/>
      <c r="R331" s="30"/>
    </row>
    <row r="332" spans="12:18">
      <c r="L332" s="30"/>
      <c r="M332" s="30"/>
      <c r="N332" s="30"/>
      <c r="O332" s="30"/>
      <c r="P332" s="30"/>
      <c r="Q332" s="30"/>
      <c r="R332" s="30"/>
    </row>
    <row r="333" spans="12:18">
      <c r="L333" s="30"/>
      <c r="M333" s="30"/>
      <c r="N333" s="30"/>
      <c r="O333" s="30"/>
      <c r="P333" s="30"/>
      <c r="Q333" s="30"/>
      <c r="R333" s="30"/>
    </row>
    <row r="334" spans="12:18">
      <c r="L334" s="30"/>
      <c r="M334" s="30"/>
      <c r="N334" s="30"/>
      <c r="O334" s="30"/>
      <c r="P334" s="30"/>
      <c r="Q334" s="30"/>
      <c r="R334" s="30"/>
    </row>
    <row r="335" spans="12:18">
      <c r="L335" s="30"/>
      <c r="M335" s="30"/>
      <c r="N335" s="30"/>
      <c r="O335" s="30"/>
      <c r="P335" s="30"/>
      <c r="Q335" s="30"/>
      <c r="R335" s="30"/>
    </row>
    <row r="336" spans="12:18">
      <c r="L336" s="30"/>
      <c r="M336" s="30"/>
      <c r="N336" s="30"/>
      <c r="O336" s="30"/>
      <c r="P336" s="30"/>
      <c r="Q336" s="30"/>
      <c r="R336" s="30"/>
    </row>
    <row r="337" spans="12:18">
      <c r="L337" s="30"/>
      <c r="M337" s="30"/>
      <c r="N337" s="30"/>
      <c r="O337" s="30"/>
      <c r="P337" s="30"/>
      <c r="Q337" s="30"/>
      <c r="R337" s="30"/>
    </row>
    <row r="338" spans="12:18">
      <c r="L338" s="30"/>
      <c r="M338" s="30"/>
      <c r="N338" s="30"/>
      <c r="O338" s="30"/>
      <c r="P338" s="30"/>
      <c r="Q338" s="30"/>
      <c r="R338" s="30"/>
    </row>
    <row r="339" spans="12:18">
      <c r="L339" s="30"/>
      <c r="M339" s="30"/>
      <c r="N339" s="30"/>
      <c r="O339" s="30"/>
      <c r="P339" s="30"/>
      <c r="Q339" s="30"/>
      <c r="R339" s="30"/>
    </row>
    <row r="340" spans="12:18">
      <c r="L340" s="30"/>
      <c r="M340" s="30"/>
      <c r="N340" s="30"/>
      <c r="O340" s="30"/>
      <c r="P340" s="30"/>
      <c r="Q340" s="30"/>
      <c r="R340" s="30"/>
    </row>
    <row r="341" spans="12:18">
      <c r="L341" s="30"/>
      <c r="M341" s="30"/>
      <c r="N341" s="30"/>
      <c r="O341" s="30"/>
      <c r="P341" s="30"/>
      <c r="Q341" s="30"/>
      <c r="R341" s="30"/>
    </row>
    <row r="342" spans="12:18">
      <c r="L342" s="30"/>
      <c r="M342" s="30"/>
      <c r="N342" s="30"/>
      <c r="O342" s="30"/>
      <c r="P342" s="30"/>
      <c r="Q342" s="30"/>
      <c r="R342" s="30"/>
    </row>
    <row r="343" spans="12:18">
      <c r="L343" s="30"/>
      <c r="M343" s="30"/>
      <c r="N343" s="30"/>
      <c r="O343" s="30"/>
      <c r="P343" s="30"/>
      <c r="Q343" s="30"/>
      <c r="R343" s="30"/>
    </row>
    <row r="344" spans="12:18">
      <c r="L344" s="30"/>
      <c r="M344" s="30"/>
      <c r="N344" s="30"/>
      <c r="O344" s="30"/>
      <c r="P344" s="30"/>
      <c r="Q344" s="30"/>
      <c r="R344" s="30"/>
    </row>
    <row r="345" spans="12:18">
      <c r="L345" s="30"/>
      <c r="M345" s="30"/>
      <c r="N345" s="30"/>
      <c r="O345" s="30"/>
      <c r="P345" s="30"/>
      <c r="Q345" s="30"/>
      <c r="R345" s="30"/>
    </row>
    <row r="346" spans="12:18">
      <c r="L346" s="30"/>
      <c r="M346" s="30"/>
      <c r="N346" s="30"/>
      <c r="O346" s="30"/>
      <c r="P346" s="30"/>
      <c r="Q346" s="30"/>
      <c r="R346" s="30"/>
    </row>
    <row r="347" spans="12:18">
      <c r="L347" s="30"/>
      <c r="M347" s="30"/>
      <c r="N347" s="30"/>
      <c r="O347" s="30"/>
      <c r="P347" s="30"/>
      <c r="Q347" s="30"/>
      <c r="R347" s="30"/>
    </row>
    <row r="348" spans="12:18">
      <c r="L348" s="30"/>
      <c r="M348" s="30"/>
      <c r="N348" s="30"/>
      <c r="O348" s="30"/>
      <c r="P348" s="30"/>
      <c r="Q348" s="30"/>
      <c r="R348" s="30"/>
    </row>
    <row r="349" spans="12:18">
      <c r="L349" s="30"/>
      <c r="M349" s="30"/>
      <c r="N349" s="30"/>
      <c r="O349" s="30"/>
      <c r="P349" s="30"/>
      <c r="Q349" s="30"/>
      <c r="R349" s="30"/>
    </row>
    <row r="350" spans="12:18">
      <c r="L350" s="30"/>
      <c r="M350" s="30"/>
      <c r="N350" s="30"/>
      <c r="O350" s="30"/>
      <c r="P350" s="30"/>
      <c r="Q350" s="30"/>
      <c r="R350" s="30"/>
    </row>
    <row r="351" spans="12:18">
      <c r="L351" s="30"/>
      <c r="M351" s="30"/>
      <c r="N351" s="30"/>
      <c r="O351" s="30"/>
      <c r="P351" s="30"/>
      <c r="Q351" s="30"/>
      <c r="R351" s="30"/>
    </row>
    <row r="352" spans="12:18">
      <c r="L352" s="30"/>
      <c r="M352" s="30"/>
      <c r="N352" s="30"/>
      <c r="O352" s="30"/>
      <c r="P352" s="30"/>
      <c r="Q352" s="30"/>
      <c r="R352" s="30"/>
    </row>
    <row r="353" spans="12:18">
      <c r="L353" s="30"/>
      <c r="M353" s="30"/>
      <c r="N353" s="30"/>
      <c r="O353" s="30"/>
      <c r="P353" s="30"/>
      <c r="Q353" s="30"/>
      <c r="R353" s="30"/>
    </row>
    <row r="354" spans="12:18">
      <c r="L354" s="30"/>
      <c r="M354" s="30"/>
      <c r="N354" s="30"/>
      <c r="O354" s="30"/>
      <c r="P354" s="30"/>
      <c r="Q354" s="30"/>
      <c r="R354" s="30"/>
    </row>
  </sheetData>
  <mergeCells count="2">
    <mergeCell ref="A1:I1"/>
    <mergeCell ref="A17:F17"/>
  </mergeCells>
  <printOptions horizontalCentered="1" verticalCentered="1"/>
  <pageMargins left="0.4" right="0.4" top="0.25" bottom="0.25" header="0.31496062992126" footer="0.31496062992126"/>
  <pageSetup scale="44" orientation="landscape" r:id="rId1"/>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6">
    <tabColor rgb="FF00B0F0"/>
  </sheetPr>
  <dimension ref="A1:O68"/>
  <sheetViews>
    <sheetView showGridLines="0" view="pageBreakPreview" zoomScale="85" zoomScaleNormal="100" zoomScaleSheetLayoutView="85" workbookViewId="0">
      <pane ySplit="1" topLeftCell="A2" activePane="bottomLeft" state="frozen"/>
      <selection activeCell="M22" sqref="M22"/>
      <selection pane="bottomLeft" activeCell="D33" sqref="D33"/>
    </sheetView>
  </sheetViews>
  <sheetFormatPr baseColWidth="10" defaultColWidth="11.5703125" defaultRowHeight="15"/>
  <cols>
    <col min="1" max="1" width="7.42578125" style="2285" customWidth="1"/>
    <col min="2" max="2" width="30.28515625" style="34" customWidth="1"/>
    <col min="3" max="3" width="19.28515625" style="32" customWidth="1"/>
    <col min="4" max="5" width="20.5703125" style="32" customWidth="1"/>
    <col min="6" max="6" width="21.5703125" style="32" customWidth="1"/>
    <col min="7" max="7" width="19.28515625" style="32" customWidth="1"/>
    <col min="8" max="11" width="19.28515625" style="584" customWidth="1"/>
    <col min="12" max="12" width="24.28515625" style="60" customWidth="1"/>
    <col min="13" max="13" width="21.42578125" style="60" customWidth="1"/>
    <col min="14" max="16384" width="11.5703125" style="60"/>
  </cols>
  <sheetData>
    <row r="1" spans="1:12" ht="84.75" customHeight="1">
      <c r="B1" s="2626"/>
      <c r="C1" s="2626"/>
      <c r="D1" s="2626"/>
      <c r="E1" s="2626"/>
      <c r="F1" s="2626"/>
      <c r="G1" s="2626"/>
      <c r="H1" s="2626"/>
      <c r="I1" s="2626"/>
      <c r="J1" s="2626"/>
      <c r="K1" s="2626"/>
    </row>
    <row r="2" spans="1:12" ht="9.75" customHeight="1">
      <c r="B2" s="166"/>
      <c r="C2" s="655"/>
      <c r="D2" s="655"/>
      <c r="E2" s="655"/>
      <c r="F2" s="655"/>
      <c r="G2" s="655"/>
      <c r="H2" s="929"/>
      <c r="I2" s="929"/>
      <c r="J2" s="929"/>
      <c r="K2" s="929"/>
    </row>
    <row r="3" spans="1:12" s="102" customFormat="1" ht="27.75" customHeight="1">
      <c r="A3" s="235" t="s">
        <v>533</v>
      </c>
      <c r="B3" s="235" t="s">
        <v>66</v>
      </c>
      <c r="C3" s="286" t="s">
        <v>59</v>
      </c>
      <c r="D3" s="2400" t="str">
        <f>+'Resumen EEp'!G5</f>
        <v>Ene-Abr. 2021</v>
      </c>
      <c r="E3" s="2274" t="s">
        <v>970</v>
      </c>
      <c r="F3" s="2183" t="s">
        <v>896</v>
      </c>
      <c r="G3" s="222" t="s">
        <v>717</v>
      </c>
      <c r="H3" s="288" t="s">
        <v>718</v>
      </c>
      <c r="I3" s="288" t="s">
        <v>719</v>
      </c>
      <c r="J3" s="2184" t="s">
        <v>720</v>
      </c>
      <c r="K3" s="2184" t="s">
        <v>714</v>
      </c>
      <c r="L3" s="2185"/>
    </row>
    <row r="4" spans="1:12">
      <c r="A4" s="1627">
        <v>1</v>
      </c>
      <c r="B4" s="1219" t="s">
        <v>685</v>
      </c>
      <c r="C4" s="887">
        <f>SUM(D4:K4)</f>
        <v>150589626460.23001</v>
      </c>
      <c r="D4" s="583">
        <v>6101929179.2799997</v>
      </c>
      <c r="E4" s="2468">
        <v>36784907190.309998</v>
      </c>
      <c r="F4" s="2468">
        <v>31531259161.440002</v>
      </c>
      <c r="G4" s="2468">
        <v>26028374333.02</v>
      </c>
      <c r="H4" s="2468">
        <v>20591385001.029999</v>
      </c>
      <c r="I4" s="2468">
        <v>15412899719.469999</v>
      </c>
      <c r="J4" s="2468">
        <v>10249691698.619999</v>
      </c>
      <c r="K4" s="2468">
        <v>3889180177.0599999</v>
      </c>
      <c r="L4" s="72"/>
    </row>
    <row r="5" spans="1:12">
      <c r="A5" s="1627">
        <v>2</v>
      </c>
      <c r="B5" s="1219" t="s">
        <v>69</v>
      </c>
      <c r="C5" s="887">
        <f t="shared" ref="C5:C32" si="0">SUM(D5:K5)</f>
        <v>89533711654.759995</v>
      </c>
      <c r="D5" s="583">
        <v>5477446117.4799995</v>
      </c>
      <c r="E5" s="2468">
        <v>30648953509.110001</v>
      </c>
      <c r="F5" s="2468">
        <v>21114183205.59</v>
      </c>
      <c r="G5" s="2468">
        <v>11915445348.740002</v>
      </c>
      <c r="H5" s="2468">
        <v>9245910476.5100002</v>
      </c>
      <c r="I5" s="2468">
        <v>5646491833.4399996</v>
      </c>
      <c r="J5" s="2468">
        <v>4196309834.75</v>
      </c>
      <c r="K5" s="2468">
        <v>1288971329.1399999</v>
      </c>
      <c r="L5" s="72"/>
    </row>
    <row r="6" spans="1:12">
      <c r="A6" s="1627">
        <v>3</v>
      </c>
      <c r="B6" s="1219" t="s">
        <v>966</v>
      </c>
      <c r="C6" s="887">
        <f t="shared" si="0"/>
        <v>67468240626.279991</v>
      </c>
      <c r="D6" s="583">
        <v>2763222143.8899999</v>
      </c>
      <c r="E6" s="2468">
        <v>16934553274.289999</v>
      </c>
      <c r="F6" s="2468">
        <v>14571074722.939999</v>
      </c>
      <c r="G6" s="2468">
        <v>11774252017.169998</v>
      </c>
      <c r="H6" s="2468">
        <v>9113362936.5</v>
      </c>
      <c r="I6" s="2468">
        <v>6500518686.8699999</v>
      </c>
      <c r="J6" s="2468">
        <v>4184175428.8499999</v>
      </c>
      <c r="K6" s="2468">
        <v>1627081415.77</v>
      </c>
      <c r="L6" s="72"/>
    </row>
    <row r="7" spans="1:12">
      <c r="A7" s="1627">
        <v>4</v>
      </c>
      <c r="B7" s="1219" t="s">
        <v>68</v>
      </c>
      <c r="C7" s="887">
        <f t="shared" si="0"/>
        <v>47873359630.949997</v>
      </c>
      <c r="D7" s="583">
        <v>1515211952.49</v>
      </c>
      <c r="E7" s="2468">
        <v>9782374669.5900002</v>
      </c>
      <c r="F7" s="2468">
        <v>9243319670.4599991</v>
      </c>
      <c r="G7" s="2468">
        <v>8697237559.4200001</v>
      </c>
      <c r="H7" s="2468">
        <v>7996955621.7199993</v>
      </c>
      <c r="I7" s="2468">
        <v>5176598663.1999998</v>
      </c>
      <c r="J7" s="2468">
        <v>3852938849.1199999</v>
      </c>
      <c r="K7" s="2468">
        <v>1608722644.9499998</v>
      </c>
      <c r="L7" s="72"/>
    </row>
    <row r="8" spans="1:12">
      <c r="A8" s="1627">
        <v>5</v>
      </c>
      <c r="B8" s="1219" t="s">
        <v>67</v>
      </c>
      <c r="C8" s="887">
        <f t="shared" si="0"/>
        <v>15490633522.299999</v>
      </c>
      <c r="D8" s="794">
        <v>0</v>
      </c>
      <c r="E8" s="2468">
        <v>316557476.06</v>
      </c>
      <c r="F8" s="2468">
        <v>944643439.42000008</v>
      </c>
      <c r="G8" s="2468">
        <v>1449669930.9200001</v>
      </c>
      <c r="H8" s="2468">
        <v>2060754651.1799998</v>
      </c>
      <c r="I8" s="2468">
        <v>4783807205.8299999</v>
      </c>
      <c r="J8" s="2468">
        <v>3707817862.73</v>
      </c>
      <c r="K8" s="2468">
        <v>2227382956.1599998</v>
      </c>
      <c r="L8" s="72"/>
    </row>
    <row r="9" spans="1:12">
      <c r="A9" s="1627">
        <v>6</v>
      </c>
      <c r="B9" s="1219" t="s">
        <v>70</v>
      </c>
      <c r="C9" s="887">
        <f t="shared" si="0"/>
        <v>17843634213.650002</v>
      </c>
      <c r="D9" s="583">
        <v>634331871.35000002</v>
      </c>
      <c r="E9" s="2468">
        <v>3479544259.6899996</v>
      </c>
      <c r="F9" s="2468">
        <v>2667487838.1800003</v>
      </c>
      <c r="G9" s="2468">
        <v>2702336318.77</v>
      </c>
      <c r="H9" s="2468">
        <v>2241823449.9400001</v>
      </c>
      <c r="I9" s="2468">
        <v>2265447549.5699997</v>
      </c>
      <c r="J9" s="2468">
        <v>2505415801.98</v>
      </c>
      <c r="K9" s="2468">
        <v>1347247124.1700001</v>
      </c>
      <c r="L9" s="72"/>
    </row>
    <row r="10" spans="1:12">
      <c r="A10" s="1627">
        <v>7</v>
      </c>
      <c r="B10" s="1219" t="s">
        <v>74</v>
      </c>
      <c r="C10" s="887">
        <f t="shared" si="0"/>
        <v>16066304991.380001</v>
      </c>
      <c r="D10" s="583">
        <v>855319739.96000004</v>
      </c>
      <c r="E10" s="2468">
        <v>5235524252.6999998</v>
      </c>
      <c r="F10" s="2468">
        <v>3968068246.2399998</v>
      </c>
      <c r="G10" s="2468">
        <v>3220899414.6300001</v>
      </c>
      <c r="H10" s="2468">
        <v>1610587618.9400001</v>
      </c>
      <c r="I10" s="2468">
        <v>695689120.21000004</v>
      </c>
      <c r="J10" s="2468">
        <v>355683726.17999995</v>
      </c>
      <c r="K10" s="2468">
        <v>124532872.52</v>
      </c>
      <c r="L10" s="72"/>
    </row>
    <row r="11" spans="1:12">
      <c r="A11" s="1627">
        <v>8</v>
      </c>
      <c r="B11" s="1219" t="s">
        <v>520</v>
      </c>
      <c r="C11" s="887">
        <f t="shared" si="0"/>
        <v>8284123608.1599998</v>
      </c>
      <c r="D11" s="583">
        <v>353515487.26999998</v>
      </c>
      <c r="E11" s="2468">
        <v>2242163276.6300001</v>
      </c>
      <c r="F11" s="2468">
        <v>1923410427.5999999</v>
      </c>
      <c r="G11" s="2468">
        <v>1290346395.1500001</v>
      </c>
      <c r="H11" s="2468">
        <v>990693011.47000003</v>
      </c>
      <c r="I11" s="2468">
        <v>712933897.16000009</v>
      </c>
      <c r="J11" s="2468">
        <v>561964129.87</v>
      </c>
      <c r="K11" s="2468">
        <v>209096983.00999999</v>
      </c>
      <c r="L11" s="72"/>
    </row>
    <row r="12" spans="1:12">
      <c r="A12" s="1627">
        <v>9</v>
      </c>
      <c r="B12" s="1219" t="s">
        <v>73</v>
      </c>
      <c r="C12" s="887">
        <f t="shared" si="0"/>
        <v>7338451346.6200008</v>
      </c>
      <c r="D12" s="583">
        <v>362811446.42000002</v>
      </c>
      <c r="E12" s="2468">
        <v>2142294149.1800001</v>
      </c>
      <c r="F12" s="2468">
        <v>1536839121.1300001</v>
      </c>
      <c r="G12" s="2468">
        <v>1282483981.8000002</v>
      </c>
      <c r="H12" s="2468">
        <v>956656621.00999999</v>
      </c>
      <c r="I12" s="2468">
        <v>526391350.10000002</v>
      </c>
      <c r="J12" s="2468">
        <v>356740624.87</v>
      </c>
      <c r="K12" s="2468">
        <v>174234052.10999998</v>
      </c>
      <c r="L12" s="583"/>
    </row>
    <row r="13" spans="1:12">
      <c r="A13" s="1627">
        <v>10</v>
      </c>
      <c r="B13" s="1219" t="s">
        <v>76</v>
      </c>
      <c r="C13" s="887">
        <f t="shared" si="0"/>
        <v>6016891036.6300001</v>
      </c>
      <c r="D13" s="583">
        <v>269599471.94999999</v>
      </c>
      <c r="E13" s="2468">
        <v>1612129963.26</v>
      </c>
      <c r="F13" s="2468">
        <v>1440571410.29</v>
      </c>
      <c r="G13" s="2468">
        <v>1034331872.09</v>
      </c>
      <c r="H13" s="2468">
        <v>815603975.29999995</v>
      </c>
      <c r="I13" s="2468">
        <v>488879261.30000001</v>
      </c>
      <c r="J13" s="2468">
        <v>276830530.73000002</v>
      </c>
      <c r="K13" s="2468">
        <v>78944551.709999993</v>
      </c>
      <c r="L13" s="583"/>
    </row>
    <row r="14" spans="1:12">
      <c r="A14" s="1627">
        <v>12</v>
      </c>
      <c r="B14" s="1219" t="s">
        <v>144</v>
      </c>
      <c r="C14" s="887">
        <f t="shared" si="0"/>
        <v>4551974175.3400002</v>
      </c>
      <c r="D14" s="583">
        <v>169396103.62</v>
      </c>
      <c r="E14" s="2468">
        <v>1044843012.9299999</v>
      </c>
      <c r="F14" s="2468">
        <v>995819613.31999993</v>
      </c>
      <c r="G14" s="2468">
        <v>988445257.94000006</v>
      </c>
      <c r="H14" s="2468">
        <v>576978241.38</v>
      </c>
      <c r="I14" s="2468">
        <v>405148766.25</v>
      </c>
      <c r="J14" s="2468">
        <v>259645532.84</v>
      </c>
      <c r="K14" s="2468">
        <v>111697647.06</v>
      </c>
      <c r="L14" s="156"/>
    </row>
    <row r="15" spans="1:12">
      <c r="A15" s="1627">
        <v>13</v>
      </c>
      <c r="B15" s="1219" t="s">
        <v>153</v>
      </c>
      <c r="C15" s="887">
        <f t="shared" si="0"/>
        <v>4718993780.8700008</v>
      </c>
      <c r="D15" s="583">
        <v>185568937.91999999</v>
      </c>
      <c r="E15" s="2468">
        <v>1239133942.22</v>
      </c>
      <c r="F15" s="2468">
        <v>938832202.25</v>
      </c>
      <c r="G15" s="2468">
        <v>566985910.78999996</v>
      </c>
      <c r="H15" s="2468">
        <v>473759891.01999998</v>
      </c>
      <c r="I15" s="2468">
        <v>556945895.63</v>
      </c>
      <c r="J15" s="2468">
        <v>409981570.48000002</v>
      </c>
      <c r="K15" s="2468">
        <v>347785430.56</v>
      </c>
      <c r="L15" s="72"/>
    </row>
    <row r="16" spans="1:12">
      <c r="A16" s="1627">
        <v>11</v>
      </c>
      <c r="B16" s="1219" t="s">
        <v>146</v>
      </c>
      <c r="C16" s="887">
        <f t="shared" si="0"/>
        <v>3119370268.7700005</v>
      </c>
      <c r="D16" s="794">
        <v>0</v>
      </c>
      <c r="E16" s="2469">
        <v>0</v>
      </c>
      <c r="F16" s="2469">
        <v>0</v>
      </c>
      <c r="G16" s="2469">
        <v>0</v>
      </c>
      <c r="H16" s="2469">
        <v>0</v>
      </c>
      <c r="I16" s="2468">
        <v>1256819195.5500002</v>
      </c>
      <c r="J16" s="2468">
        <v>1196498213.51</v>
      </c>
      <c r="K16" s="2468">
        <v>666052859.71000004</v>
      </c>
      <c r="L16" s="72"/>
    </row>
    <row r="17" spans="1:12">
      <c r="A17" s="1627">
        <v>15</v>
      </c>
      <c r="B17" s="1219" t="s">
        <v>75</v>
      </c>
      <c r="C17" s="887">
        <f t="shared" si="0"/>
        <v>4596011492.8499994</v>
      </c>
      <c r="D17" s="583">
        <v>326671145.93000001</v>
      </c>
      <c r="E17" s="2468">
        <v>1440359672.24</v>
      </c>
      <c r="F17" s="2468">
        <v>962118859.8499999</v>
      </c>
      <c r="G17" s="2468">
        <v>665030334.29999995</v>
      </c>
      <c r="H17" s="2468">
        <v>365257995.41999996</v>
      </c>
      <c r="I17" s="2468">
        <v>365285094.85000002</v>
      </c>
      <c r="J17" s="2468">
        <v>296307997.81</v>
      </c>
      <c r="K17" s="2468">
        <v>174980392.45000002</v>
      </c>
      <c r="L17" s="72"/>
    </row>
    <row r="18" spans="1:12">
      <c r="A18" s="1627">
        <v>14</v>
      </c>
      <c r="B18" s="1219" t="s">
        <v>61</v>
      </c>
      <c r="C18" s="887">
        <f t="shared" si="0"/>
        <v>3843533113.0699997</v>
      </c>
      <c r="D18" s="583">
        <v>155814176.18000001</v>
      </c>
      <c r="E18" s="2468">
        <v>875934211.02999997</v>
      </c>
      <c r="F18" s="2468">
        <v>696750955.61000001</v>
      </c>
      <c r="G18" s="2468">
        <v>575445051.25</v>
      </c>
      <c r="H18" s="2468">
        <v>475818392.00999999</v>
      </c>
      <c r="I18" s="2468">
        <v>547835705.57000005</v>
      </c>
      <c r="J18" s="2468">
        <v>342163347.94999999</v>
      </c>
      <c r="K18" s="2468">
        <v>173771273.47</v>
      </c>
      <c r="L18" s="72"/>
    </row>
    <row r="19" spans="1:12">
      <c r="A19" s="1627">
        <v>16</v>
      </c>
      <c r="B19" s="1219" t="s">
        <v>349</v>
      </c>
      <c r="C19" s="887">
        <f t="shared" si="0"/>
        <v>3894229560.6700001</v>
      </c>
      <c r="D19" s="583">
        <v>140851966.84999999</v>
      </c>
      <c r="E19" s="2468">
        <v>1057761475.97</v>
      </c>
      <c r="F19" s="2468">
        <v>841220508.23000002</v>
      </c>
      <c r="G19" s="2468">
        <v>797104780.28999996</v>
      </c>
      <c r="H19" s="2468">
        <v>487913310.88999999</v>
      </c>
      <c r="I19" s="2468">
        <v>277211995.81999999</v>
      </c>
      <c r="J19" s="2468">
        <v>228756137.74000001</v>
      </c>
      <c r="K19" s="2468">
        <v>63409384.879999995</v>
      </c>
      <c r="L19" s="72"/>
    </row>
    <row r="20" spans="1:12">
      <c r="A20" s="1627">
        <v>19</v>
      </c>
      <c r="B20" s="1219" t="s">
        <v>77</v>
      </c>
      <c r="C20" s="887">
        <f t="shared" si="0"/>
        <v>3313352104.0999999</v>
      </c>
      <c r="D20" s="583">
        <v>144114746.02000001</v>
      </c>
      <c r="E20" s="2468">
        <v>894739762.91999996</v>
      </c>
      <c r="F20" s="2468">
        <v>802302210.35000002</v>
      </c>
      <c r="G20" s="2468">
        <v>543415267.52999997</v>
      </c>
      <c r="H20" s="2468">
        <v>351323337.46000004</v>
      </c>
      <c r="I20" s="2468">
        <v>284083332.64999998</v>
      </c>
      <c r="J20" s="2468">
        <v>198988555.56</v>
      </c>
      <c r="K20" s="2468">
        <v>94384891.609999999</v>
      </c>
      <c r="L20" s="72"/>
    </row>
    <row r="21" spans="1:12">
      <c r="A21" s="1627">
        <v>17</v>
      </c>
      <c r="B21" s="1219" t="s">
        <v>71</v>
      </c>
      <c r="C21" s="887">
        <f t="shared" si="0"/>
        <v>2163231786.7200003</v>
      </c>
      <c r="D21" s="794">
        <v>0</v>
      </c>
      <c r="E21" s="2469">
        <v>0</v>
      </c>
      <c r="F21" s="2469">
        <v>0</v>
      </c>
      <c r="G21" s="2469">
        <v>0</v>
      </c>
      <c r="H21" s="2469">
        <v>0</v>
      </c>
      <c r="I21" s="2468">
        <v>863836007.36000001</v>
      </c>
      <c r="J21" s="2468">
        <v>845310772.94000006</v>
      </c>
      <c r="K21" s="2468">
        <v>454085006.42000002</v>
      </c>
      <c r="L21" s="72"/>
    </row>
    <row r="22" spans="1:12">
      <c r="A22" s="1627">
        <v>18</v>
      </c>
      <c r="B22" s="1219" t="s">
        <v>72</v>
      </c>
      <c r="C22" s="887">
        <f t="shared" si="0"/>
        <v>2651415968.23</v>
      </c>
      <c r="D22" s="583">
        <v>90892715.060000002</v>
      </c>
      <c r="E22" s="2468">
        <v>432934996.64999998</v>
      </c>
      <c r="F22" s="2468">
        <v>420947857.37</v>
      </c>
      <c r="G22" s="2468">
        <v>471998105.99000001</v>
      </c>
      <c r="H22" s="2468">
        <v>315574128.45000005</v>
      </c>
      <c r="I22" s="2468">
        <v>373153627.13999999</v>
      </c>
      <c r="J22" s="2468">
        <v>356384770.05999994</v>
      </c>
      <c r="K22" s="2468">
        <v>189529767.51000002</v>
      </c>
      <c r="L22" s="72"/>
    </row>
    <row r="23" spans="1:12">
      <c r="A23" s="1627">
        <v>20</v>
      </c>
      <c r="B23" s="1219" t="s">
        <v>967</v>
      </c>
      <c r="C23" s="887">
        <f t="shared" si="0"/>
        <v>1604309375.4899991</v>
      </c>
      <c r="D23" s="794">
        <v>0</v>
      </c>
      <c r="E23" s="2468">
        <v>68137900.599999994</v>
      </c>
      <c r="F23" s="2468">
        <v>332167439.15999997</v>
      </c>
      <c r="G23" s="2468">
        <v>475416343.64999998</v>
      </c>
      <c r="H23" s="2468">
        <v>461192115.76999998</v>
      </c>
      <c r="I23" s="2468">
        <v>167609040.38999999</v>
      </c>
      <c r="J23" s="2468">
        <v>97694135.319999993</v>
      </c>
      <c r="K23" s="2468">
        <v>2092400.5999994278</v>
      </c>
      <c r="L23" s="72"/>
    </row>
    <row r="24" spans="1:12">
      <c r="A24" s="1627">
        <v>21</v>
      </c>
      <c r="B24" s="1219" t="s">
        <v>145</v>
      </c>
      <c r="C24" s="887">
        <f t="shared" si="0"/>
        <v>1074043955.1699998</v>
      </c>
      <c r="D24" s="583">
        <v>35578766.079999998</v>
      </c>
      <c r="E24" s="2468">
        <v>206167137.38</v>
      </c>
      <c r="F24" s="2468">
        <v>181909487.63</v>
      </c>
      <c r="G24" s="2468">
        <v>172637503.78</v>
      </c>
      <c r="H24" s="2468">
        <v>162668431.88</v>
      </c>
      <c r="I24" s="2468">
        <v>129863590.42</v>
      </c>
      <c r="J24" s="2468">
        <v>125505015.65000001</v>
      </c>
      <c r="K24" s="2468">
        <v>59714022.350000001</v>
      </c>
      <c r="L24" s="72"/>
    </row>
    <row r="25" spans="1:12">
      <c r="A25" s="1627">
        <v>22</v>
      </c>
      <c r="B25" s="1219" t="s">
        <v>78</v>
      </c>
      <c r="C25" s="887">
        <f t="shared" si="0"/>
        <v>582323149.63</v>
      </c>
      <c r="D25" s="794">
        <v>0</v>
      </c>
      <c r="E25" s="2469">
        <v>0</v>
      </c>
      <c r="F25" s="2468">
        <v>2895055.88</v>
      </c>
      <c r="G25" s="2468">
        <v>77043750.159999996</v>
      </c>
      <c r="H25" s="2468">
        <v>82506705.420000002</v>
      </c>
      <c r="I25" s="2468">
        <v>195754400.82999998</v>
      </c>
      <c r="J25" s="2468">
        <v>145073985.47</v>
      </c>
      <c r="K25" s="2468">
        <v>79049251.870000005</v>
      </c>
      <c r="L25" s="72"/>
    </row>
    <row r="26" spans="1:12">
      <c r="A26" s="1627">
        <v>23</v>
      </c>
      <c r="B26" s="1219" t="s">
        <v>537</v>
      </c>
      <c r="C26" s="887">
        <f t="shared" si="0"/>
        <v>387469499.47999996</v>
      </c>
      <c r="D26" s="794">
        <v>0</v>
      </c>
      <c r="E26" s="2469">
        <v>0</v>
      </c>
      <c r="F26" s="2469">
        <v>0</v>
      </c>
      <c r="G26" s="2468">
        <v>23446830.300000001</v>
      </c>
      <c r="H26" s="2468">
        <v>77626184.239999995</v>
      </c>
      <c r="I26" s="2468">
        <v>99663734.969999999</v>
      </c>
      <c r="J26" s="2468">
        <v>120686888.83</v>
      </c>
      <c r="K26" s="2468">
        <v>66045861.140000001</v>
      </c>
      <c r="L26" s="72"/>
    </row>
    <row r="27" spans="1:12">
      <c r="A27" s="1627">
        <v>24</v>
      </c>
      <c r="B27" s="1219" t="s">
        <v>111</v>
      </c>
      <c r="C27" s="887">
        <f t="shared" si="0"/>
        <v>260644027.95999998</v>
      </c>
      <c r="D27" s="794">
        <v>0</v>
      </c>
      <c r="E27" s="2469">
        <v>0</v>
      </c>
      <c r="F27" s="2469">
        <v>0</v>
      </c>
      <c r="G27" s="2469">
        <v>0</v>
      </c>
      <c r="H27" s="2469">
        <v>0</v>
      </c>
      <c r="I27" s="2468">
        <v>75662331.959999993</v>
      </c>
      <c r="J27" s="2468">
        <v>84626497.980000004</v>
      </c>
      <c r="K27" s="2468">
        <v>100355198.02</v>
      </c>
      <c r="L27" s="72"/>
    </row>
    <row r="28" spans="1:12">
      <c r="A28" s="1627">
        <v>25</v>
      </c>
      <c r="B28" s="1219" t="s">
        <v>79</v>
      </c>
      <c r="C28" s="887">
        <f t="shared" si="0"/>
        <v>248597782</v>
      </c>
      <c r="D28" s="794">
        <v>0</v>
      </c>
      <c r="E28" s="2468">
        <v>4972339.8099999996</v>
      </c>
      <c r="F28" s="2468">
        <v>35419693.32</v>
      </c>
      <c r="G28" s="2468">
        <v>48052118.670000002</v>
      </c>
      <c r="H28" s="2468">
        <v>44430908.109999999</v>
      </c>
      <c r="I28" s="2468">
        <v>20222094.07</v>
      </c>
      <c r="J28" s="2468">
        <v>56554126.450000003</v>
      </c>
      <c r="K28" s="2468">
        <v>38946501.57</v>
      </c>
      <c r="L28" s="72"/>
    </row>
    <row r="29" spans="1:12">
      <c r="A29" s="1627">
        <v>26</v>
      </c>
      <c r="B29" s="1219" t="s">
        <v>80</v>
      </c>
      <c r="C29" s="887">
        <f t="shared" si="0"/>
        <v>114002984.84</v>
      </c>
      <c r="D29" s="794">
        <v>0</v>
      </c>
      <c r="E29" s="2469">
        <v>0</v>
      </c>
      <c r="F29" s="2469">
        <v>0</v>
      </c>
      <c r="G29" s="2469">
        <v>0</v>
      </c>
      <c r="H29" s="2469">
        <v>0</v>
      </c>
      <c r="I29" s="2468">
        <v>19428109.170000002</v>
      </c>
      <c r="J29" s="2468">
        <v>55600161.200000003</v>
      </c>
      <c r="K29" s="2468">
        <v>38974714.469999999</v>
      </c>
      <c r="L29" s="72"/>
    </row>
    <row r="30" spans="1:12">
      <c r="A30" s="1627">
        <v>27</v>
      </c>
      <c r="B30" s="1219" t="s">
        <v>110</v>
      </c>
      <c r="C30" s="887">
        <f t="shared" si="0"/>
        <v>75538660.520000011</v>
      </c>
      <c r="D30" s="794">
        <v>0</v>
      </c>
      <c r="E30" s="2469">
        <v>0</v>
      </c>
      <c r="F30" s="2469">
        <v>0</v>
      </c>
      <c r="G30" s="2469">
        <v>0</v>
      </c>
      <c r="H30" s="2468">
        <v>9039886.4199999999</v>
      </c>
      <c r="I30" s="2468">
        <v>23264674.240000002</v>
      </c>
      <c r="J30" s="2468">
        <v>25413938.969999999</v>
      </c>
      <c r="K30" s="2468">
        <v>17820160.890000001</v>
      </c>
      <c r="L30" s="72"/>
    </row>
    <row r="31" spans="1:12">
      <c r="A31" s="1627">
        <v>28</v>
      </c>
      <c r="B31" s="1219" t="s">
        <v>109</v>
      </c>
      <c r="C31" s="887">
        <f t="shared" si="0"/>
        <v>65746073.510000005</v>
      </c>
      <c r="D31" s="794">
        <v>0</v>
      </c>
      <c r="E31" s="2469">
        <v>0</v>
      </c>
      <c r="F31" s="2469">
        <v>0</v>
      </c>
      <c r="G31" s="2469">
        <v>0</v>
      </c>
      <c r="H31" s="2469">
        <v>0</v>
      </c>
      <c r="I31" s="2469">
        <v>0</v>
      </c>
      <c r="J31" s="2469">
        <v>0</v>
      </c>
      <c r="K31" s="2468">
        <v>65746073.510000005</v>
      </c>
      <c r="L31" s="72"/>
    </row>
    <row r="32" spans="1:12">
      <c r="A32" s="1627">
        <v>29</v>
      </c>
      <c r="B32" s="1219" t="s">
        <v>81</v>
      </c>
      <c r="C32" s="887">
        <f t="shared" si="0"/>
        <v>40803540.200000003</v>
      </c>
      <c r="D32" s="794">
        <v>0</v>
      </c>
      <c r="E32" s="2469">
        <v>0</v>
      </c>
      <c r="F32" s="2469">
        <v>0</v>
      </c>
      <c r="G32" s="2469">
        <v>0</v>
      </c>
      <c r="H32" s="2469">
        <v>0</v>
      </c>
      <c r="I32" s="2469">
        <v>0</v>
      </c>
      <c r="J32" s="2468">
        <v>25857547.27</v>
      </c>
      <c r="K32" s="2468">
        <v>14945992.93</v>
      </c>
      <c r="L32" s="72"/>
    </row>
    <row r="33" spans="1:15" s="971" customFormat="1" ht="18" customHeight="1">
      <c r="A33" s="394" t="s">
        <v>1</v>
      </c>
      <c r="B33" s="394" t="s">
        <v>1</v>
      </c>
      <c r="C33" s="691">
        <f>SUM(C4:C32)</f>
        <v>463810568390.37994</v>
      </c>
      <c r="D33" s="395">
        <f>SUM(D4:D32)</f>
        <v>19582275967.749996</v>
      </c>
      <c r="E33" s="395">
        <f t="shared" ref="E33:G33" si="1">SUM(E4:E32)</f>
        <v>116443986472.56998</v>
      </c>
      <c r="F33" s="395">
        <f t="shared" si="1"/>
        <v>95151241126.26004</v>
      </c>
      <c r="G33" s="395">
        <f t="shared" si="1"/>
        <v>74800398426.359985</v>
      </c>
      <c r="H33" s="395">
        <f t="shared" ref="H33:K33" si="2">SUM(H4:H32)</f>
        <v>59507822892.069992</v>
      </c>
      <c r="I33" s="395">
        <f t="shared" si="2"/>
        <v>47871444884.019997</v>
      </c>
      <c r="J33" s="395">
        <f t="shared" si="2"/>
        <v>35118617683.729996</v>
      </c>
      <c r="K33" s="395">
        <f t="shared" si="2"/>
        <v>15334780937.619995</v>
      </c>
      <c r="L33" s="970"/>
      <c r="M33" s="970"/>
      <c r="N33" s="970"/>
      <c r="O33" s="970"/>
    </row>
    <row r="34" spans="1:15" ht="5.25" customHeight="1">
      <c r="B34" s="167"/>
      <c r="C34" s="656"/>
      <c r="D34" s="656"/>
      <c r="E34" s="656"/>
      <c r="F34" s="656"/>
      <c r="G34" s="925"/>
      <c r="H34" s="81"/>
      <c r="I34" s="81"/>
      <c r="J34" s="81"/>
      <c r="K34" s="583"/>
    </row>
    <row r="35" spans="1:15" ht="15.75">
      <c r="B35" s="129"/>
      <c r="C35" s="657"/>
      <c r="D35" s="657"/>
      <c r="E35" s="657"/>
      <c r="F35" s="657"/>
      <c r="G35" s="925"/>
      <c r="H35" s="582"/>
      <c r="I35" s="81"/>
      <c r="J35" s="81"/>
      <c r="K35" s="583"/>
    </row>
    <row r="36" spans="1:15" ht="15.75">
      <c r="B36" s="129"/>
      <c r="C36" s="657"/>
      <c r="D36" s="657"/>
      <c r="E36" s="657"/>
      <c r="F36" s="657"/>
      <c r="G36" s="925"/>
      <c r="H36" s="582"/>
      <c r="I36" s="81"/>
      <c r="J36" s="81"/>
      <c r="K36" s="583"/>
    </row>
    <row r="37" spans="1:15">
      <c r="B37" s="129"/>
      <c r="C37" s="657"/>
      <c r="D37" s="657"/>
      <c r="E37" s="657"/>
      <c r="F37" s="657"/>
      <c r="G37" s="925"/>
      <c r="H37" s="582"/>
      <c r="I37" s="582"/>
      <c r="J37" s="582"/>
      <c r="K37" s="583"/>
    </row>
    <row r="38" spans="1:15">
      <c r="B38" s="129"/>
      <c r="C38" s="657"/>
      <c r="D38" s="657"/>
      <c r="E38" s="657"/>
      <c r="F38" s="657"/>
      <c r="G38" s="925"/>
      <c r="H38" s="582"/>
      <c r="I38" s="582"/>
      <c r="J38" s="582"/>
      <c r="K38" s="583"/>
    </row>
    <row r="39" spans="1:15">
      <c r="B39" s="129"/>
      <c r="C39" s="657"/>
      <c r="D39" s="657"/>
      <c r="E39" s="657"/>
      <c r="F39" s="657"/>
      <c r="G39" s="925"/>
      <c r="H39" s="582"/>
      <c r="I39" s="582"/>
      <c r="J39" s="582"/>
      <c r="K39" s="583"/>
    </row>
    <row r="40" spans="1:15">
      <c r="B40" s="129"/>
      <c r="C40" s="657"/>
      <c r="D40" s="657"/>
      <c r="E40" s="657"/>
      <c r="F40" s="657"/>
      <c r="G40" s="925"/>
      <c r="H40" s="582"/>
      <c r="I40" s="582"/>
      <c r="J40" s="582"/>
      <c r="K40" s="583"/>
    </row>
    <row r="41" spans="1:15">
      <c r="B41" s="129"/>
      <c r="C41" s="657"/>
      <c r="D41" s="657"/>
      <c r="E41" s="657"/>
      <c r="F41" s="657"/>
      <c r="G41" s="925"/>
      <c r="H41" s="582"/>
      <c r="I41" s="582"/>
      <c r="J41" s="582"/>
      <c r="K41" s="583"/>
    </row>
    <row r="42" spans="1:15">
      <c r="B42" s="129"/>
      <c r="C42" s="657"/>
      <c r="D42" s="657"/>
      <c r="E42" s="657"/>
      <c r="F42" s="657"/>
      <c r="G42" s="925"/>
      <c r="H42" s="582"/>
      <c r="I42" s="582"/>
      <c r="J42" s="582"/>
      <c r="K42" s="583"/>
    </row>
    <row r="43" spans="1:15">
      <c r="B43" s="129"/>
      <c r="C43" s="657"/>
      <c r="D43" s="657"/>
      <c r="E43" s="657"/>
      <c r="F43" s="657"/>
      <c r="G43" s="925"/>
      <c r="H43" s="582"/>
      <c r="I43" s="582"/>
      <c r="J43" s="582"/>
      <c r="K43" s="583"/>
    </row>
    <row r="44" spans="1:15">
      <c r="B44" s="129"/>
      <c r="C44" s="657"/>
      <c r="D44" s="657"/>
      <c r="E44" s="657"/>
      <c r="F44" s="657"/>
      <c r="G44" s="925"/>
      <c r="H44" s="582"/>
      <c r="I44" s="582"/>
      <c r="J44" s="582"/>
      <c r="K44" s="583"/>
    </row>
    <row r="45" spans="1:15">
      <c r="B45" s="129"/>
      <c r="C45" s="657"/>
      <c r="D45" s="657"/>
      <c r="E45" s="657"/>
      <c r="F45" s="657"/>
      <c r="G45" s="925"/>
      <c r="H45" s="582"/>
      <c r="I45" s="582"/>
      <c r="J45" s="582"/>
      <c r="K45" s="583"/>
    </row>
    <row r="46" spans="1:15">
      <c r="B46" s="129"/>
      <c r="C46" s="657"/>
      <c r="D46" s="657"/>
      <c r="E46" s="657"/>
      <c r="F46" s="657"/>
      <c r="G46" s="925"/>
      <c r="H46" s="582"/>
      <c r="I46" s="582"/>
      <c r="J46" s="582"/>
      <c r="K46" s="583"/>
    </row>
    <row r="47" spans="1:15">
      <c r="B47" s="129"/>
      <c r="C47" s="657"/>
      <c r="D47" s="657"/>
      <c r="E47" s="657"/>
      <c r="F47" s="657"/>
      <c r="G47" s="925"/>
      <c r="H47" s="582"/>
      <c r="I47" s="582"/>
      <c r="J47" s="582"/>
      <c r="K47" s="583"/>
    </row>
    <row r="48" spans="1:15">
      <c r="B48" s="129"/>
      <c r="C48" s="657"/>
      <c r="D48" s="657"/>
      <c r="E48" s="657"/>
      <c r="F48" s="657"/>
      <c r="G48" s="925"/>
      <c r="H48" s="582"/>
      <c r="I48" s="582"/>
      <c r="J48" s="582"/>
      <c r="K48" s="583"/>
    </row>
    <row r="49" spans="2:11">
      <c r="B49" s="129"/>
      <c r="C49" s="657"/>
      <c r="D49" s="657"/>
      <c r="E49" s="657"/>
      <c r="F49" s="657"/>
      <c r="G49" s="925"/>
      <c r="H49" s="582"/>
      <c r="I49" s="582"/>
      <c r="J49" s="582"/>
      <c r="K49" s="583"/>
    </row>
    <row r="50" spans="2:11">
      <c r="B50" s="129"/>
      <c r="C50" s="657"/>
      <c r="D50" s="657"/>
      <c r="E50" s="657"/>
      <c r="F50" s="657"/>
      <c r="G50" s="925"/>
      <c r="H50" s="582"/>
      <c r="I50" s="582"/>
      <c r="J50" s="582"/>
      <c r="K50" s="583"/>
    </row>
    <row r="51" spans="2:11">
      <c r="B51" s="129"/>
      <c r="C51" s="657"/>
      <c r="D51" s="657"/>
      <c r="E51" s="657"/>
      <c r="F51" s="657"/>
      <c r="G51" s="925"/>
      <c r="H51" s="582"/>
      <c r="I51" s="582"/>
      <c r="J51" s="582"/>
      <c r="K51" s="583"/>
    </row>
    <row r="52" spans="2:11">
      <c r="B52" s="129"/>
      <c r="C52" s="657"/>
      <c r="D52" s="657"/>
      <c r="E52" s="657"/>
      <c r="F52" s="657"/>
      <c r="G52" s="925"/>
      <c r="H52" s="582"/>
      <c r="I52" s="582"/>
      <c r="J52" s="582"/>
      <c r="K52" s="583"/>
    </row>
    <row r="53" spans="2:11">
      <c r="B53" s="129"/>
      <c r="C53" s="657"/>
      <c r="D53" s="657"/>
      <c r="E53" s="657"/>
      <c r="F53" s="657"/>
      <c r="G53" s="925"/>
      <c r="H53" s="582"/>
      <c r="I53" s="582"/>
      <c r="J53" s="582"/>
      <c r="K53" s="583"/>
    </row>
    <row r="54" spans="2:11">
      <c r="B54" s="129"/>
      <c r="C54" s="657"/>
      <c r="D54" s="657"/>
      <c r="E54" s="657"/>
      <c r="F54" s="657"/>
      <c r="G54" s="925"/>
      <c r="H54" s="582"/>
      <c r="I54" s="582"/>
      <c r="J54" s="582"/>
      <c r="K54" s="583"/>
    </row>
    <row r="55" spans="2:11">
      <c r="B55" s="129"/>
      <c r="C55" s="657"/>
      <c r="D55" s="657"/>
      <c r="E55" s="657"/>
      <c r="F55" s="657"/>
      <c r="G55" s="925"/>
      <c r="H55" s="582"/>
      <c r="I55" s="582"/>
      <c r="J55" s="582"/>
      <c r="K55" s="583"/>
    </row>
    <row r="56" spans="2:11">
      <c r="B56" s="129"/>
      <c r="C56" s="657"/>
      <c r="D56" s="657"/>
      <c r="E56" s="657"/>
      <c r="F56" s="657"/>
      <c r="G56" s="925"/>
      <c r="H56" s="582"/>
      <c r="I56" s="582"/>
      <c r="J56" s="582"/>
      <c r="K56" s="583"/>
    </row>
    <row r="57" spans="2:11">
      <c r="B57" s="129"/>
      <c r="C57" s="657"/>
      <c r="D57" s="657"/>
      <c r="E57" s="657"/>
      <c r="F57" s="657"/>
      <c r="G57" s="925"/>
      <c r="H57" s="582"/>
      <c r="I57" s="582"/>
      <c r="J57" s="582"/>
      <c r="K57" s="583"/>
    </row>
    <row r="58" spans="2:11">
      <c r="B58" s="129"/>
      <c r="C58" s="657"/>
      <c r="D58" s="657"/>
      <c r="E58" s="657"/>
      <c r="F58" s="657"/>
      <c r="G58" s="925"/>
      <c r="H58" s="582"/>
      <c r="I58" s="582"/>
      <c r="J58" s="582"/>
      <c r="K58" s="583"/>
    </row>
    <row r="67" spans="2:2" ht="15.75" customHeight="1"/>
    <row r="68" spans="2:2" ht="13.5" customHeight="1">
      <c r="B68" s="37" t="s">
        <v>8</v>
      </c>
    </row>
  </sheetData>
  <sortState ref="A4:J32">
    <sortCondition descending="1" ref="C4:C32"/>
  </sortState>
  <mergeCells count="1">
    <mergeCell ref="B1:K1"/>
  </mergeCells>
  <conditionalFormatting sqref="F22:F25 D22 D24 D9:D15 D5:D7 E5:E15 E22:E24 E28:F28 D4:E4 F4:F15 D17:F20">
    <cfRule type="cellIs" dxfId="13" priority="3" operator="equal">
      <formula>0</formula>
    </cfRule>
  </conditionalFormatting>
  <printOptions horizontalCentered="1" verticalCentered="1"/>
  <pageMargins left="0.39370078740157483" right="0.39370078740157483" top="0.23622047244094491" bottom="0.23622047244094491" header="0.25" footer="0.31496062992125984"/>
  <pageSetup scale="45" orientation="landscape" r:id="rId1"/>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7">
    <tabColor rgb="FF00B0F0"/>
  </sheetPr>
  <dimension ref="A1:T57"/>
  <sheetViews>
    <sheetView showGridLines="0" view="pageBreakPreview" zoomScale="70" zoomScaleNormal="100" zoomScaleSheetLayoutView="70" workbookViewId="0">
      <selection activeCell="O3" sqref="O3:R32"/>
    </sheetView>
  </sheetViews>
  <sheetFormatPr baseColWidth="10" defaultColWidth="11.5703125" defaultRowHeight="15" customHeight="1"/>
  <cols>
    <col min="1" max="1" width="35.42578125" style="60" customWidth="1"/>
    <col min="2" max="2" width="17.5703125" style="60" customWidth="1"/>
    <col min="3" max="6" width="15.42578125" style="60" customWidth="1"/>
    <col min="7" max="7" width="16.85546875" style="60" bestFit="1" customWidth="1"/>
    <col min="8" max="8" width="16" style="60" customWidth="1"/>
    <col min="9" max="9" width="34.28515625" style="60" customWidth="1"/>
    <col min="10" max="10" width="27.140625" style="584" customWidth="1"/>
    <col min="11" max="12" width="23.42578125" style="584" customWidth="1"/>
    <col min="13" max="13" width="22.42578125" style="37" customWidth="1"/>
    <col min="14" max="14" width="16.42578125" style="60" customWidth="1"/>
    <col min="15" max="15" width="25.140625" style="584" customWidth="1"/>
    <col min="16" max="16" width="23.5703125" style="60" customWidth="1"/>
    <col min="17" max="17" width="23.5703125" style="584" customWidth="1"/>
    <col min="18" max="18" width="28.140625" style="60" customWidth="1"/>
    <col min="19" max="16384" width="11.5703125" style="60"/>
  </cols>
  <sheetData>
    <row r="1" spans="1:20" ht="86.25" customHeight="1">
      <c r="A1" s="2627"/>
      <c r="B1" s="2627"/>
      <c r="C1" s="2627"/>
      <c r="D1" s="2627"/>
      <c r="E1" s="2627"/>
      <c r="F1" s="2627"/>
      <c r="G1" s="2627"/>
      <c r="H1" s="2627"/>
      <c r="I1" s="2627"/>
      <c r="J1" s="2627"/>
      <c r="K1" s="2627"/>
      <c r="L1" s="2627"/>
      <c r="M1" s="2627"/>
      <c r="N1" s="2627"/>
      <c r="O1" s="2627"/>
      <c r="P1" s="2627"/>
    </row>
    <row r="2" spans="1:20" ht="7.5" customHeight="1">
      <c r="A2" s="2628" t="s">
        <v>8</v>
      </c>
      <c r="B2" s="2628"/>
      <c r="C2" s="2628"/>
      <c r="D2" s="2628"/>
      <c r="E2" s="2628"/>
      <c r="F2" s="2628"/>
      <c r="G2" s="2628"/>
      <c r="H2" s="2628"/>
      <c r="I2" s="2628"/>
      <c r="J2" s="2628"/>
      <c r="K2" s="2628"/>
      <c r="L2" s="2628"/>
      <c r="M2" s="2628"/>
      <c r="N2" s="2628"/>
      <c r="O2" s="2628"/>
      <c r="P2" s="2628"/>
      <c r="R2" s="584"/>
      <c r="S2" s="584"/>
      <c r="T2" s="584"/>
    </row>
    <row r="3" spans="1:20" ht="72.75" customHeight="1">
      <c r="D3" s="72"/>
      <c r="E3" s="72"/>
      <c r="F3" s="73"/>
      <c r="G3" s="73"/>
      <c r="I3" s="956" t="s">
        <v>66</v>
      </c>
      <c r="J3" s="930" t="s">
        <v>731</v>
      </c>
      <c r="K3" s="930" t="s">
        <v>732</v>
      </c>
      <c r="L3" s="930" t="s">
        <v>733</v>
      </c>
      <c r="M3" s="2180" t="s">
        <v>734</v>
      </c>
      <c r="N3" s="956" t="s">
        <v>10</v>
      </c>
      <c r="O3" s="1178"/>
      <c r="R3" s="584"/>
      <c r="S3" s="584"/>
      <c r="T3" s="584"/>
    </row>
    <row r="4" spans="1:20" ht="17.25" customHeight="1">
      <c r="D4" s="72"/>
      <c r="E4" s="72"/>
      <c r="F4" s="73"/>
      <c r="G4" s="73"/>
      <c r="I4" s="1098" t="s">
        <v>685</v>
      </c>
      <c r="J4" s="1178">
        <v>1408161435.24</v>
      </c>
      <c r="K4" s="1178">
        <v>77752635.609999999</v>
      </c>
      <c r="L4" s="1178">
        <v>26100100.629999999</v>
      </c>
      <c r="M4" s="2302">
        <f t="shared" ref="M4:M22" si="0">+L4+K4+J4</f>
        <v>1512014171.48</v>
      </c>
      <c r="N4" s="1179">
        <f t="shared" ref="N4:N22" si="1">+M4/$M$23</f>
        <v>0.30988738654103098</v>
      </c>
      <c r="O4" s="1178"/>
      <c r="P4" s="132"/>
      <c r="Q4" s="340"/>
      <c r="R4" s="584"/>
      <c r="S4" s="584"/>
      <c r="T4" s="584"/>
    </row>
    <row r="5" spans="1:20" ht="17.25" customHeight="1">
      <c r="D5" s="72"/>
      <c r="E5" s="72"/>
      <c r="F5" s="73"/>
      <c r="G5" s="73"/>
      <c r="I5" s="1098" t="s">
        <v>69</v>
      </c>
      <c r="J5" s="1178">
        <v>1259798396.3</v>
      </c>
      <c r="K5" s="1178">
        <v>71390560.920000002</v>
      </c>
      <c r="L5" s="1178">
        <v>23715842.34</v>
      </c>
      <c r="M5" s="2303">
        <f t="shared" si="0"/>
        <v>1354904799.5599999</v>
      </c>
      <c r="N5" s="1179">
        <f t="shared" si="1"/>
        <v>0.27768781223562866</v>
      </c>
      <c r="O5" s="1178"/>
      <c r="P5" s="132"/>
      <c r="R5" s="584"/>
      <c r="S5" s="584"/>
      <c r="T5" s="584"/>
    </row>
    <row r="6" spans="1:20" ht="17.25" customHeight="1">
      <c r="D6" s="13"/>
      <c r="E6" s="13"/>
      <c r="I6" s="1098" t="s">
        <v>966</v>
      </c>
      <c r="J6" s="1178">
        <v>654775761.85000002</v>
      </c>
      <c r="K6" s="1178">
        <v>40364030.649999999</v>
      </c>
      <c r="L6" s="1178">
        <v>12378257.300000001</v>
      </c>
      <c r="M6" s="2303">
        <f t="shared" si="0"/>
        <v>707518049.80000007</v>
      </c>
      <c r="N6" s="1179">
        <f t="shared" si="1"/>
        <v>0.14500586272185556</v>
      </c>
      <c r="O6" s="1178"/>
      <c r="P6" s="132"/>
      <c r="Q6" s="193"/>
      <c r="R6" s="584"/>
      <c r="S6" s="584"/>
      <c r="T6" s="584"/>
    </row>
    <row r="7" spans="1:20" ht="17.25" customHeight="1">
      <c r="D7" s="72"/>
      <c r="E7" s="72"/>
      <c r="I7" s="1098" t="s">
        <v>68</v>
      </c>
      <c r="J7" s="1178">
        <v>340840664.05000001</v>
      </c>
      <c r="K7" s="1178">
        <v>25337973.57</v>
      </c>
      <c r="L7" s="1178">
        <v>6546601.7800000003</v>
      </c>
      <c r="M7" s="2303">
        <f t="shared" si="0"/>
        <v>372725239.40000004</v>
      </c>
      <c r="N7" s="1179">
        <f t="shared" si="1"/>
        <v>7.6390058052490897E-2</v>
      </c>
      <c r="O7" s="1178"/>
      <c r="R7" s="584"/>
      <c r="S7" s="584"/>
      <c r="T7" s="584"/>
    </row>
    <row r="8" spans="1:20" ht="17.25" customHeight="1">
      <c r="D8" s="51"/>
      <c r="E8" s="13"/>
      <c r="F8" s="11"/>
      <c r="I8" s="1098" t="s">
        <v>74</v>
      </c>
      <c r="J8" s="1178">
        <v>206748469.28</v>
      </c>
      <c r="K8" s="1178">
        <v>2090379.9</v>
      </c>
      <c r="L8" s="1178">
        <v>3621346.27</v>
      </c>
      <c r="M8" s="2303">
        <f t="shared" si="0"/>
        <v>212460195.44999999</v>
      </c>
      <c r="N8" s="1179">
        <f t="shared" si="1"/>
        <v>4.354372859319991E-2</v>
      </c>
      <c r="O8" s="1178"/>
      <c r="P8" s="584"/>
      <c r="R8" s="584"/>
      <c r="S8" s="584"/>
      <c r="T8" s="584"/>
    </row>
    <row r="9" spans="1:20" ht="17.25" customHeight="1">
      <c r="D9" s="72"/>
      <c r="E9" s="13"/>
      <c r="G9" s="72"/>
      <c r="I9" s="1098" t="s">
        <v>70</v>
      </c>
      <c r="J9" s="1178">
        <v>134149838.13</v>
      </c>
      <c r="K9" s="1178">
        <v>22198900.289999999</v>
      </c>
      <c r="L9" s="1178">
        <v>2953977.86</v>
      </c>
      <c r="M9" s="2303">
        <f t="shared" si="0"/>
        <v>159302716.28</v>
      </c>
      <c r="N9" s="1179">
        <f t="shared" si="1"/>
        <v>3.2649100351074017E-2</v>
      </c>
      <c r="O9" s="1178"/>
      <c r="R9" s="584"/>
      <c r="S9" s="584"/>
      <c r="T9" s="584"/>
    </row>
    <row r="10" spans="1:20" ht="17.25" customHeight="1">
      <c r="D10" s="72"/>
      <c r="E10" s="13"/>
      <c r="F10" s="11"/>
      <c r="G10" s="114"/>
      <c r="I10" s="1098" t="s">
        <v>73</v>
      </c>
      <c r="J10" s="1178">
        <v>86229922.590000004</v>
      </c>
      <c r="K10" s="1178">
        <v>1598731.89</v>
      </c>
      <c r="L10" s="1178">
        <v>1575710.68</v>
      </c>
      <c r="M10" s="2303">
        <f t="shared" si="0"/>
        <v>89404365.159999996</v>
      </c>
      <c r="N10" s="1179">
        <f t="shared" si="1"/>
        <v>1.8323429493834524E-2</v>
      </c>
      <c r="O10" s="1178"/>
      <c r="R10" s="584"/>
      <c r="S10" s="584"/>
      <c r="T10" s="584"/>
    </row>
    <row r="11" spans="1:20" ht="17.25" customHeight="1">
      <c r="D11" s="72"/>
      <c r="E11" s="13"/>
      <c r="G11" s="115"/>
      <c r="I11" s="1098" t="s">
        <v>112</v>
      </c>
      <c r="J11" s="1178">
        <v>82088570.189999998</v>
      </c>
      <c r="K11" s="1178">
        <v>2842449.54</v>
      </c>
      <c r="L11" s="1178">
        <v>1516308.53</v>
      </c>
      <c r="M11" s="2303">
        <f t="shared" si="0"/>
        <v>86447328.25999999</v>
      </c>
      <c r="N11" s="1179">
        <f t="shared" si="1"/>
        <v>1.7717384620624475E-2</v>
      </c>
      <c r="O11" s="1178"/>
      <c r="R11" s="584"/>
      <c r="S11" s="584"/>
      <c r="T11" s="584"/>
    </row>
    <row r="12" spans="1:20" ht="17.25" customHeight="1">
      <c r="D12" s="72"/>
      <c r="E12" s="13"/>
      <c r="I12" s="1098" t="s">
        <v>75</v>
      </c>
      <c r="J12" s="1178">
        <v>82855437.030000001</v>
      </c>
      <c r="K12" s="1178">
        <v>1581060.55</v>
      </c>
      <c r="L12" s="1178">
        <v>1440155.12</v>
      </c>
      <c r="M12" s="2303">
        <f t="shared" si="0"/>
        <v>85876652.700000003</v>
      </c>
      <c r="N12" s="1179">
        <f t="shared" si="1"/>
        <v>1.7600424633617121E-2</v>
      </c>
      <c r="O12" s="1178"/>
      <c r="R12" s="584"/>
      <c r="S12" s="584"/>
      <c r="T12" s="584"/>
    </row>
    <row r="13" spans="1:20" ht="17.25" customHeight="1">
      <c r="D13" s="72"/>
      <c r="E13" s="13"/>
      <c r="I13" s="1098" t="s">
        <v>76</v>
      </c>
      <c r="J13" s="1178">
        <v>65262159.479999997</v>
      </c>
      <c r="K13" s="1178">
        <v>734552.49</v>
      </c>
      <c r="L13" s="1178">
        <v>1136850.67</v>
      </c>
      <c r="M13" s="2303">
        <f t="shared" si="0"/>
        <v>67133562.640000001</v>
      </c>
      <c r="N13" s="1179">
        <f t="shared" si="1"/>
        <v>1.3759027308146746E-2</v>
      </c>
      <c r="O13" s="1178"/>
      <c r="R13" s="584"/>
      <c r="S13" s="584"/>
      <c r="T13" s="584"/>
    </row>
    <row r="14" spans="1:20" ht="17.25" customHeight="1">
      <c r="D14" s="72"/>
      <c r="E14" s="13"/>
      <c r="I14" s="1098" t="s">
        <v>153</v>
      </c>
      <c r="J14" s="1178">
        <v>44753211.68</v>
      </c>
      <c r="K14" s="1178">
        <v>263925.06</v>
      </c>
      <c r="L14" s="1178">
        <v>789528.59</v>
      </c>
      <c r="M14" s="2303">
        <f t="shared" si="0"/>
        <v>45806665.329999998</v>
      </c>
      <c r="N14" s="1179">
        <f t="shared" si="1"/>
        <v>9.3880785464986721E-3</v>
      </c>
      <c r="O14" s="1178"/>
      <c r="R14" s="584"/>
      <c r="S14" s="584"/>
      <c r="T14" s="584"/>
    </row>
    <row r="15" spans="1:20" ht="17.25" customHeight="1">
      <c r="D15" s="72"/>
      <c r="E15" s="13"/>
      <c r="F15" s="73"/>
      <c r="G15" s="73"/>
      <c r="I15" s="1098" t="s">
        <v>144</v>
      </c>
      <c r="J15" s="1178">
        <v>41729200.539999999</v>
      </c>
      <c r="K15" s="1178">
        <v>399391.02</v>
      </c>
      <c r="L15" s="1178">
        <v>738795.65</v>
      </c>
      <c r="M15" s="2303">
        <f t="shared" si="0"/>
        <v>42867387.210000001</v>
      </c>
      <c r="N15" s="1179">
        <f t="shared" si="1"/>
        <v>8.7856733362138544E-3</v>
      </c>
      <c r="O15" s="1178"/>
      <c r="R15" s="584"/>
      <c r="S15" s="584"/>
      <c r="T15" s="584"/>
    </row>
    <row r="16" spans="1:20" ht="17.25" customHeight="1">
      <c r="D16" s="72"/>
      <c r="E16" s="13"/>
      <c r="F16" s="73"/>
      <c r="G16" s="73"/>
      <c r="I16" s="1098" t="s">
        <v>735</v>
      </c>
      <c r="J16" s="1178">
        <v>34679906.649999999</v>
      </c>
      <c r="K16" s="1178">
        <v>399391.02</v>
      </c>
      <c r="L16" s="1178">
        <v>606470.73</v>
      </c>
      <c r="M16" s="2303">
        <f t="shared" si="0"/>
        <v>35685768.399999999</v>
      </c>
      <c r="N16" s="1179">
        <f t="shared" si="1"/>
        <v>7.3138001711717327E-3</v>
      </c>
      <c r="O16" s="1178"/>
      <c r="R16" s="584"/>
      <c r="S16" s="584"/>
      <c r="T16" s="584"/>
    </row>
    <row r="17" spans="1:20" ht="17.25" hidden="1" customHeight="1">
      <c r="D17" s="72"/>
      <c r="E17" s="13"/>
      <c r="F17" s="73"/>
      <c r="G17" s="73"/>
      <c r="I17" s="1098" t="s">
        <v>909</v>
      </c>
      <c r="J17" s="1178"/>
      <c r="K17" s="1178"/>
      <c r="L17" s="1178"/>
      <c r="M17" s="2303">
        <f t="shared" si="0"/>
        <v>0</v>
      </c>
      <c r="N17" s="1179">
        <f t="shared" si="1"/>
        <v>0</v>
      </c>
      <c r="O17" s="1178"/>
      <c r="R17" s="584"/>
      <c r="S17" s="584"/>
      <c r="T17" s="584"/>
    </row>
    <row r="18" spans="1:20" ht="17.25" customHeight="1">
      <c r="D18" s="72"/>
      <c r="E18" s="13"/>
      <c r="F18" s="73"/>
      <c r="G18" s="73"/>
      <c r="I18" s="1098" t="s">
        <v>61</v>
      </c>
      <c r="J18" s="1178">
        <v>32746802.879999999</v>
      </c>
      <c r="K18" s="1178">
        <v>5255145</v>
      </c>
      <c r="L18" s="1178">
        <v>719430.57</v>
      </c>
      <c r="M18" s="2303">
        <f t="shared" si="0"/>
        <v>38721378.450000003</v>
      </c>
      <c r="N18" s="1179">
        <f t="shared" si="1"/>
        <v>7.9359486157404829E-3</v>
      </c>
      <c r="O18" s="1178"/>
      <c r="R18" s="584"/>
      <c r="S18" s="584"/>
      <c r="T18" s="584"/>
    </row>
    <row r="19" spans="1:20" ht="17.25" customHeight="1">
      <c r="D19" s="72"/>
      <c r="E19" s="13"/>
      <c r="F19" s="73"/>
      <c r="G19" s="73"/>
      <c r="I19" s="1098" t="s">
        <v>349</v>
      </c>
      <c r="J19" s="1178">
        <v>32584785.670000002</v>
      </c>
      <c r="K19" s="1178">
        <v>328154.61</v>
      </c>
      <c r="L19" s="1178">
        <v>578386.75</v>
      </c>
      <c r="M19" s="2303">
        <f t="shared" si="0"/>
        <v>33491327.030000001</v>
      </c>
      <c r="N19" s="1179">
        <f t="shared" si="1"/>
        <v>6.8640492932410136E-3</v>
      </c>
      <c r="O19" s="1178"/>
      <c r="R19" s="584"/>
      <c r="S19" s="584"/>
      <c r="T19" s="584"/>
    </row>
    <row r="20" spans="1:20" ht="17.25" hidden="1" customHeight="1">
      <c r="D20" s="72"/>
      <c r="E20" s="13"/>
      <c r="F20" s="73"/>
      <c r="G20" s="73"/>
      <c r="I20" s="1098" t="s">
        <v>762</v>
      </c>
      <c r="J20" s="1178"/>
      <c r="K20" s="1178"/>
      <c r="L20" s="1178"/>
      <c r="M20" s="2303">
        <f t="shared" si="0"/>
        <v>0</v>
      </c>
      <c r="N20" s="1179">
        <f t="shared" si="1"/>
        <v>0</v>
      </c>
      <c r="O20" s="1178"/>
      <c r="R20" s="584"/>
      <c r="S20" s="584"/>
      <c r="T20" s="584"/>
    </row>
    <row r="21" spans="1:20" ht="17.25" customHeight="1">
      <c r="D21" s="72"/>
      <c r="E21" s="13"/>
      <c r="F21" s="73"/>
      <c r="G21" s="73"/>
      <c r="I21" s="1098" t="s">
        <v>72</v>
      </c>
      <c r="J21" s="1178">
        <v>24312636.390000001</v>
      </c>
      <c r="K21" s="1178">
        <v>1208683.3500000001</v>
      </c>
      <c r="L21" s="1178">
        <v>456194.88</v>
      </c>
      <c r="M21" s="2303">
        <f t="shared" si="0"/>
        <v>25977514.620000001</v>
      </c>
      <c r="N21" s="1179">
        <f t="shared" si="1"/>
        <v>5.3240930318421333E-3</v>
      </c>
      <c r="O21" s="1178"/>
      <c r="R21" s="584"/>
      <c r="S21" s="584"/>
      <c r="T21" s="584"/>
    </row>
    <row r="22" spans="1:20" s="403" customFormat="1" ht="18" customHeight="1">
      <c r="D22" s="126"/>
      <c r="E22" s="154"/>
      <c r="F22" s="500"/>
      <c r="G22" s="500"/>
      <c r="I22" s="1098" t="s">
        <v>145</v>
      </c>
      <c r="J22" s="1178">
        <v>6936791.4000000004</v>
      </c>
      <c r="K22" s="1178">
        <v>1798427.4</v>
      </c>
      <c r="L22" s="1178">
        <v>165205.54999999999</v>
      </c>
      <c r="M22" s="2303">
        <f t="shared" si="0"/>
        <v>8900424.3499999996</v>
      </c>
      <c r="N22" s="1179">
        <f t="shared" si="1"/>
        <v>1.824142453789255E-3</v>
      </c>
      <c r="Q22" s="584"/>
      <c r="R22" s="584"/>
      <c r="S22" s="584"/>
      <c r="T22" s="584"/>
    </row>
    <row r="23" spans="1:20" ht="15.75">
      <c r="D23" s="72"/>
      <c r="E23" s="13"/>
      <c r="F23" s="73"/>
      <c r="G23" s="73"/>
      <c r="I23" s="235" t="s">
        <v>1</v>
      </c>
      <c r="J23" s="1099">
        <f>SUM(J4:J22)</f>
        <v>4538653989.3500004</v>
      </c>
      <c r="K23" s="1099">
        <f>SUM(K4:K22)</f>
        <v>255544392.87000003</v>
      </c>
      <c r="L23" s="1099">
        <f>SUM(L4:L22)</f>
        <v>85039163.900000006</v>
      </c>
      <c r="M23" s="1099">
        <f>SUM(M4:M22)</f>
        <v>4879237546.1199999</v>
      </c>
      <c r="N23" s="1100">
        <f>SUM(N4:N22)</f>
        <v>0.99999999999999989</v>
      </c>
      <c r="O23" s="1178"/>
      <c r="P23" s="72"/>
      <c r="R23" s="584"/>
      <c r="S23" s="584"/>
      <c r="T23" s="584"/>
    </row>
    <row r="24" spans="1:20" s="72" customFormat="1" ht="15" customHeight="1">
      <c r="A24" s="22"/>
      <c r="B24" s="60"/>
      <c r="C24" s="22"/>
      <c r="D24" s="23"/>
      <c r="E24" s="24"/>
      <c r="F24" s="73"/>
      <c r="G24" s="73"/>
      <c r="H24" s="73"/>
      <c r="J24" s="582"/>
      <c r="K24" s="582"/>
      <c r="L24" s="582"/>
      <c r="M24" s="582"/>
      <c r="N24" s="582"/>
      <c r="O24" s="584"/>
      <c r="Q24" s="584"/>
      <c r="R24" s="584"/>
      <c r="S24" s="584"/>
      <c r="T24" s="584"/>
    </row>
    <row r="25" spans="1:20" ht="15" customHeight="1">
      <c r="M25" s="584"/>
      <c r="R25" s="584"/>
      <c r="S25" s="584"/>
      <c r="T25" s="584"/>
    </row>
    <row r="26" spans="1:20" ht="15" customHeight="1">
      <c r="L26" s="340"/>
      <c r="M26" s="584"/>
      <c r="R26" s="584"/>
      <c r="S26" s="584"/>
      <c r="T26" s="584"/>
    </row>
    <row r="27" spans="1:20" ht="15" customHeight="1">
      <c r="M27" s="584"/>
      <c r="R27" s="584"/>
      <c r="S27" s="584"/>
      <c r="T27" s="584"/>
    </row>
    <row r="28" spans="1:20" ht="15" customHeight="1">
      <c r="M28" s="584"/>
      <c r="R28" s="584"/>
      <c r="S28" s="584"/>
      <c r="T28" s="584"/>
    </row>
    <row r="29" spans="1:20" ht="15" customHeight="1">
      <c r="M29" s="584"/>
      <c r="R29" s="584"/>
      <c r="S29" s="584"/>
      <c r="T29" s="584"/>
    </row>
    <row r="30" spans="1:20" ht="15" customHeight="1">
      <c r="M30" s="584"/>
      <c r="R30" s="584"/>
      <c r="S30" s="584"/>
      <c r="T30" s="584"/>
    </row>
    <row r="31" spans="1:20" ht="15" customHeight="1">
      <c r="M31" s="584"/>
      <c r="R31" s="584"/>
      <c r="S31" s="584"/>
      <c r="T31" s="584"/>
    </row>
    <row r="32" spans="1:20" ht="15" customHeight="1">
      <c r="M32" s="584"/>
    </row>
    <row r="33" spans="9:15" ht="15" customHeight="1">
      <c r="M33" s="584"/>
      <c r="O33" s="582"/>
    </row>
    <row r="34" spans="9:15" ht="15" customHeight="1">
      <c r="I34" s="72"/>
      <c r="J34" s="582"/>
      <c r="K34" s="582"/>
      <c r="L34" s="582"/>
      <c r="M34" s="582"/>
      <c r="N34" s="72"/>
    </row>
    <row r="43" spans="9:15" ht="15" customHeight="1">
      <c r="O43" s="73"/>
    </row>
    <row r="44" spans="9:15" ht="15" customHeight="1">
      <c r="I44" s="73"/>
      <c r="J44" s="73"/>
      <c r="K44" s="73"/>
      <c r="L44" s="73"/>
      <c r="M44" s="1071"/>
      <c r="N44" s="73"/>
    </row>
    <row r="57" spans="1:1" ht="15" customHeight="1">
      <c r="A57" s="37" t="s">
        <v>8</v>
      </c>
    </row>
  </sheetData>
  <sortState ref="I4:M22">
    <sortCondition descending="1" ref="M4:M22"/>
  </sortState>
  <mergeCells count="2">
    <mergeCell ref="A1:P1"/>
    <mergeCell ref="A2:P2"/>
  </mergeCells>
  <conditionalFormatting sqref="O3:O21 J4:L22">
    <cfRule type="cellIs" dxfId="12" priority="2" operator="equal">
      <formula>0</formula>
    </cfRule>
  </conditionalFormatting>
  <conditionalFormatting sqref="O23">
    <cfRule type="cellIs" dxfId="11" priority="1" operator="equal">
      <formula>0</formula>
    </cfRule>
  </conditionalFormatting>
  <printOptions horizontalCentered="1" verticalCentered="1"/>
  <pageMargins left="0.39370078740157499" right="0.39370078740157499" top="0.23622047244094499" bottom="0.23622047244094499" header="0.31496062992126" footer="0.31496062992126"/>
  <pageSetup scale="40" orientation="landscape" r:id="rId1"/>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6">
    <tabColor rgb="FF00B0F0"/>
  </sheetPr>
  <dimension ref="A1:K49"/>
  <sheetViews>
    <sheetView showGridLines="0" view="pageBreakPreview" zoomScale="70" zoomScaleNormal="85" zoomScaleSheetLayoutView="70" workbookViewId="0">
      <selection activeCell="L17" sqref="L17"/>
    </sheetView>
  </sheetViews>
  <sheetFormatPr baseColWidth="10" defaultColWidth="11.42578125" defaultRowHeight="15"/>
  <cols>
    <col min="1" max="1" width="72.42578125" style="59" customWidth="1"/>
    <col min="2" max="2" width="30.5703125" style="59" customWidth="1"/>
    <col min="3" max="3" width="24.85546875" style="59" customWidth="1"/>
    <col min="4" max="4" width="29.85546875" style="59" customWidth="1"/>
    <col min="5" max="5" width="26.42578125" style="59" customWidth="1"/>
    <col min="6" max="6" width="15.28515625" style="59" customWidth="1"/>
    <col min="7" max="7" width="17.5703125" style="59" customWidth="1"/>
    <col min="8" max="8" width="17" style="59" customWidth="1"/>
    <col min="9" max="16384" width="11.42578125" style="59"/>
  </cols>
  <sheetData>
    <row r="1" spans="1:11" ht="96.75" customHeight="1">
      <c r="A1" s="2629"/>
      <c r="B1" s="2629"/>
      <c r="C1" s="2629"/>
      <c r="D1" s="2629"/>
      <c r="E1" s="2629"/>
      <c r="F1" s="2629"/>
      <c r="G1" s="2629"/>
      <c r="H1" s="2629"/>
      <c r="I1" s="584"/>
      <c r="J1" s="584"/>
      <c r="K1" s="585"/>
    </row>
    <row r="2" spans="1:11" ht="12" customHeight="1">
      <c r="I2" s="584"/>
      <c r="J2" s="584"/>
      <c r="K2" s="585"/>
    </row>
    <row r="3" spans="1:11" s="1047" customFormat="1" ht="24.75" customHeight="1">
      <c r="A3" s="1979" t="s">
        <v>487</v>
      </c>
      <c r="B3" s="1980" t="s">
        <v>151</v>
      </c>
      <c r="C3" s="1980" t="s">
        <v>10</v>
      </c>
      <c r="D3" s="1479"/>
      <c r="E3" s="1479"/>
      <c r="F3" s="1479"/>
      <c r="G3" s="1479"/>
      <c r="H3" s="1479"/>
    </row>
    <row r="4" spans="1:11" s="1047" customFormat="1" ht="20.25" customHeight="1">
      <c r="A4" s="2074" t="s">
        <v>441</v>
      </c>
      <c r="B4" s="2304">
        <v>434294990.61000001</v>
      </c>
      <c r="C4" s="1048">
        <f>+B4/$B$7</f>
        <v>0.25987301376865701</v>
      </c>
      <c r="D4" s="1479"/>
      <c r="E4" s="1479"/>
      <c r="F4" s="1479"/>
      <c r="G4" s="1479"/>
      <c r="H4" s="1479"/>
      <c r="I4" s="1046"/>
      <c r="J4" s="1046"/>
    </row>
    <row r="5" spans="1:11" s="1047" customFormat="1" ht="20.25" customHeight="1">
      <c r="A5" s="2074" t="s">
        <v>782</v>
      </c>
      <c r="B5" s="2304">
        <v>1025995645.3200001</v>
      </c>
      <c r="C5" s="1048">
        <f>+B5/$B$7</f>
        <v>0.61393427561374037</v>
      </c>
      <c r="D5" s="1479"/>
      <c r="E5" s="1479"/>
      <c r="F5" s="1479"/>
      <c r="G5" s="1479"/>
      <c r="H5" s="1479"/>
      <c r="I5" s="1046"/>
      <c r="J5" s="1046"/>
    </row>
    <row r="6" spans="1:11" s="1047" customFormat="1" ht="20.25" customHeight="1">
      <c r="A6" s="2074" t="s">
        <v>973</v>
      </c>
      <c r="B6" s="2304">
        <v>210890931.99000001</v>
      </c>
      <c r="C6" s="1048">
        <f>+B6/$B$7</f>
        <v>0.12619271061760262</v>
      </c>
      <c r="D6" s="1479"/>
      <c r="E6" s="1479"/>
      <c r="F6" s="1479"/>
      <c r="G6" s="1479"/>
      <c r="H6" s="1479"/>
      <c r="I6" s="1046"/>
      <c r="J6" s="1046"/>
    </row>
    <row r="7" spans="1:11" s="1045" customFormat="1" ht="24.75" customHeight="1">
      <c r="A7" s="1980" t="s">
        <v>1</v>
      </c>
      <c r="B7" s="1978">
        <f>SUM(B4:B6)</f>
        <v>1671181567.9200001</v>
      </c>
      <c r="C7" s="1981">
        <f>SUM(C4:C6)</f>
        <v>1</v>
      </c>
      <c r="D7" s="1479"/>
      <c r="E7" s="1479"/>
      <c r="F7" s="1479"/>
      <c r="G7" s="1479"/>
      <c r="H7" s="1479"/>
      <c r="I7" s="1046"/>
      <c r="J7" s="1046"/>
    </row>
    <row r="8" spans="1:11" ht="21">
      <c r="A8" s="1000" t="s">
        <v>730</v>
      </c>
      <c r="B8" s="88"/>
      <c r="C8" s="88"/>
      <c r="D8" s="88"/>
      <c r="E8" s="88"/>
      <c r="F8" s="88"/>
      <c r="G8" s="88"/>
      <c r="H8" s="88"/>
    </row>
    <row r="9" spans="1:11">
      <c r="B9" s="88"/>
      <c r="C9" s="88"/>
      <c r="D9" s="88"/>
      <c r="E9" s="88"/>
      <c r="F9" s="88"/>
      <c r="G9" s="88"/>
      <c r="H9" s="88"/>
    </row>
    <row r="10" spans="1:11">
      <c r="B10" s="88"/>
      <c r="C10" s="88"/>
      <c r="D10" s="88"/>
      <c r="E10" s="88"/>
      <c r="F10" s="88"/>
      <c r="G10" s="88"/>
      <c r="H10" s="88"/>
    </row>
    <row r="11" spans="1:11">
      <c r="B11" s="88"/>
      <c r="C11" s="88"/>
      <c r="D11" s="88"/>
      <c r="E11" s="88"/>
      <c r="F11" s="88"/>
      <c r="G11" s="88"/>
      <c r="H11" s="88"/>
    </row>
    <row r="12" spans="1:11">
      <c r="B12" s="88"/>
      <c r="C12" s="88"/>
      <c r="D12" s="88"/>
      <c r="E12" s="88"/>
      <c r="F12" s="88"/>
      <c r="G12" s="88"/>
      <c r="H12" s="88"/>
    </row>
    <row r="13" spans="1:11">
      <c r="B13" s="88"/>
      <c r="C13" s="88"/>
      <c r="D13" s="88"/>
      <c r="E13" s="88"/>
      <c r="F13" s="88"/>
      <c r="G13" s="88"/>
      <c r="H13" s="88"/>
    </row>
    <row r="14" spans="1:11">
      <c r="B14" s="88"/>
      <c r="C14" s="88"/>
      <c r="D14" s="88"/>
      <c r="E14" s="88"/>
      <c r="F14" s="88"/>
      <c r="G14" s="88"/>
      <c r="H14" s="88"/>
    </row>
    <row r="15" spans="1:11">
      <c r="B15" s="88"/>
      <c r="C15" s="88"/>
      <c r="D15" s="88"/>
      <c r="E15" s="88"/>
      <c r="F15" s="88"/>
      <c r="G15" s="88"/>
      <c r="H15" s="88"/>
    </row>
    <row r="16" spans="1:11">
      <c r="B16" s="88"/>
      <c r="C16" s="88"/>
      <c r="D16" s="88"/>
      <c r="E16" s="88"/>
      <c r="F16" s="88"/>
      <c r="G16" s="88"/>
      <c r="H16" s="88"/>
    </row>
    <row r="17" spans="2:11">
      <c r="B17" s="88"/>
      <c r="C17" s="88"/>
      <c r="D17" s="88"/>
      <c r="E17" s="88"/>
      <c r="F17" s="88"/>
      <c r="G17" s="88"/>
      <c r="H17" s="88"/>
    </row>
    <row r="18" spans="2:11">
      <c r="B18" s="88"/>
      <c r="C18" s="88"/>
      <c r="D18" s="88"/>
      <c r="E18" s="88"/>
      <c r="F18" s="88"/>
      <c r="G18" s="88"/>
      <c r="H18" s="88"/>
    </row>
    <row r="19" spans="2:11">
      <c r="B19" s="88"/>
      <c r="C19" s="88"/>
      <c r="D19" s="88"/>
      <c r="E19" s="88"/>
      <c r="F19" s="88"/>
      <c r="G19" s="88"/>
      <c r="H19" s="88"/>
    </row>
    <row r="20" spans="2:11">
      <c r="B20" s="88"/>
      <c r="C20" s="88"/>
      <c r="D20" s="88"/>
      <c r="E20" s="88"/>
      <c r="F20" s="88"/>
      <c r="G20" s="88"/>
      <c r="H20" s="88"/>
    </row>
    <row r="21" spans="2:11">
      <c r="B21" s="88"/>
      <c r="C21" s="88"/>
      <c r="D21" s="88"/>
      <c r="E21" s="88"/>
      <c r="F21" s="88"/>
      <c r="G21" s="88"/>
      <c r="H21" s="88"/>
    </row>
    <row r="22" spans="2:11">
      <c r="E22" s="88"/>
      <c r="F22" s="88"/>
      <c r="G22" s="88"/>
      <c r="H22" s="88"/>
      <c r="I22" s="88"/>
      <c r="J22" s="88"/>
      <c r="K22" s="88"/>
    </row>
    <row r="23" spans="2:11">
      <c r="E23" s="88"/>
      <c r="F23" s="88"/>
      <c r="G23" s="88"/>
      <c r="H23" s="88"/>
      <c r="I23" s="88"/>
      <c r="J23" s="88"/>
      <c r="K23" s="88"/>
    </row>
    <row r="24" spans="2:11">
      <c r="E24" s="88"/>
      <c r="F24" s="88"/>
      <c r="G24" s="88"/>
      <c r="H24" s="88"/>
      <c r="I24" s="88"/>
      <c r="J24" s="88"/>
      <c r="K24" s="88"/>
    </row>
    <row r="25" spans="2:11">
      <c r="E25" s="88"/>
      <c r="F25" s="88"/>
      <c r="G25" s="88"/>
      <c r="H25" s="88"/>
      <c r="I25" s="88"/>
      <c r="J25" s="88"/>
      <c r="K25" s="88"/>
    </row>
    <row r="26" spans="2:11">
      <c r="E26" s="88"/>
      <c r="F26" s="88"/>
      <c r="G26" s="88"/>
      <c r="H26" s="88"/>
      <c r="I26" s="88"/>
      <c r="J26" s="88"/>
      <c r="K26" s="88"/>
    </row>
    <row r="27" spans="2:11">
      <c r="E27" s="88"/>
      <c r="F27" s="88"/>
      <c r="G27" s="88"/>
      <c r="H27" s="88"/>
      <c r="I27" s="88"/>
      <c r="J27" s="88"/>
      <c r="K27" s="88"/>
    </row>
    <row r="28" spans="2:11">
      <c r="B28" s="88"/>
      <c r="C28" s="88"/>
      <c r="D28" s="88"/>
      <c r="E28" s="88"/>
      <c r="F28" s="88"/>
      <c r="G28" s="88"/>
      <c r="H28" s="88"/>
    </row>
    <row r="29" spans="2:11" ht="28.5">
      <c r="B29" s="88"/>
      <c r="C29" s="88"/>
      <c r="D29" s="89"/>
      <c r="E29" s="88"/>
      <c r="F29" s="88"/>
      <c r="G29" s="88"/>
      <c r="H29" s="88"/>
    </row>
    <row r="30" spans="2:11">
      <c r="B30" s="88"/>
      <c r="C30" s="88"/>
      <c r="D30" s="88"/>
      <c r="F30" s="88"/>
      <c r="G30" s="88"/>
      <c r="H30" s="88"/>
    </row>
    <row r="31" spans="2:11">
      <c r="B31" s="88"/>
      <c r="F31" s="88"/>
      <c r="G31" s="88"/>
      <c r="H31" s="88"/>
    </row>
    <row r="32" spans="2:11">
      <c r="B32" s="88"/>
      <c r="F32" s="88"/>
      <c r="G32" s="88"/>
      <c r="H32" s="88"/>
    </row>
    <row r="33" spans="2:8">
      <c r="B33" s="88"/>
      <c r="F33" s="88"/>
      <c r="G33" s="88"/>
      <c r="H33" s="88"/>
    </row>
    <row r="34" spans="2:8">
      <c r="B34" s="88"/>
      <c r="F34" s="88"/>
      <c r="G34" s="88"/>
      <c r="H34" s="88"/>
    </row>
    <row r="35" spans="2:8">
      <c r="B35" s="88"/>
      <c r="F35" s="88"/>
      <c r="G35" s="88"/>
      <c r="H35" s="88"/>
    </row>
    <row r="36" spans="2:8">
      <c r="B36" s="88"/>
      <c r="F36" s="88"/>
      <c r="G36" s="88"/>
      <c r="H36" s="88"/>
    </row>
    <row r="37" spans="2:8">
      <c r="B37" s="88"/>
      <c r="E37" s="88"/>
      <c r="H37" s="88"/>
    </row>
    <row r="38" spans="2:8">
      <c r="B38" s="88"/>
      <c r="C38" s="88"/>
      <c r="D38" s="88"/>
      <c r="E38" s="88"/>
    </row>
    <row r="39" spans="2:8">
      <c r="B39" s="88"/>
      <c r="C39" s="88"/>
      <c r="D39" s="88"/>
      <c r="E39" s="88"/>
    </row>
    <row r="40" spans="2:8">
      <c r="B40" s="88"/>
      <c r="C40" s="88"/>
      <c r="D40" s="88"/>
      <c r="E40" s="88"/>
    </row>
    <row r="41" spans="2:8">
      <c r="B41" s="88"/>
      <c r="C41" s="88"/>
      <c r="D41" s="88"/>
      <c r="E41" s="88"/>
    </row>
    <row r="42" spans="2:8">
      <c r="B42" s="88"/>
      <c r="C42" s="88"/>
      <c r="D42" s="88"/>
      <c r="E42" s="88"/>
    </row>
    <row r="43" spans="2:8">
      <c r="B43" s="88"/>
      <c r="C43" s="88"/>
      <c r="D43" s="88"/>
      <c r="E43" s="88"/>
    </row>
    <row r="44" spans="2:8">
      <c r="B44" s="88"/>
      <c r="C44" s="88"/>
      <c r="D44" s="88"/>
      <c r="E44" s="88"/>
    </row>
    <row r="45" spans="2:8">
      <c r="B45" s="88"/>
      <c r="C45" s="88"/>
      <c r="D45" s="88"/>
      <c r="E45" s="88"/>
    </row>
    <row r="46" spans="2:8">
      <c r="B46" s="88"/>
      <c r="C46" s="88"/>
      <c r="D46" s="88"/>
      <c r="E46" s="88"/>
    </row>
    <row r="47" spans="2:8">
      <c r="B47" s="88"/>
      <c r="C47" s="88"/>
      <c r="D47" s="88"/>
      <c r="E47" s="88"/>
    </row>
    <row r="48" spans="2:8">
      <c r="B48" s="88"/>
      <c r="C48" s="88"/>
      <c r="D48" s="88"/>
      <c r="E48" s="88"/>
    </row>
    <row r="49" spans="2:4">
      <c r="B49" s="88"/>
      <c r="C49" s="88"/>
      <c r="D49" s="88"/>
    </row>
  </sheetData>
  <sortState ref="A4:C9">
    <sortCondition descending="1" ref="B4:B9"/>
  </sortState>
  <mergeCells count="1">
    <mergeCell ref="A1:H1"/>
  </mergeCells>
  <pageMargins left="0.70866141732283472" right="0.70866141732283472" top="0.74803149606299213" bottom="0.74803149606299213" header="0.31496062992125984" footer="0.31496062992125984"/>
  <pageSetup scale="52"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tabColor theme="2" tint="-0.499984740745262"/>
    <pageSetUpPr fitToPage="1"/>
  </sheetPr>
  <dimension ref="A1:N40"/>
  <sheetViews>
    <sheetView showGridLines="0" view="pageBreakPreview" topLeftCell="A7" zoomScale="70" zoomScaleNormal="70" zoomScaleSheetLayoutView="70" workbookViewId="0">
      <selection activeCell="U39" sqref="T39:U40"/>
    </sheetView>
  </sheetViews>
  <sheetFormatPr baseColWidth="10" defaultRowHeight="15"/>
  <cols>
    <col min="1" max="7" width="11.42578125" style="60"/>
    <col min="8" max="8" width="11.42578125" style="60" customWidth="1"/>
    <col min="9" max="9" width="28.140625" style="60" customWidth="1"/>
    <col min="10" max="10" width="20.42578125" style="60" customWidth="1"/>
    <col min="11" max="12" width="14.7109375" style="60" customWidth="1"/>
    <col min="13" max="13" width="15.28515625" style="60" customWidth="1"/>
    <col min="14" max="16384" width="11.42578125" style="60"/>
  </cols>
  <sheetData>
    <row r="1" spans="1:14">
      <c r="A1" s="2484"/>
      <c r="B1" s="2484"/>
      <c r="C1" s="2484"/>
      <c r="D1" s="2484"/>
      <c r="E1" s="2484"/>
      <c r="F1" s="2484"/>
      <c r="G1" s="2484"/>
      <c r="H1" s="2484"/>
      <c r="I1" s="2484"/>
      <c r="J1" s="2484"/>
      <c r="K1" s="2484"/>
      <c r="L1" s="2484"/>
      <c r="M1" s="2484"/>
      <c r="N1" s="72"/>
    </row>
    <row r="2" spans="1:14">
      <c r="A2" s="2484"/>
      <c r="B2" s="2484"/>
      <c r="C2" s="2484"/>
      <c r="D2" s="2484"/>
      <c r="E2" s="2484"/>
      <c r="F2" s="2484"/>
      <c r="G2" s="2484"/>
      <c r="H2" s="2484"/>
      <c r="I2" s="2484"/>
      <c r="J2" s="2484"/>
      <c r="K2" s="2484"/>
      <c r="L2" s="2484"/>
      <c r="M2" s="2484"/>
      <c r="N2" s="72"/>
    </row>
    <row r="3" spans="1:14">
      <c r="A3" s="2484"/>
      <c r="B3" s="2484"/>
      <c r="C3" s="2484"/>
      <c r="D3" s="2484"/>
      <c r="E3" s="2484"/>
      <c r="F3" s="2484"/>
      <c r="G3" s="2484"/>
      <c r="H3" s="2484"/>
      <c r="I3" s="2484"/>
      <c r="J3" s="2484"/>
      <c r="K3" s="2484"/>
      <c r="L3" s="2484"/>
      <c r="M3" s="2484"/>
      <c r="N3" s="72"/>
    </row>
    <row r="4" spans="1:14">
      <c r="A4" s="2484"/>
      <c r="B4" s="2484"/>
      <c r="C4" s="2484"/>
      <c r="D4" s="2484"/>
      <c r="E4" s="2484"/>
      <c r="F4" s="2484"/>
      <c r="G4" s="2484"/>
      <c r="H4" s="2484"/>
      <c r="I4" s="2484"/>
      <c r="J4" s="2484"/>
      <c r="K4" s="2484"/>
      <c r="L4" s="2484"/>
      <c r="M4" s="2484"/>
      <c r="N4" s="72"/>
    </row>
    <row r="5" spans="1:14">
      <c r="A5" s="2484"/>
      <c r="B5" s="2484"/>
      <c r="C5" s="2484"/>
      <c r="D5" s="2484"/>
      <c r="E5" s="2484"/>
      <c r="F5" s="2484"/>
      <c r="G5" s="2484"/>
      <c r="H5" s="2484"/>
      <c r="I5" s="2484"/>
      <c r="J5" s="2484"/>
      <c r="K5" s="2484"/>
      <c r="L5" s="2484"/>
      <c r="M5" s="2484"/>
      <c r="N5" s="72"/>
    </row>
    <row r="6" spans="1:14">
      <c r="A6" s="2484"/>
      <c r="B6" s="2484"/>
      <c r="C6" s="2484"/>
      <c r="D6" s="2484"/>
      <c r="E6" s="2484"/>
      <c r="F6" s="2484"/>
      <c r="G6" s="2484"/>
      <c r="H6" s="2484"/>
      <c r="I6" s="2484"/>
      <c r="J6" s="2484"/>
      <c r="K6" s="2484"/>
      <c r="L6" s="2484"/>
      <c r="M6" s="2484"/>
      <c r="N6" s="72"/>
    </row>
    <row r="7" spans="1:14" ht="47.25" customHeight="1">
      <c r="A7" s="2484"/>
      <c r="B7" s="2484"/>
      <c r="C7" s="2484"/>
      <c r="D7" s="2484"/>
      <c r="E7" s="2484"/>
      <c r="F7" s="2484"/>
      <c r="G7" s="2484"/>
      <c r="H7" s="2484"/>
      <c r="I7" s="2484"/>
      <c r="J7" s="2484"/>
      <c r="K7" s="2484"/>
      <c r="L7" s="2484"/>
      <c r="M7" s="2484"/>
      <c r="N7" s="72"/>
    </row>
    <row r="8" spans="1:14">
      <c r="A8" s="2484"/>
      <c r="B8" s="2484"/>
      <c r="C8" s="2484"/>
      <c r="D8" s="2484"/>
      <c r="E8" s="2484"/>
      <c r="F8" s="2484"/>
      <c r="G8" s="2484"/>
      <c r="H8" s="2484"/>
      <c r="I8" s="2484"/>
      <c r="J8" s="2484"/>
      <c r="K8" s="2484"/>
      <c r="L8" s="2484"/>
      <c r="M8" s="2484"/>
      <c r="N8" s="72"/>
    </row>
    <row r="9" spans="1:14">
      <c r="A9" s="2484"/>
      <c r="B9" s="2484"/>
      <c r="C9" s="2484"/>
      <c r="D9" s="2484"/>
      <c r="E9" s="2484"/>
      <c r="F9" s="2484"/>
      <c r="G9" s="2484"/>
      <c r="H9" s="2484"/>
      <c r="I9" s="2484"/>
      <c r="J9" s="2484"/>
      <c r="K9" s="2484"/>
      <c r="L9" s="2484"/>
      <c r="M9" s="2484"/>
      <c r="N9" s="72"/>
    </row>
    <row r="10" spans="1:14" ht="23.25" customHeight="1">
      <c r="A10" s="2484"/>
      <c r="B10" s="2484"/>
      <c r="C10" s="2484"/>
      <c r="D10" s="2484"/>
      <c r="E10" s="2484"/>
      <c r="F10" s="2484"/>
      <c r="G10" s="2484"/>
      <c r="H10" s="2484"/>
      <c r="I10" s="2484"/>
      <c r="J10" s="2484"/>
      <c r="K10" s="2484"/>
      <c r="L10" s="2484"/>
      <c r="M10" s="2484"/>
      <c r="N10" s="72"/>
    </row>
    <row r="11" spans="1:14">
      <c r="A11" s="2484"/>
      <c r="B11" s="2484"/>
      <c r="C11" s="2484"/>
      <c r="D11" s="2484"/>
      <c r="E11" s="2484"/>
      <c r="F11" s="2484"/>
      <c r="G11" s="2484"/>
      <c r="H11" s="2484"/>
      <c r="I11" s="2484"/>
      <c r="J11" s="2484"/>
      <c r="K11" s="2484"/>
      <c r="L11" s="2484"/>
      <c r="M11" s="2484"/>
      <c r="N11" s="72"/>
    </row>
    <row r="12" spans="1:14">
      <c r="A12" s="2484"/>
      <c r="B12" s="2484"/>
      <c r="C12" s="2484"/>
      <c r="D12" s="2484"/>
      <c r="E12" s="2484"/>
      <c r="F12" s="2484"/>
      <c r="G12" s="2484"/>
      <c r="H12" s="2484"/>
      <c r="I12" s="2484"/>
      <c r="J12" s="2484"/>
      <c r="K12" s="2484"/>
      <c r="L12" s="2484"/>
      <c r="M12" s="2484"/>
      <c r="N12" s="72"/>
    </row>
    <row r="13" spans="1:14">
      <c r="A13" s="2484"/>
      <c r="B13" s="2484"/>
      <c r="C13" s="2484"/>
      <c r="D13" s="2484"/>
      <c r="E13" s="2484"/>
      <c r="F13" s="2484"/>
      <c r="G13" s="2484"/>
      <c r="H13" s="2484"/>
      <c r="I13" s="2484"/>
      <c r="J13" s="2484"/>
      <c r="K13" s="2484"/>
      <c r="L13" s="2484"/>
      <c r="M13" s="2484"/>
      <c r="N13" s="72"/>
    </row>
    <row r="14" spans="1:14">
      <c r="A14" s="2484"/>
      <c r="B14" s="2484"/>
      <c r="C14" s="2484"/>
      <c r="D14" s="2484"/>
      <c r="E14" s="2484"/>
      <c r="F14" s="2484"/>
      <c r="G14" s="2484"/>
      <c r="H14" s="2484"/>
      <c r="I14" s="2484"/>
      <c r="J14" s="2484"/>
      <c r="K14" s="2484"/>
      <c r="L14" s="2484"/>
      <c r="M14" s="2484"/>
      <c r="N14" s="72"/>
    </row>
    <row r="15" spans="1:14">
      <c r="A15" s="2484"/>
      <c r="B15" s="2484"/>
      <c r="C15" s="2484"/>
      <c r="D15" s="2484"/>
      <c r="E15" s="2484"/>
      <c r="F15" s="2484"/>
      <c r="G15" s="2484"/>
      <c r="H15" s="2484"/>
      <c r="I15" s="2484"/>
      <c r="J15" s="2484"/>
      <c r="K15" s="2484"/>
      <c r="L15" s="2484"/>
      <c r="M15" s="2484"/>
      <c r="N15" s="72"/>
    </row>
    <row r="16" spans="1:14">
      <c r="A16" s="2484"/>
      <c r="B16" s="2484"/>
      <c r="C16" s="2484"/>
      <c r="D16" s="2484"/>
      <c r="E16" s="2484"/>
      <c r="F16" s="2484"/>
      <c r="G16" s="2484"/>
      <c r="H16" s="2484"/>
      <c r="I16" s="2484"/>
      <c r="J16" s="2484"/>
      <c r="K16" s="2484"/>
      <c r="L16" s="2484"/>
      <c r="M16" s="2484"/>
      <c r="N16" s="72"/>
    </row>
    <row r="17" spans="1:14">
      <c r="A17" s="2484"/>
      <c r="B17" s="2484"/>
      <c r="C17" s="2484"/>
      <c r="D17" s="2484"/>
      <c r="E17" s="2484"/>
      <c r="F17" s="2484"/>
      <c r="G17" s="2484"/>
      <c r="H17" s="2484"/>
      <c r="I17" s="2484"/>
      <c r="J17" s="2484"/>
      <c r="K17" s="2484"/>
      <c r="L17" s="2484"/>
      <c r="M17" s="2484"/>
      <c r="N17" s="72"/>
    </row>
    <row r="18" spans="1:14">
      <c r="A18" s="2484"/>
      <c r="B18" s="2484"/>
      <c r="C18" s="2484"/>
      <c r="D18" s="2484"/>
      <c r="E18" s="2484"/>
      <c r="F18" s="2484"/>
      <c r="G18" s="2484"/>
      <c r="H18" s="2484"/>
      <c r="I18" s="2484"/>
      <c r="J18" s="2484"/>
      <c r="K18" s="2484"/>
      <c r="L18" s="2484"/>
      <c r="M18" s="2484"/>
      <c r="N18" s="72"/>
    </row>
    <row r="19" spans="1:14">
      <c r="A19" s="2484"/>
      <c r="B19" s="2484"/>
      <c r="C19" s="2484"/>
      <c r="D19" s="2484"/>
      <c r="E19" s="2484"/>
      <c r="F19" s="2484"/>
      <c r="G19" s="2484"/>
      <c r="H19" s="2484"/>
      <c r="I19" s="2484"/>
      <c r="J19" s="2484"/>
      <c r="K19" s="2484"/>
      <c r="L19" s="2484"/>
      <c r="M19" s="2484"/>
      <c r="N19" s="72"/>
    </row>
    <row r="20" spans="1:14">
      <c r="A20" s="2484"/>
      <c r="B20" s="2484"/>
      <c r="C20" s="2484"/>
      <c r="D20" s="2484"/>
      <c r="E20" s="2484"/>
      <c r="F20" s="2484"/>
      <c r="G20" s="2484"/>
      <c r="H20" s="2484"/>
      <c r="I20" s="2484"/>
      <c r="J20" s="2484"/>
      <c r="K20" s="2484"/>
      <c r="L20" s="2484"/>
      <c r="M20" s="2484"/>
      <c r="N20" s="72"/>
    </row>
    <row r="21" spans="1:14">
      <c r="A21" s="2484"/>
      <c r="B21" s="2484"/>
      <c r="C21" s="2484"/>
      <c r="D21" s="2484"/>
      <c r="E21" s="2484"/>
      <c r="F21" s="2484"/>
      <c r="G21" s="2484"/>
      <c r="H21" s="2484"/>
      <c r="I21" s="2484"/>
      <c r="J21" s="2484"/>
      <c r="K21" s="2484"/>
      <c r="L21" s="2484"/>
      <c r="M21" s="2484"/>
      <c r="N21" s="72"/>
    </row>
    <row r="22" spans="1:14">
      <c r="A22" s="2484"/>
      <c r="B22" s="2484"/>
      <c r="C22" s="2484"/>
      <c r="D22" s="2484"/>
      <c r="E22" s="2484"/>
      <c r="F22" s="2484"/>
      <c r="G22" s="2484"/>
      <c r="H22" s="2484"/>
      <c r="I22" s="2484"/>
      <c r="J22" s="2484"/>
      <c r="K22" s="2484"/>
      <c r="L22" s="2484"/>
      <c r="M22" s="2484"/>
      <c r="N22" s="72"/>
    </row>
    <row r="23" spans="1:14">
      <c r="A23" s="2484"/>
      <c r="B23" s="2484"/>
      <c r="C23" s="2484"/>
      <c r="D23" s="2484"/>
      <c r="E23" s="2484"/>
      <c r="F23" s="2484"/>
      <c r="G23" s="2484"/>
      <c r="H23" s="2484"/>
      <c r="I23" s="2484"/>
      <c r="J23" s="2484"/>
      <c r="K23" s="2484"/>
      <c r="L23" s="2484"/>
      <c r="M23" s="2484"/>
      <c r="N23" s="72"/>
    </row>
    <row r="24" spans="1:14">
      <c r="A24" s="2484"/>
      <c r="B24" s="2484"/>
      <c r="C24" s="2484"/>
      <c r="D24" s="2484"/>
      <c r="E24" s="2484"/>
      <c r="F24" s="2484"/>
      <c r="G24" s="2484"/>
      <c r="H24" s="2484"/>
      <c r="I24" s="2484"/>
      <c r="J24" s="2484"/>
      <c r="K24" s="2484"/>
      <c r="L24" s="2484"/>
      <c r="M24" s="2484"/>
      <c r="N24" s="72"/>
    </row>
    <row r="25" spans="1:14">
      <c r="A25" s="2484"/>
      <c r="B25" s="2484"/>
      <c r="C25" s="2484"/>
      <c r="D25" s="2484"/>
      <c r="E25" s="2484"/>
      <c r="F25" s="2484"/>
      <c r="G25" s="2484"/>
      <c r="H25" s="2484"/>
      <c r="I25" s="2484"/>
      <c r="J25" s="2484"/>
      <c r="K25" s="2484"/>
      <c r="L25" s="2484"/>
      <c r="M25" s="2484"/>
      <c r="N25" s="72"/>
    </row>
    <row r="26" spans="1:14">
      <c r="A26" s="2484"/>
      <c r="B26" s="2484"/>
      <c r="C26" s="2484"/>
      <c r="D26" s="2484"/>
      <c r="E26" s="2484"/>
      <c r="F26" s="2484"/>
      <c r="G26" s="2484"/>
      <c r="H26" s="2484"/>
      <c r="I26" s="2484"/>
      <c r="J26" s="2484"/>
      <c r="K26" s="2484"/>
      <c r="L26" s="2484"/>
      <c r="M26" s="2484"/>
      <c r="N26" s="72"/>
    </row>
    <row r="27" spans="1:14">
      <c r="A27" s="2484"/>
      <c r="B27" s="2484"/>
      <c r="C27" s="2484"/>
      <c r="D27" s="2484"/>
      <c r="E27" s="2484"/>
      <c r="F27" s="2484"/>
      <c r="G27" s="2484"/>
      <c r="H27" s="2484"/>
      <c r="I27" s="2484"/>
      <c r="J27" s="2484"/>
      <c r="K27" s="2484"/>
      <c r="L27" s="2484"/>
      <c r="M27" s="2484"/>
      <c r="N27" s="72"/>
    </row>
    <row r="28" spans="1:14">
      <c r="A28" s="2484"/>
      <c r="B28" s="2484"/>
      <c r="C28" s="2484"/>
      <c r="D28" s="2484"/>
      <c r="E28" s="2484"/>
      <c r="F28" s="2484"/>
      <c r="G28" s="2484"/>
      <c r="H28" s="2484"/>
      <c r="I28" s="2484"/>
      <c r="J28" s="2484"/>
      <c r="K28" s="2484"/>
      <c r="L28" s="2484"/>
      <c r="M28" s="2484"/>
      <c r="N28" s="72"/>
    </row>
    <row r="29" spans="1:14">
      <c r="A29" s="2484"/>
      <c r="B29" s="2484"/>
      <c r="C29" s="2484"/>
      <c r="D29" s="2484"/>
      <c r="E29" s="2484"/>
      <c r="F29" s="2484"/>
      <c r="G29" s="2484"/>
      <c r="H29" s="2484"/>
      <c r="I29" s="2484"/>
      <c r="J29" s="2484"/>
      <c r="K29" s="2484"/>
      <c r="L29" s="2484"/>
      <c r="M29" s="2484"/>
      <c r="N29" s="72"/>
    </row>
    <row r="30" spans="1:14">
      <c r="A30" s="2484"/>
      <c r="B30" s="2484"/>
      <c r="C30" s="2484"/>
      <c r="D30" s="2484"/>
      <c r="E30" s="2484"/>
      <c r="F30" s="2484"/>
      <c r="G30" s="2484"/>
      <c r="H30" s="2484"/>
      <c r="I30" s="2484"/>
      <c r="J30" s="2484"/>
      <c r="K30" s="2484"/>
      <c r="L30" s="2484"/>
      <c r="M30" s="2484"/>
      <c r="N30" s="72"/>
    </row>
    <row r="31" spans="1:14">
      <c r="A31" s="2484"/>
      <c r="B31" s="2484"/>
      <c r="C31" s="2484"/>
      <c r="D31" s="2484"/>
      <c r="E31" s="2484"/>
      <c r="F31" s="2484"/>
      <c r="G31" s="2484"/>
      <c r="H31" s="2484"/>
      <c r="I31" s="2484"/>
      <c r="J31" s="2484"/>
      <c r="K31" s="2484"/>
      <c r="L31" s="2484"/>
      <c r="M31" s="2484"/>
      <c r="N31" s="72"/>
    </row>
    <row r="32" spans="1:14">
      <c r="A32" s="2484"/>
      <c r="B32" s="2484"/>
      <c r="C32" s="2484"/>
      <c r="D32" s="2484"/>
      <c r="E32" s="2484"/>
      <c r="F32" s="2484"/>
      <c r="G32" s="2484"/>
      <c r="H32" s="2484"/>
      <c r="I32" s="2484"/>
      <c r="J32" s="2484"/>
      <c r="K32" s="2484"/>
      <c r="L32" s="2484"/>
      <c r="M32" s="2484"/>
      <c r="N32" s="72"/>
    </row>
    <row r="33" spans="1:14">
      <c r="A33" s="2484"/>
      <c r="B33" s="2484"/>
      <c r="C33" s="2484"/>
      <c r="D33" s="2484"/>
      <c r="E33" s="2484"/>
      <c r="F33" s="2484"/>
      <c r="G33" s="2484"/>
      <c r="H33" s="2484"/>
      <c r="I33" s="2484"/>
      <c r="J33" s="2484"/>
      <c r="K33" s="2484"/>
      <c r="L33" s="2484"/>
      <c r="M33" s="2484"/>
      <c r="N33" s="72"/>
    </row>
    <row r="34" spans="1:14">
      <c r="A34" s="2484"/>
      <c r="B34" s="2484"/>
      <c r="C34" s="2484"/>
      <c r="D34" s="2484"/>
      <c r="E34" s="2484"/>
      <c r="F34" s="2484"/>
      <c r="G34" s="2484"/>
      <c r="H34" s="2484"/>
      <c r="I34" s="2484"/>
      <c r="J34" s="2484"/>
      <c r="K34" s="2484"/>
      <c r="L34" s="2484"/>
      <c r="M34" s="2484"/>
      <c r="N34" s="72"/>
    </row>
    <row r="35" spans="1:14">
      <c r="A35" s="2484"/>
      <c r="B35" s="2484"/>
      <c r="C35" s="2484"/>
      <c r="D35" s="2484"/>
      <c r="E35" s="2484"/>
      <c r="F35" s="2484"/>
      <c r="G35" s="2484"/>
      <c r="H35" s="2484"/>
      <c r="I35" s="2484"/>
      <c r="J35" s="2484"/>
      <c r="K35" s="2484"/>
      <c r="L35" s="2484"/>
      <c r="M35" s="2484"/>
      <c r="N35" s="72"/>
    </row>
    <row r="36" spans="1:14">
      <c r="A36" s="2484"/>
      <c r="B36" s="2484"/>
      <c r="C36" s="2484"/>
      <c r="D36" s="2484"/>
      <c r="E36" s="2484"/>
      <c r="F36" s="2484"/>
      <c r="G36" s="2484"/>
      <c r="H36" s="2484"/>
      <c r="I36" s="2484"/>
      <c r="J36" s="2484"/>
      <c r="K36" s="2484"/>
      <c r="L36" s="2484"/>
      <c r="M36" s="2484"/>
      <c r="N36" s="72"/>
    </row>
    <row r="37" spans="1:14">
      <c r="A37" s="2484"/>
      <c r="B37" s="2484"/>
      <c r="C37" s="2484"/>
      <c r="D37" s="2484"/>
      <c r="E37" s="2484"/>
      <c r="F37" s="2484"/>
      <c r="G37" s="2484"/>
      <c r="H37" s="2484"/>
      <c r="I37" s="2484"/>
      <c r="J37" s="2484"/>
      <c r="K37" s="2484"/>
      <c r="L37" s="2484"/>
      <c r="M37" s="2484"/>
      <c r="N37" s="72"/>
    </row>
    <row r="38" spans="1:14">
      <c r="A38" s="2484"/>
      <c r="B38" s="2484"/>
      <c r="C38" s="2484"/>
      <c r="D38" s="2484"/>
      <c r="E38" s="2484"/>
      <c r="F38" s="2484"/>
      <c r="G38" s="2484"/>
      <c r="H38" s="2484"/>
      <c r="I38" s="2484"/>
      <c r="J38" s="2484"/>
      <c r="K38" s="2484"/>
      <c r="L38" s="2484"/>
      <c r="M38" s="2484"/>
      <c r="N38" s="72"/>
    </row>
    <row r="39" spans="1:14">
      <c r="A39" s="2484"/>
      <c r="B39" s="2484"/>
      <c r="C39" s="2484"/>
      <c r="D39" s="2484"/>
      <c r="E39" s="2484"/>
      <c r="F39" s="2484"/>
      <c r="G39" s="2484"/>
      <c r="H39" s="2484"/>
      <c r="I39" s="2484"/>
      <c r="J39" s="2484"/>
      <c r="K39" s="2484"/>
      <c r="L39" s="2484"/>
      <c r="M39" s="2484"/>
      <c r="N39" s="72"/>
    </row>
    <row r="40" spans="1:14">
      <c r="A40" s="72"/>
      <c r="B40" s="72"/>
      <c r="C40" s="72"/>
      <c r="D40" s="72"/>
      <c r="E40" s="72"/>
      <c r="F40" s="72"/>
      <c r="G40" s="72"/>
      <c r="H40" s="72"/>
      <c r="I40" s="72"/>
      <c r="J40" s="72"/>
      <c r="K40" s="72"/>
      <c r="L40" s="72"/>
      <c r="M40" s="72"/>
      <c r="N40" s="72"/>
    </row>
  </sheetData>
  <mergeCells count="1">
    <mergeCell ref="A1:M39"/>
  </mergeCells>
  <pageMargins left="0.7" right="0.7" top="0.75" bottom="0.75" header="0.3" footer="0.3"/>
  <pageSetup scale="66" orientation="landscape"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5">
    <tabColor rgb="FF00B0F0"/>
  </sheetPr>
  <dimension ref="A1:M71"/>
  <sheetViews>
    <sheetView showGridLines="0" view="pageBreakPreview" zoomScale="70" zoomScaleNormal="85" zoomScaleSheetLayoutView="70" workbookViewId="0">
      <selection activeCell="E6" sqref="E6"/>
    </sheetView>
  </sheetViews>
  <sheetFormatPr baseColWidth="10" defaultColWidth="11.42578125" defaultRowHeight="15"/>
  <cols>
    <col min="1" max="1" width="49.85546875" style="59" customWidth="1"/>
    <col min="2" max="2" width="32.7109375" style="59" customWidth="1"/>
    <col min="3" max="3" width="22.5703125" style="59" customWidth="1"/>
    <col min="4" max="7" width="21.7109375" style="59" customWidth="1"/>
    <col min="8" max="8" width="18.7109375" style="59" customWidth="1"/>
    <col min="9" max="9" width="15.140625" style="59" bestFit="1" customWidth="1"/>
    <col min="10" max="16384" width="11.42578125" style="59"/>
  </cols>
  <sheetData>
    <row r="1" spans="1:12" ht="88.5" customHeight="1">
      <c r="A1" s="2630"/>
      <c r="B1" s="2630"/>
      <c r="C1" s="2630"/>
      <c r="D1" s="2630"/>
      <c r="E1" s="2630"/>
      <c r="F1" s="2630"/>
      <c r="G1" s="2630"/>
      <c r="H1"/>
      <c r="I1"/>
      <c r="J1"/>
      <c r="K1"/>
      <c r="L1"/>
    </row>
    <row r="2" spans="1:12" s="1982" customFormat="1" ht="23.25" customHeight="1">
      <c r="A2" s="1051" t="s">
        <v>127</v>
      </c>
      <c r="B2" s="1051" t="s">
        <v>151</v>
      </c>
      <c r="C2" s="1052" t="s">
        <v>10</v>
      </c>
      <c r="F2" s="412"/>
      <c r="G2" s="412"/>
    </row>
    <row r="3" spans="1:12" s="1982" customFormat="1" ht="23.25" customHeight="1">
      <c r="A3" s="2305" t="s">
        <v>11</v>
      </c>
      <c r="B3" s="2304">
        <f>+'IV.2.7.INV_SFS x Entidad'!B7</f>
        <v>1671181567.9200001</v>
      </c>
      <c r="C3" s="2306">
        <f>+B3/$B$7</f>
        <v>0.44132733319709522</v>
      </c>
      <c r="F3" s="412"/>
      <c r="G3" s="412"/>
    </row>
    <row r="4" spans="1:12" s="1982" customFormat="1" ht="23.25" customHeight="1">
      <c r="A4" s="1049" t="s">
        <v>974</v>
      </c>
      <c r="B4" s="2304">
        <v>1825638178.5599999</v>
      </c>
      <c r="C4" s="2306">
        <f>+B4/$B$7</f>
        <v>0.48211639249318022</v>
      </c>
      <c r="F4" s="412"/>
      <c r="G4" s="412"/>
    </row>
    <row r="5" spans="1:12" s="1982" customFormat="1" ht="23.25" customHeight="1">
      <c r="A5" s="1049" t="s">
        <v>980</v>
      </c>
      <c r="B5" s="2304">
        <v>199816731.13999999</v>
      </c>
      <c r="C5" s="2306">
        <f>+B5/$B$7</f>
        <v>5.2767806188728013E-2</v>
      </c>
      <c r="F5" s="412"/>
      <c r="G5" s="412"/>
    </row>
    <row r="6" spans="1:12" s="1982" customFormat="1" ht="23.25" customHeight="1">
      <c r="A6" s="1049" t="s">
        <v>979</v>
      </c>
      <c r="B6" s="2304">
        <v>90080188.700000003</v>
      </c>
      <c r="C6" s="2306">
        <f>+B6/$B$7</f>
        <v>2.3788468120996643E-2</v>
      </c>
      <c r="F6" s="412"/>
      <c r="G6" s="412"/>
    </row>
    <row r="7" spans="1:12" s="1982" customFormat="1" ht="23.25" customHeight="1">
      <c r="A7" s="1050" t="s">
        <v>1</v>
      </c>
      <c r="B7" s="2307">
        <f>SUM(B3:B6)</f>
        <v>3786716666.3199997</v>
      </c>
      <c r="C7" s="2308">
        <f>SUM(C3:C6)</f>
        <v>1</v>
      </c>
      <c r="F7" s="412"/>
      <c r="G7" s="412"/>
      <c r="I7" s="1983"/>
    </row>
    <row r="8" spans="1:12">
      <c r="A8" s="88"/>
      <c r="B8" s="88"/>
      <c r="C8" s="88"/>
      <c r="D8" s="88"/>
      <c r="F8"/>
      <c r="G8"/>
    </row>
    <row r="9" spans="1:12">
      <c r="A9" s="88"/>
      <c r="B9" s="88"/>
      <c r="C9" s="88"/>
      <c r="D9" s="88"/>
      <c r="E9" s="88"/>
      <c r="F9"/>
      <c r="G9"/>
    </row>
    <row r="10" spans="1:12">
      <c r="B10" s="88"/>
      <c r="C10" s="88"/>
      <c r="D10" s="88"/>
      <c r="E10" s="88"/>
      <c r="F10"/>
      <c r="G10"/>
    </row>
    <row r="11" spans="1:12">
      <c r="B11" s="88"/>
      <c r="C11" s="88"/>
      <c r="D11" s="88"/>
      <c r="E11" s="88"/>
      <c r="F11"/>
      <c r="G11"/>
    </row>
    <row r="12" spans="1:12">
      <c r="B12" s="88"/>
      <c r="C12" s="88"/>
      <c r="D12" s="88"/>
      <c r="E12" s="88"/>
      <c r="F12"/>
      <c r="G12"/>
    </row>
    <row r="13" spans="1:12">
      <c r="B13" s="88"/>
      <c r="C13" s="88"/>
      <c r="D13" s="88"/>
      <c r="E13" s="88"/>
      <c r="F13"/>
      <c r="G13"/>
    </row>
    <row r="14" spans="1:12">
      <c r="B14" s="88"/>
      <c r="C14" s="88"/>
      <c r="D14" s="88"/>
      <c r="E14" s="88"/>
      <c r="F14"/>
      <c r="G14"/>
    </row>
    <row r="15" spans="1:12">
      <c r="B15" s="88"/>
      <c r="C15" s="88"/>
      <c r="D15" s="88"/>
      <c r="E15" s="88"/>
      <c r="F15" s="88"/>
      <c r="G15" s="88"/>
    </row>
    <row r="16" spans="1:12">
      <c r="B16" s="88"/>
      <c r="C16" s="88"/>
      <c r="D16" s="88"/>
      <c r="E16" s="88"/>
      <c r="F16" s="88"/>
      <c r="G16" s="88"/>
    </row>
    <row r="17" spans="2:13">
      <c r="B17" s="88"/>
      <c r="C17" s="88"/>
      <c r="D17" s="88"/>
      <c r="E17" s="88"/>
      <c r="F17" s="88"/>
      <c r="G17" s="88"/>
    </row>
    <row r="18" spans="2:13">
      <c r="B18" s="88"/>
      <c r="C18" s="88"/>
      <c r="D18" s="88"/>
      <c r="E18" s="88"/>
      <c r="F18" s="88"/>
      <c r="G18" s="88"/>
    </row>
    <row r="19" spans="2:13">
      <c r="B19" s="88"/>
      <c r="C19" s="88"/>
      <c r="D19" s="88"/>
      <c r="E19" s="88"/>
      <c r="F19" s="88"/>
      <c r="G19" s="88"/>
    </row>
    <row r="20" spans="2:13">
      <c r="B20" s="88"/>
      <c r="C20" s="88"/>
      <c r="D20" s="88"/>
      <c r="E20" s="88"/>
      <c r="F20" s="88"/>
      <c r="G20" s="88"/>
    </row>
    <row r="21" spans="2:13">
      <c r="B21" s="88"/>
      <c r="C21" s="88"/>
      <c r="D21" s="88"/>
      <c r="E21" s="88"/>
      <c r="F21" s="88"/>
      <c r="G21" s="88"/>
    </row>
    <row r="22" spans="2:13">
      <c r="B22" s="88"/>
      <c r="C22" s="88"/>
      <c r="D22" s="88"/>
      <c r="E22" s="88"/>
      <c r="F22" s="88"/>
      <c r="G22" s="88"/>
    </row>
    <row r="23" spans="2:13">
      <c r="B23" s="88"/>
      <c r="C23" s="88"/>
      <c r="D23" s="88"/>
      <c r="E23" s="88"/>
      <c r="F23" s="88"/>
      <c r="G23" s="88"/>
    </row>
    <row r="24" spans="2:13">
      <c r="B24" s="88"/>
      <c r="C24" s="88"/>
      <c r="D24" s="88"/>
      <c r="E24" s="88"/>
      <c r="F24" s="88"/>
      <c r="G24" s="88"/>
    </row>
    <row r="25" spans="2:13">
      <c r="B25" s="88"/>
      <c r="C25" s="88"/>
      <c r="D25" s="88"/>
      <c r="E25" s="88"/>
      <c r="F25" s="88"/>
      <c r="G25" s="88"/>
    </row>
    <row r="26" spans="2:13">
      <c r="B26" s="88"/>
      <c r="C26" s="88"/>
      <c r="D26" s="88"/>
      <c r="E26" s="88"/>
      <c r="F26" s="88"/>
      <c r="G26" s="88"/>
    </row>
    <row r="27" spans="2:13">
      <c r="E27" s="88"/>
      <c r="F27" s="88"/>
      <c r="G27" s="88"/>
      <c r="J27" s="88"/>
      <c r="K27" s="88"/>
      <c r="L27" s="88"/>
      <c r="M27" s="88"/>
    </row>
    <row r="28" spans="2:13">
      <c r="E28" s="88"/>
      <c r="F28" s="88"/>
      <c r="G28" s="88"/>
      <c r="J28" s="88"/>
      <c r="K28" s="88"/>
      <c r="L28" s="88"/>
      <c r="M28" s="88"/>
    </row>
    <row r="29" spans="2:13">
      <c r="E29" s="88"/>
      <c r="F29" s="88"/>
      <c r="G29" s="88"/>
      <c r="J29" s="88"/>
      <c r="K29" s="88"/>
      <c r="L29" s="88"/>
      <c r="M29" s="88"/>
    </row>
    <row r="30" spans="2:13">
      <c r="E30" s="88"/>
      <c r="F30" s="88"/>
      <c r="G30" s="88"/>
      <c r="J30" s="88"/>
      <c r="K30" s="88"/>
      <c r="L30" s="88"/>
      <c r="M30" s="88"/>
    </row>
    <row r="31" spans="2:13">
      <c r="E31" s="88"/>
      <c r="F31" s="88"/>
      <c r="G31" s="88"/>
      <c r="J31" s="88"/>
      <c r="K31" s="88"/>
      <c r="L31" s="88"/>
      <c r="M31" s="88"/>
    </row>
    <row r="32" spans="2:13">
      <c r="E32" s="88"/>
      <c r="F32" s="88"/>
      <c r="G32" s="88"/>
      <c r="J32" s="88"/>
      <c r="K32" s="88"/>
      <c r="L32" s="88"/>
      <c r="M32" s="88"/>
    </row>
    <row r="33" spans="2:10">
      <c r="B33" s="88"/>
      <c r="C33" s="88"/>
      <c r="D33" s="88"/>
      <c r="E33" s="88"/>
      <c r="F33" s="88"/>
      <c r="G33" s="88"/>
      <c r="J33" s="88"/>
    </row>
    <row r="34" spans="2:10" ht="28.5">
      <c r="B34" s="88"/>
      <c r="C34" s="88"/>
      <c r="D34" s="89"/>
      <c r="E34" s="88"/>
      <c r="F34" s="88"/>
      <c r="G34" s="88"/>
      <c r="J34" s="88"/>
    </row>
    <row r="35" spans="2:10">
      <c r="B35" s="88"/>
      <c r="C35" s="88"/>
      <c r="D35" s="88"/>
      <c r="E35" s="88"/>
      <c r="F35" s="88"/>
      <c r="G35" s="88"/>
      <c r="J35" s="88"/>
    </row>
    <row r="36" spans="2:10">
      <c r="B36" s="88"/>
      <c r="F36" s="88"/>
      <c r="G36" s="88"/>
      <c r="J36" s="88"/>
    </row>
    <row r="37" spans="2:10">
      <c r="B37" s="88"/>
      <c r="F37" s="88"/>
      <c r="G37" s="88"/>
      <c r="J37" s="88"/>
    </row>
    <row r="38" spans="2:10">
      <c r="B38" s="88"/>
      <c r="F38" s="88"/>
      <c r="G38" s="88"/>
    </row>
    <row r="39" spans="2:10">
      <c r="B39" s="88"/>
      <c r="F39" s="88"/>
      <c r="G39" s="88"/>
    </row>
    <row r="40" spans="2:10">
      <c r="B40" s="88"/>
      <c r="F40" s="88"/>
      <c r="G40" s="88"/>
    </row>
    <row r="41" spans="2:10">
      <c r="B41" s="88"/>
      <c r="C41" s="88"/>
      <c r="D41" s="88"/>
      <c r="E41" s="88"/>
    </row>
    <row r="42" spans="2:10">
      <c r="B42" s="88"/>
      <c r="C42" s="88"/>
      <c r="D42" s="88"/>
      <c r="E42" s="88"/>
    </row>
    <row r="43" spans="2:10">
      <c r="B43" s="88"/>
      <c r="C43" s="88"/>
      <c r="D43" s="88"/>
      <c r="E43" s="88"/>
    </row>
    <row r="44" spans="2:10">
      <c r="B44" s="88"/>
      <c r="C44" s="88"/>
      <c r="D44" s="88"/>
      <c r="E44" s="88"/>
    </row>
    <row r="45" spans="2:10">
      <c r="B45" s="88"/>
      <c r="C45" s="88"/>
      <c r="D45" s="88"/>
      <c r="E45" s="88"/>
    </row>
    <row r="46" spans="2:10">
      <c r="B46" s="88"/>
      <c r="C46" s="88"/>
      <c r="D46" s="88"/>
      <c r="E46" s="88"/>
    </row>
    <row r="47" spans="2:10">
      <c r="B47" s="88"/>
      <c r="C47" s="88"/>
      <c r="D47" s="88"/>
      <c r="E47" s="88"/>
    </row>
    <row r="48" spans="2:10">
      <c r="B48" s="88"/>
      <c r="C48" s="88"/>
      <c r="D48" s="88"/>
      <c r="E48" s="88"/>
    </row>
    <row r="49" spans="2:5">
      <c r="B49" s="88"/>
      <c r="C49" s="88"/>
      <c r="D49" s="88"/>
      <c r="E49" s="88"/>
    </row>
    <row r="50" spans="2:5">
      <c r="B50" s="88"/>
      <c r="C50" s="88"/>
      <c r="D50" s="88"/>
      <c r="E50" s="88"/>
    </row>
    <row r="51" spans="2:5">
      <c r="B51" s="88"/>
      <c r="C51" s="88"/>
      <c r="D51" s="88"/>
      <c r="E51" s="88"/>
    </row>
    <row r="52" spans="2:5">
      <c r="B52" s="88"/>
      <c r="C52" s="88"/>
      <c r="D52" s="88"/>
      <c r="E52" s="88"/>
    </row>
    <row r="53" spans="2:5">
      <c r="B53" s="88"/>
      <c r="C53" s="88"/>
      <c r="D53" s="88"/>
      <c r="E53" s="88"/>
    </row>
    <row r="54" spans="2:5">
      <c r="B54" s="88"/>
      <c r="C54" s="88"/>
      <c r="D54" s="88"/>
      <c r="E54" s="88"/>
    </row>
    <row r="55" spans="2:5">
      <c r="B55" s="88"/>
      <c r="C55" s="88"/>
      <c r="D55" s="88"/>
      <c r="E55" s="88"/>
    </row>
    <row r="56" spans="2:5">
      <c r="B56" s="88"/>
      <c r="C56" s="88"/>
      <c r="D56" s="88"/>
      <c r="E56" s="88"/>
    </row>
    <row r="57" spans="2:5">
      <c r="B57" s="88"/>
      <c r="C57" s="88"/>
      <c r="D57" s="88"/>
      <c r="E57" s="88"/>
    </row>
    <row r="58" spans="2:5">
      <c r="B58" s="88"/>
      <c r="C58" s="88"/>
      <c r="D58" s="88"/>
      <c r="E58" s="88"/>
    </row>
    <row r="59" spans="2:5">
      <c r="B59" s="88"/>
      <c r="C59" s="88"/>
      <c r="D59" s="88"/>
      <c r="E59" s="88"/>
    </row>
    <row r="60" spans="2:5">
      <c r="B60" s="88"/>
      <c r="C60" s="88"/>
      <c r="D60" s="88"/>
      <c r="E60" s="88"/>
    </row>
    <row r="61" spans="2:5">
      <c r="B61" s="88"/>
      <c r="C61" s="88"/>
      <c r="D61" s="88"/>
      <c r="E61" s="88"/>
    </row>
    <row r="62" spans="2:5">
      <c r="B62" s="88"/>
      <c r="C62" s="88"/>
      <c r="D62" s="88"/>
      <c r="E62" s="88"/>
    </row>
    <row r="63" spans="2:5">
      <c r="B63" s="88"/>
      <c r="C63" s="88"/>
      <c r="D63" s="88"/>
      <c r="E63" s="88"/>
    </row>
    <row r="64" spans="2:5">
      <c r="B64" s="88"/>
      <c r="C64" s="88"/>
      <c r="D64" s="88"/>
      <c r="E64" s="88"/>
    </row>
    <row r="65" spans="2:5">
      <c r="B65" s="88"/>
      <c r="C65" s="88"/>
      <c r="D65" s="88"/>
      <c r="E65" s="88"/>
    </row>
    <row r="66" spans="2:5">
      <c r="B66" s="88"/>
      <c r="C66" s="88"/>
      <c r="D66" s="88"/>
      <c r="E66" s="88"/>
    </row>
    <row r="67" spans="2:5">
      <c r="B67" s="88"/>
      <c r="C67" s="88"/>
      <c r="D67" s="88"/>
      <c r="E67" s="88"/>
    </row>
    <row r="68" spans="2:5">
      <c r="B68" s="88"/>
      <c r="C68" s="88"/>
      <c r="D68" s="88"/>
      <c r="E68" s="88"/>
    </row>
    <row r="69" spans="2:5">
      <c r="B69" s="88"/>
      <c r="C69" s="88"/>
      <c r="D69" s="88"/>
      <c r="E69" s="88"/>
    </row>
    <row r="70" spans="2:5">
      <c r="B70" s="88"/>
      <c r="C70" s="88"/>
      <c r="D70" s="88"/>
      <c r="E70" s="88"/>
    </row>
    <row r="71" spans="2:5">
      <c r="B71" s="88"/>
      <c r="C71" s="88"/>
      <c r="D71" s="88"/>
      <c r="E71" s="88"/>
    </row>
  </sheetData>
  <mergeCells count="1">
    <mergeCell ref="A1:G1"/>
  </mergeCells>
  <pageMargins left="0.70866141732283472" right="0.70866141732283472" top="0.74803149606299213" bottom="0.74803149606299213" header="0.31496062992125984" footer="0.31496062992125984"/>
  <pageSetup scale="54" orientation="landscape" r:id="rId1"/>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6">
    <tabColor rgb="FF00B0F0"/>
  </sheetPr>
  <dimension ref="A1:N50"/>
  <sheetViews>
    <sheetView showGridLines="0" view="pageBreakPreview" zoomScale="55" zoomScaleNormal="70" zoomScaleSheetLayoutView="55" workbookViewId="0">
      <selection activeCell="H19" sqref="H19"/>
    </sheetView>
  </sheetViews>
  <sheetFormatPr baseColWidth="10" defaultColWidth="11.42578125" defaultRowHeight="15"/>
  <cols>
    <col min="1" max="1" width="30.5703125" style="43" customWidth="1"/>
    <col min="2" max="2" width="32.5703125" style="43" customWidth="1"/>
    <col min="3" max="3" width="33.140625" style="43" customWidth="1"/>
    <col min="4" max="4" width="32.28515625" style="43" customWidth="1"/>
    <col min="5" max="5" width="24.140625" style="43" bestFit="1" customWidth="1"/>
    <col min="6" max="6" width="23.140625" style="43" customWidth="1"/>
    <col min="7" max="7" width="22.5703125" style="43" customWidth="1"/>
    <col min="8" max="11" width="19.28515625" style="43" customWidth="1"/>
    <col min="12" max="12" width="16.5703125" style="43" customWidth="1"/>
    <col min="13" max="13" width="19.7109375" style="43" customWidth="1"/>
    <col min="14" max="14" width="18.28515625" style="43" bestFit="1" customWidth="1"/>
    <col min="15" max="16384" width="11.42578125" style="43"/>
  </cols>
  <sheetData>
    <row r="1" spans="1:14" customFormat="1" ht="97.5" customHeight="1">
      <c r="A1" s="2626"/>
      <c r="B1" s="2626"/>
      <c r="C1" s="2626"/>
      <c r="D1" s="2626"/>
      <c r="E1" s="2626"/>
      <c r="F1" s="2626"/>
      <c r="G1" s="2626"/>
      <c r="H1" s="2626"/>
      <c r="I1" s="2626"/>
      <c r="J1" s="2626"/>
      <c r="K1" s="2626"/>
      <c r="L1" s="2626"/>
    </row>
    <row r="2" spans="1:14" customFormat="1" ht="8.25" customHeight="1">
      <c r="A2" s="2631"/>
      <c r="B2" s="2631"/>
      <c r="C2" s="2631"/>
      <c r="D2" s="2631"/>
      <c r="E2" s="2631"/>
      <c r="F2" s="2631"/>
      <c r="G2" s="2631"/>
      <c r="H2" s="2631"/>
      <c r="I2" s="2631"/>
      <c r="J2" s="2631"/>
      <c r="K2" s="2631"/>
      <c r="L2" s="2631"/>
      <c r="M2" s="83"/>
      <c r="N2" s="83"/>
    </row>
    <row r="3" spans="1:14" customFormat="1" ht="47.25" customHeight="1">
      <c r="A3" s="1382" t="s">
        <v>0</v>
      </c>
      <c r="B3" s="2275" t="s">
        <v>528</v>
      </c>
      <c r="C3" s="2276" t="s">
        <v>488</v>
      </c>
      <c r="D3" s="2277" t="s">
        <v>113</v>
      </c>
      <c r="E3" s="14"/>
      <c r="F3" s="25"/>
      <c r="G3" s="25"/>
      <c r="H3" s="25"/>
      <c r="I3" s="25"/>
      <c r="J3" s="12"/>
      <c r="K3" s="12"/>
      <c r="L3" s="12"/>
      <c r="M3" s="87"/>
    </row>
    <row r="4" spans="1:14" customFormat="1" ht="19.5" customHeight="1">
      <c r="A4" s="587">
        <v>2007</v>
      </c>
      <c r="B4" s="1799">
        <f>+'IV.1.3. Ingr y egr SDSS'!C5</f>
        <v>1566425499.9599998</v>
      </c>
      <c r="C4" s="1286">
        <f>+'IV.1.3. Ingr y egr SDSS'!I5</f>
        <v>1578880050.26</v>
      </c>
      <c r="D4" s="1285">
        <f t="shared" ref="D4:D11" si="0">B4-C4</f>
        <v>-12454550.300000191</v>
      </c>
      <c r="E4" s="582"/>
      <c r="F4" s="25"/>
      <c r="G4" s="25"/>
      <c r="H4" s="25"/>
      <c r="I4" s="25"/>
      <c r="J4" s="12"/>
      <c r="K4" s="12"/>
      <c r="L4" s="12"/>
      <c r="M4" s="87"/>
    </row>
    <row r="5" spans="1:14" customFormat="1" ht="19.5" customHeight="1">
      <c r="A5" s="587">
        <v>2008</v>
      </c>
      <c r="B5" s="1799">
        <f>+'IV.1.3. Ingr y egr SDSS'!C6</f>
        <v>2203369531</v>
      </c>
      <c r="C5" s="1286">
        <f>+'IV.1.3. Ingr y egr SDSS'!I6</f>
        <v>2556770326.0999999</v>
      </c>
      <c r="D5" s="1285">
        <f t="shared" si="0"/>
        <v>-353400795.0999999</v>
      </c>
      <c r="E5" s="582"/>
      <c r="F5" s="25"/>
      <c r="G5" s="25"/>
      <c r="H5" s="25"/>
      <c r="I5" s="25"/>
      <c r="J5" s="12"/>
      <c r="K5" s="12"/>
      <c r="L5" s="12"/>
      <c r="M5" s="87"/>
    </row>
    <row r="6" spans="1:14" customFormat="1" ht="19.5" customHeight="1">
      <c r="A6" s="587">
        <v>2009</v>
      </c>
      <c r="B6" s="1799">
        <f>+'IV.1.3. Ingr y egr SDSS'!C7</f>
        <v>3190675855.0100002</v>
      </c>
      <c r="C6" s="1286">
        <f>+'IV.1.3. Ingr y egr SDSS'!I7</f>
        <v>2723337644.3600001</v>
      </c>
      <c r="D6" s="1285">
        <f t="shared" si="0"/>
        <v>467338210.6500001</v>
      </c>
      <c r="E6" s="582"/>
      <c r="F6" s="25"/>
      <c r="G6" s="25"/>
      <c r="H6" s="25"/>
      <c r="I6" s="25"/>
      <c r="J6" s="12"/>
      <c r="K6" s="12"/>
      <c r="L6" s="12"/>
      <c r="M6" s="87"/>
    </row>
    <row r="7" spans="1:14" customFormat="1" ht="19.5" customHeight="1">
      <c r="A7" s="587">
        <v>2010</v>
      </c>
      <c r="B7" s="1799">
        <f>+'IV.1.3. Ingr y egr SDSS'!C8</f>
        <v>3736675849.46</v>
      </c>
      <c r="C7" s="1286">
        <f>+'IV.1.3. Ingr y egr SDSS'!I8</f>
        <v>3444380482.9799995</v>
      </c>
      <c r="D7" s="1285">
        <f t="shared" si="0"/>
        <v>292295366.4800005</v>
      </c>
      <c r="E7" s="582"/>
      <c r="F7" s="25"/>
      <c r="G7" s="25"/>
      <c r="H7" s="25"/>
      <c r="I7" s="25"/>
      <c r="J7" s="12"/>
      <c r="K7" s="12"/>
      <c r="L7" s="12"/>
      <c r="M7" s="87"/>
    </row>
    <row r="8" spans="1:14" s="60" customFormat="1" ht="19.5" customHeight="1">
      <c r="A8" s="587">
        <v>2011</v>
      </c>
      <c r="B8" s="1799">
        <f>+'IV.1.3. Ingr y egr SDSS'!C9</f>
        <v>4134675852</v>
      </c>
      <c r="C8" s="1286">
        <f>+'IV.1.3. Ingr y egr SDSS'!I9</f>
        <v>4363872025.2399998</v>
      </c>
      <c r="D8" s="1285">
        <f t="shared" si="0"/>
        <v>-229196173.23999977</v>
      </c>
      <c r="E8" s="582"/>
      <c r="F8" s="25"/>
      <c r="G8" s="25"/>
      <c r="H8" s="25"/>
      <c r="I8" s="25"/>
      <c r="J8" s="12"/>
      <c r="K8" s="12"/>
      <c r="L8" s="12"/>
      <c r="M8" s="87"/>
    </row>
    <row r="9" spans="1:14" s="60" customFormat="1" ht="19.5" customHeight="1">
      <c r="A9" s="587">
        <v>2012</v>
      </c>
      <c r="B9" s="1799">
        <f>+'IV.1.3. Ingr y egr SDSS'!C10</f>
        <v>4599999999.96</v>
      </c>
      <c r="C9" s="1286">
        <f>+'IV.1.3. Ingr y egr SDSS'!I10</f>
        <v>4742082647.7799997</v>
      </c>
      <c r="D9" s="1285">
        <f t="shared" si="0"/>
        <v>-142082647.81999969</v>
      </c>
      <c r="E9" s="582"/>
      <c r="F9" s="25"/>
      <c r="G9" s="25"/>
      <c r="H9" s="25"/>
      <c r="I9" s="25"/>
      <c r="J9" s="12"/>
      <c r="K9" s="12"/>
      <c r="L9" s="12"/>
      <c r="M9" s="87"/>
    </row>
    <row r="10" spans="1:14" s="60" customFormat="1" ht="19.5" customHeight="1">
      <c r="A10" s="587">
        <v>2013</v>
      </c>
      <c r="B10" s="1799">
        <f>+'IV.1.3. Ingr y egr SDSS'!C11</f>
        <v>5302610000</v>
      </c>
      <c r="C10" s="1286">
        <f>+'IV.1.3. Ingr y egr SDSS'!I11</f>
        <v>5215203784.9399996</v>
      </c>
      <c r="D10" s="1285">
        <f t="shared" si="0"/>
        <v>87406215.06000042</v>
      </c>
      <c r="E10" s="582"/>
      <c r="F10" s="25"/>
      <c r="G10" s="25"/>
      <c r="H10" s="25"/>
      <c r="I10" s="25"/>
      <c r="J10" s="12"/>
      <c r="K10" s="12"/>
      <c r="L10" s="12"/>
      <c r="M10" s="87"/>
    </row>
    <row r="11" spans="1:14" s="60" customFormat="1" ht="19.5" customHeight="1">
      <c r="A11" s="587">
        <v>2014</v>
      </c>
      <c r="B11" s="1799">
        <f>+'IV.1.3. Ingr y egr SDSS'!C12</f>
        <v>6839999499</v>
      </c>
      <c r="C11" s="1286">
        <f>+'IV.1.3. Ingr y egr SDSS'!I12</f>
        <v>7378610518.96</v>
      </c>
      <c r="D11" s="1285">
        <f t="shared" si="0"/>
        <v>-538611019.96000004</v>
      </c>
      <c r="E11" s="582"/>
      <c r="F11" s="25"/>
      <c r="G11" s="25"/>
      <c r="H11" s="25"/>
      <c r="I11" s="25"/>
      <c r="J11" s="12"/>
      <c r="K11" s="12"/>
      <c r="L11" s="12"/>
      <c r="M11" s="87"/>
    </row>
    <row r="12" spans="1:14" s="60" customFormat="1" ht="19.5" customHeight="1">
      <c r="A12" s="587">
        <v>2015</v>
      </c>
      <c r="B12" s="1799">
        <f>+'IV.1.3. Ingr y egr SDSS'!C13</f>
        <v>6922811271.25</v>
      </c>
      <c r="C12" s="1286">
        <f>+'IV.1.3. Ingr y egr SDSS'!I13</f>
        <v>6892825210.3000002</v>
      </c>
      <c r="D12" s="1285">
        <f t="shared" ref="D12:D17" si="1">B12-C12</f>
        <v>29986060.949999809</v>
      </c>
      <c r="E12" s="582"/>
      <c r="F12" s="25"/>
      <c r="G12" s="25"/>
      <c r="H12" s="25"/>
      <c r="I12" s="25"/>
      <c r="J12" s="12"/>
      <c r="K12" s="12"/>
      <c r="L12" s="12"/>
      <c r="M12" s="87"/>
    </row>
    <row r="13" spans="1:14" s="584" customFormat="1" ht="19.5" customHeight="1">
      <c r="A13" s="587">
        <v>2016</v>
      </c>
      <c r="B13" s="1799">
        <f>+'IV.1.3. Ingr y egr SDSS'!C14</f>
        <v>8498167479</v>
      </c>
      <c r="C13" s="1286">
        <f>+'IV.1.3. Ingr y egr SDSS'!I14</f>
        <v>8178603831.1000004</v>
      </c>
      <c r="D13" s="1285">
        <f t="shared" si="1"/>
        <v>319563647.89999962</v>
      </c>
      <c r="E13" s="582"/>
      <c r="F13" s="25"/>
      <c r="G13" s="25"/>
      <c r="H13" s="25"/>
      <c r="I13" s="25"/>
      <c r="J13" s="12"/>
      <c r="K13" s="12"/>
      <c r="L13" s="12"/>
      <c r="M13" s="87"/>
    </row>
    <row r="14" spans="1:14" s="584" customFormat="1" ht="19.5" customHeight="1">
      <c r="A14" s="587">
        <v>2017</v>
      </c>
      <c r="B14" s="1799">
        <f>+'IV.1.3. Ingr y egr SDSS'!C15</f>
        <v>8861365332.7000008</v>
      </c>
      <c r="C14" s="1286">
        <f>+'IV.1.3. Ingr y egr SDSS'!I15</f>
        <v>9002153750.7799988</v>
      </c>
      <c r="D14" s="1285">
        <f t="shared" si="1"/>
        <v>-140788418.07999802</v>
      </c>
      <c r="E14" s="582"/>
      <c r="F14" s="25"/>
      <c r="G14" s="25"/>
      <c r="H14" s="25"/>
      <c r="I14" s="25"/>
      <c r="J14" s="12"/>
      <c r="K14" s="12"/>
      <c r="L14" s="12"/>
      <c r="M14" s="87"/>
    </row>
    <row r="15" spans="1:14" s="584" customFormat="1" ht="19.5" customHeight="1">
      <c r="A15" s="587">
        <f>+'IV.1.3. Ingr y egr SDSS'!A16</f>
        <v>2018</v>
      </c>
      <c r="B15" s="1799">
        <f>+'IV.1.3. Ingr y egr SDSS'!C16</f>
        <v>9303031999.3699989</v>
      </c>
      <c r="C15" s="1286">
        <f>+'IV.1.3. Ingr y egr SDSS'!I16</f>
        <v>9656741344.960001</v>
      </c>
      <c r="D15" s="1285">
        <f t="shared" si="1"/>
        <v>-353709345.59000206</v>
      </c>
      <c r="E15" s="582"/>
      <c r="F15" s="25"/>
      <c r="G15" s="25"/>
      <c r="H15" s="25"/>
      <c r="I15" s="25"/>
      <c r="J15" s="12"/>
      <c r="K15" s="12"/>
      <c r="L15" s="12"/>
      <c r="M15" s="87"/>
    </row>
    <row r="16" spans="1:14" customFormat="1" ht="19.5" customHeight="1">
      <c r="A16" s="587">
        <v>2019</v>
      </c>
      <c r="B16" s="1799">
        <f>+'IV.1.3. Ingr y egr SDSS'!C17</f>
        <v>10073865331.690001</v>
      </c>
      <c r="C16" s="1286">
        <f>+'IV.1.3. Ingr y egr SDSS'!I17</f>
        <v>10092459380.139999</v>
      </c>
      <c r="D16" s="1285">
        <f t="shared" si="1"/>
        <v>-18594048.449998856</v>
      </c>
      <c r="E16" s="582"/>
      <c r="F16" s="25"/>
      <c r="G16" s="25"/>
      <c r="H16" s="25"/>
      <c r="I16" s="25"/>
      <c r="J16" s="12"/>
      <c r="K16" s="12"/>
      <c r="L16" s="12"/>
      <c r="M16" s="87"/>
    </row>
    <row r="17" spans="1:13" s="584" customFormat="1" ht="19.5" customHeight="1">
      <c r="A17" s="587">
        <v>2020</v>
      </c>
      <c r="B17" s="1799">
        <f>+'IV.1.3. Ingr y egr SDSS'!C18</f>
        <v>9955487666.2999992</v>
      </c>
      <c r="C17" s="1286">
        <f>+'IV.1.3. Ingr y egr SDSS'!I18</f>
        <v>12108569830.129999</v>
      </c>
      <c r="D17" s="1285">
        <f t="shared" si="1"/>
        <v>-2153082163.8299999</v>
      </c>
      <c r="E17" s="582"/>
      <c r="F17" s="25"/>
      <c r="G17" s="25"/>
      <c r="H17" s="25"/>
      <c r="I17" s="25"/>
      <c r="J17" s="12"/>
      <c r="K17" s="12"/>
      <c r="L17" s="12"/>
      <c r="M17" s="87"/>
    </row>
    <row r="18" spans="1:13" s="584" customFormat="1" ht="19.5" customHeight="1">
      <c r="A18" s="587" t="str">
        <f>+'Resumen EEp'!G5</f>
        <v>Ene-Abr. 2021</v>
      </c>
      <c r="B18" s="1799">
        <f>+'IV.1.3. Ingr y egr SDSS'!C19</f>
        <v>5120177333.3199997</v>
      </c>
      <c r="C18" s="1286">
        <f>+'IV.1.3. Ingr y egr SDSS'!I19</f>
        <v>5121177718.25</v>
      </c>
      <c r="D18" s="1285">
        <f>B18-C18</f>
        <v>-1000384.9300003052</v>
      </c>
      <c r="E18" s="582"/>
      <c r="F18" s="25"/>
      <c r="G18" s="25"/>
      <c r="H18" s="25"/>
      <c r="I18" s="25"/>
      <c r="J18" s="12"/>
      <c r="K18" s="12"/>
      <c r="L18" s="12"/>
      <c r="M18" s="87"/>
    </row>
    <row r="19" spans="1:13" customFormat="1" ht="24" customHeight="1">
      <c r="A19" s="956" t="s">
        <v>1</v>
      </c>
      <c r="B19" s="1287">
        <f>SUM(B4:B18)</f>
        <v>90309338500.019989</v>
      </c>
      <c r="C19" s="1288">
        <f>SUM(C4:C18)</f>
        <v>93055668546.279999</v>
      </c>
      <c r="D19" s="1289">
        <f>SUM(D4:D18)</f>
        <v>-2746330046.2599983</v>
      </c>
      <c r="E19" s="488"/>
      <c r="F19" s="26"/>
      <c r="G19" s="26"/>
      <c r="H19" s="26"/>
      <c r="I19" s="26"/>
      <c r="J19" s="15"/>
      <c r="K19" s="15"/>
      <c r="L19" s="15"/>
    </row>
    <row r="20" spans="1:13" customFormat="1">
      <c r="A20" s="474"/>
      <c r="B20" s="474"/>
      <c r="C20" s="474"/>
      <c r="D20" s="158"/>
      <c r="E20" s="26"/>
      <c r="F20" s="26"/>
      <c r="G20" s="26"/>
      <c r="H20" s="26"/>
      <c r="I20" s="26"/>
      <c r="J20" s="15"/>
      <c r="K20" s="15"/>
      <c r="L20" s="15"/>
      <c r="M20" s="43"/>
    </row>
    <row r="21" spans="1:13" customFormat="1">
      <c r="C21" s="15"/>
      <c r="D21" s="15"/>
      <c r="E21" s="26"/>
      <c r="F21" s="15"/>
      <c r="G21" s="15"/>
      <c r="H21" s="15"/>
      <c r="I21" s="15"/>
      <c r="J21" s="15"/>
      <c r="K21" s="15"/>
      <c r="L21" s="15"/>
    </row>
    <row r="22" spans="1:13" customFormat="1">
      <c r="C22" s="15"/>
      <c r="D22" s="15"/>
      <c r="E22" s="15"/>
      <c r="F22" s="15"/>
      <c r="G22" s="15"/>
      <c r="H22" s="15"/>
      <c r="I22" s="15"/>
      <c r="J22" s="15"/>
      <c r="K22" s="15"/>
      <c r="L22" s="15"/>
    </row>
    <row r="23" spans="1:13" customFormat="1">
      <c r="C23" s="15"/>
      <c r="D23" s="15"/>
      <c r="E23" s="15"/>
      <c r="F23" s="15"/>
      <c r="G23" s="15"/>
      <c r="H23" s="15"/>
      <c r="I23" s="15"/>
      <c r="J23" s="15"/>
      <c r="K23" s="15"/>
      <c r="L23" s="15"/>
    </row>
    <row r="24" spans="1:13" customFormat="1">
      <c r="C24" s="15"/>
      <c r="D24" s="15"/>
      <c r="E24" s="15"/>
      <c r="F24" s="15"/>
      <c r="G24" s="15"/>
      <c r="H24" s="15"/>
      <c r="I24" s="15"/>
      <c r="J24" s="15"/>
      <c r="K24" s="15"/>
      <c r="L24" s="15"/>
    </row>
    <row r="25" spans="1:13" customFormat="1">
      <c r="C25" s="15"/>
      <c r="D25" s="15"/>
      <c r="E25" s="15"/>
      <c r="F25" s="15"/>
      <c r="G25" s="15"/>
      <c r="H25" s="15"/>
      <c r="I25" s="15"/>
      <c r="J25" s="15"/>
      <c r="K25" s="15"/>
      <c r="L25" s="15"/>
    </row>
    <row r="26" spans="1:13" customFormat="1">
      <c r="C26" s="15"/>
      <c r="D26" s="15"/>
      <c r="E26" s="15"/>
      <c r="F26" s="15"/>
      <c r="G26" s="15"/>
      <c r="H26" s="15"/>
      <c r="I26" s="15"/>
      <c r="J26" s="15"/>
      <c r="K26" s="15"/>
      <c r="L26" s="15"/>
    </row>
    <row r="27" spans="1:13" customFormat="1">
      <c r="C27" s="15"/>
      <c r="D27" s="15"/>
      <c r="E27" s="15"/>
      <c r="F27" s="15"/>
      <c r="G27" s="15"/>
      <c r="H27" s="15"/>
      <c r="I27" s="15"/>
      <c r="J27" s="15"/>
      <c r="K27" s="15"/>
      <c r="L27" s="15"/>
    </row>
    <row r="28" spans="1:13" customFormat="1">
      <c r="C28" s="15"/>
      <c r="D28" s="15"/>
      <c r="E28" s="15"/>
      <c r="F28" s="15"/>
      <c r="G28" s="15"/>
      <c r="H28" s="15"/>
      <c r="I28" s="15"/>
      <c r="J28" s="15"/>
      <c r="K28" s="15"/>
      <c r="L28" s="15"/>
    </row>
    <row r="29" spans="1:13" customFormat="1">
      <c r="C29" s="15"/>
      <c r="D29" s="15"/>
      <c r="E29" s="15"/>
      <c r="F29" s="15"/>
      <c r="G29" s="15"/>
      <c r="H29" s="15"/>
      <c r="I29" s="15"/>
      <c r="J29" s="15"/>
      <c r="K29" s="15"/>
      <c r="L29" s="15"/>
    </row>
    <row r="30" spans="1:13" customFormat="1">
      <c r="C30" s="15"/>
      <c r="D30" s="15"/>
      <c r="E30" s="15"/>
      <c r="F30" s="15"/>
      <c r="G30" s="15"/>
      <c r="H30" s="15"/>
      <c r="I30" s="15"/>
      <c r="J30" s="15"/>
      <c r="K30" s="15"/>
      <c r="L30" s="15"/>
    </row>
    <row r="31" spans="1:13" customFormat="1">
      <c r="C31" s="15"/>
      <c r="D31" s="15"/>
      <c r="E31" s="15"/>
      <c r="F31" s="15"/>
      <c r="G31" s="15"/>
      <c r="H31" s="15"/>
      <c r="I31" s="15"/>
      <c r="J31" s="15"/>
      <c r="K31" s="15"/>
      <c r="L31" s="15"/>
    </row>
    <row r="32" spans="1:13" customFormat="1">
      <c r="C32" s="15"/>
      <c r="D32" s="15"/>
      <c r="E32" s="15"/>
      <c r="F32" s="15"/>
      <c r="G32" s="15"/>
      <c r="H32" s="15"/>
      <c r="I32" s="15"/>
      <c r="J32" s="15"/>
      <c r="K32" s="15"/>
      <c r="L32" s="15"/>
    </row>
    <row r="33" spans="3:5" customFormat="1">
      <c r="C33" s="15"/>
      <c r="D33" s="15"/>
      <c r="E33" s="15"/>
    </row>
    <row r="34" spans="3:5" customFormat="1"/>
    <row r="35" spans="3:5" customFormat="1"/>
    <row r="36" spans="3:5" customFormat="1"/>
    <row r="37" spans="3:5" customFormat="1"/>
    <row r="38" spans="3:5" customFormat="1"/>
    <row r="39" spans="3:5" customFormat="1"/>
    <row r="40" spans="3:5" customFormat="1"/>
    <row r="41" spans="3:5" customFormat="1"/>
    <row r="42" spans="3:5" customFormat="1"/>
    <row r="43" spans="3:5" customFormat="1"/>
    <row r="44" spans="3:5" customFormat="1"/>
    <row r="45" spans="3:5" customFormat="1"/>
    <row r="46" spans="3:5" customFormat="1"/>
    <row r="47" spans="3:5" customFormat="1"/>
    <row r="48" spans="3:5" customFormat="1"/>
    <row r="49" spans="1:5" customFormat="1"/>
    <row r="50" spans="1:5">
      <c r="A50"/>
      <c r="B50"/>
      <c r="C50"/>
      <c r="D50"/>
      <c r="E50"/>
    </row>
  </sheetData>
  <mergeCells count="2">
    <mergeCell ref="A1:L1"/>
    <mergeCell ref="A2:L2"/>
  </mergeCells>
  <printOptions horizontalCentered="1" verticalCentered="1"/>
  <pageMargins left="0.39370078740157483" right="0.39370078740157483" top="0.23622047244094491" bottom="0.23622047244094491" header="0.31496062992125984" footer="0.31496062992125984"/>
  <pageSetup scale="42" orientation="landscape" r:id="rId1"/>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7">
    <tabColor rgb="FF00B0F0"/>
  </sheetPr>
  <dimension ref="A1:L48"/>
  <sheetViews>
    <sheetView showGridLines="0" view="pageBreakPreview" zoomScale="55" zoomScaleNormal="100" zoomScaleSheetLayoutView="55" workbookViewId="0">
      <selection activeCell="G4" sqref="G4"/>
    </sheetView>
  </sheetViews>
  <sheetFormatPr baseColWidth="10" defaultColWidth="11.42578125" defaultRowHeight="15"/>
  <cols>
    <col min="1" max="1" width="23.42578125" style="41" customWidth="1"/>
    <col min="2" max="2" width="31.7109375" style="41" customWidth="1"/>
    <col min="3" max="3" width="29.28515625" style="43" bestFit="1" customWidth="1"/>
    <col min="4" max="4" width="27" style="41" customWidth="1"/>
    <col min="5" max="5" width="30.7109375" style="41" customWidth="1"/>
    <col min="6" max="6" width="29.28515625" style="41" customWidth="1"/>
    <col min="7" max="7" width="28.140625" style="41" customWidth="1"/>
    <col min="8" max="8" width="19.85546875" style="41" customWidth="1"/>
    <col min="9" max="9" width="31.7109375" style="41" customWidth="1"/>
    <col min="10" max="10" width="17.5703125" style="41" customWidth="1"/>
    <col min="11" max="11" width="14.5703125" style="41" customWidth="1"/>
    <col min="12" max="12" width="22.42578125" style="41" customWidth="1"/>
    <col min="13" max="13" width="16" style="41" bestFit="1" customWidth="1"/>
    <col min="14" max="16384" width="11.42578125" style="41"/>
  </cols>
  <sheetData>
    <row r="1" spans="1:12" customFormat="1" ht="126.75" customHeight="1">
      <c r="A1" s="2624"/>
      <c r="B1" s="2624"/>
      <c r="C1" s="2624"/>
      <c r="D1" s="2624"/>
      <c r="E1" s="2624"/>
      <c r="F1" s="2624"/>
      <c r="G1" s="2624"/>
      <c r="H1" s="2624"/>
      <c r="I1" s="2624"/>
      <c r="J1" s="2624"/>
      <c r="K1" s="2624"/>
      <c r="L1" s="2624"/>
    </row>
    <row r="2" spans="1:12" customFormat="1" ht="38.25" customHeight="1">
      <c r="A2" s="1544" t="s">
        <v>14</v>
      </c>
      <c r="B2" s="1545" t="s">
        <v>82</v>
      </c>
      <c r="C2" s="1546" t="s">
        <v>489</v>
      </c>
      <c r="D2" s="1547" t="s">
        <v>113</v>
      </c>
      <c r="E2" s="1220"/>
      <c r="F2" s="1220"/>
      <c r="G2" s="1220"/>
      <c r="H2" s="1220"/>
      <c r="I2" s="1220"/>
      <c r="J2" s="1220"/>
      <c r="K2" s="12"/>
      <c r="L2" s="12"/>
    </row>
    <row r="3" spans="1:12" s="584" customFormat="1" ht="23.25" customHeight="1">
      <c r="A3" s="796" t="s">
        <v>912</v>
      </c>
      <c r="B3" s="1932">
        <v>905044333.33000004</v>
      </c>
      <c r="C3" s="1933">
        <v>926406260.49000001</v>
      </c>
      <c r="D3" s="1423">
        <f t="shared" ref="D3:D13" si="0">+B3-C3</f>
        <v>-21361927.159999967</v>
      </c>
      <c r="E3" s="1220"/>
      <c r="F3" s="1220"/>
      <c r="G3" s="1220"/>
      <c r="H3" s="1220"/>
      <c r="I3" s="1220"/>
      <c r="J3" s="1220"/>
      <c r="K3" s="15"/>
      <c r="L3" s="15"/>
    </row>
    <row r="4" spans="1:12" s="584" customFormat="1" ht="23.25" customHeight="1">
      <c r="A4" s="796" t="s">
        <v>915</v>
      </c>
      <c r="B4" s="2156">
        <v>905044333.33000004</v>
      </c>
      <c r="C4" s="1424">
        <v>927395356.80999994</v>
      </c>
      <c r="D4" s="1144">
        <f t="shared" si="0"/>
        <v>-22351023.4799999</v>
      </c>
      <c r="E4" s="1220"/>
      <c r="F4" s="1220"/>
      <c r="G4" s="1220"/>
      <c r="H4" s="1220"/>
      <c r="I4" s="1220"/>
      <c r="J4" s="1220"/>
      <c r="K4" s="15"/>
      <c r="L4" s="15"/>
    </row>
    <row r="5" spans="1:12" s="584" customFormat="1" ht="23.25" customHeight="1">
      <c r="A5" s="796" t="s">
        <v>919</v>
      </c>
      <c r="B5" s="2156">
        <v>905044333.33000004</v>
      </c>
      <c r="C5" s="1424">
        <v>927568886.75</v>
      </c>
      <c r="D5" s="1144">
        <f t="shared" si="0"/>
        <v>-22524553.419999957</v>
      </c>
      <c r="E5" s="1220"/>
      <c r="F5" s="1220"/>
      <c r="G5" s="1220"/>
      <c r="H5" s="1220"/>
      <c r="I5" s="1220"/>
      <c r="J5" s="1220"/>
      <c r="K5" s="15"/>
      <c r="L5" s="15"/>
    </row>
    <row r="6" spans="1:12" s="60" customFormat="1" ht="23.25" customHeight="1">
      <c r="A6" s="796" t="s">
        <v>922</v>
      </c>
      <c r="B6" s="2156">
        <v>905044333.33000004</v>
      </c>
      <c r="C6" s="1424">
        <v>928328232.3499999</v>
      </c>
      <c r="D6" s="1144">
        <f t="shared" si="0"/>
        <v>-23283899.019999862</v>
      </c>
      <c r="E6" s="1220"/>
      <c r="F6" s="1220"/>
      <c r="G6" s="1220"/>
      <c r="H6" s="1220"/>
      <c r="I6" s="1220"/>
      <c r="J6" s="1220"/>
      <c r="K6" s="15"/>
      <c r="L6" s="15"/>
    </row>
    <row r="7" spans="1:12" customFormat="1" ht="23.25" customHeight="1">
      <c r="A7" s="796" t="s">
        <v>925</v>
      </c>
      <c r="B7" s="2156">
        <v>905044333.33000004</v>
      </c>
      <c r="C7" s="1424">
        <v>928889223.25</v>
      </c>
      <c r="D7" s="1144">
        <f t="shared" si="0"/>
        <v>-23844889.919999957</v>
      </c>
      <c r="E7" s="1220"/>
      <c r="F7" s="1220"/>
      <c r="G7" s="1220"/>
      <c r="H7" s="1220"/>
      <c r="I7" s="1220"/>
      <c r="J7" s="1220"/>
      <c r="K7" s="15"/>
      <c r="L7" s="15"/>
    </row>
    <row r="8" spans="1:12" s="584" customFormat="1" ht="23.25" customHeight="1">
      <c r="A8" s="796" t="s">
        <v>937</v>
      </c>
      <c r="B8" s="2156">
        <v>905044333.33000004</v>
      </c>
      <c r="C8" s="1424">
        <v>980085179.76999998</v>
      </c>
      <c r="D8" s="1144">
        <f t="shared" si="0"/>
        <v>-75040846.439999938</v>
      </c>
      <c r="E8" s="1220"/>
      <c r="F8" s="1220"/>
      <c r="G8" s="1220"/>
      <c r="H8" s="1220"/>
      <c r="I8" s="1220"/>
      <c r="J8" s="1220"/>
      <c r="K8" s="15"/>
      <c r="L8" s="15"/>
    </row>
    <row r="9" spans="1:12" customFormat="1" ht="23.25" customHeight="1">
      <c r="A9" s="796" t="s">
        <v>941</v>
      </c>
      <c r="B9" s="2156">
        <v>905044333.33000004</v>
      </c>
      <c r="C9" s="1424">
        <v>1176539081.97</v>
      </c>
      <c r="D9" s="1144">
        <f t="shared" si="0"/>
        <v>-271494748.63999999</v>
      </c>
      <c r="E9" s="1220"/>
      <c r="F9" s="1220"/>
      <c r="G9" s="1220"/>
      <c r="H9" s="1220"/>
      <c r="I9" s="1220"/>
      <c r="J9" s="1220"/>
      <c r="K9" s="15"/>
      <c r="L9" s="15"/>
    </row>
    <row r="10" spans="1:12" s="584" customFormat="1" ht="23.25" customHeight="1">
      <c r="A10" s="796" t="s">
        <v>956</v>
      </c>
      <c r="B10" s="2156">
        <v>905044333.33000004</v>
      </c>
      <c r="C10" s="1424">
        <v>1347196407.8299999</v>
      </c>
      <c r="D10" s="1144">
        <f t="shared" si="0"/>
        <v>-442152074.49999988</v>
      </c>
      <c r="E10" s="1220"/>
      <c r="F10" s="1220"/>
      <c r="G10" s="1220"/>
      <c r="H10" s="1220"/>
      <c r="I10" s="1220"/>
      <c r="J10" s="1220"/>
      <c r="K10" s="15"/>
      <c r="L10" s="15"/>
    </row>
    <row r="11" spans="1:12" s="584" customFormat="1" ht="23.25" customHeight="1">
      <c r="A11" s="796" t="s">
        <v>962</v>
      </c>
      <c r="B11" s="2156">
        <v>905044333.33000004</v>
      </c>
      <c r="C11" s="1424">
        <v>1335071666.6700001</v>
      </c>
      <c r="D11" s="1144">
        <f t="shared" si="0"/>
        <v>-430027333.34000003</v>
      </c>
      <c r="E11" s="1220"/>
      <c r="F11" s="1220"/>
      <c r="G11" s="1220"/>
      <c r="H11" s="1220"/>
      <c r="I11" s="1220"/>
      <c r="J11" s="1220"/>
      <c r="K11" s="15"/>
      <c r="L11" s="15"/>
    </row>
    <row r="12" spans="1:12" s="584" customFormat="1" ht="23.25" customHeight="1">
      <c r="A12" s="796" t="s">
        <v>968</v>
      </c>
      <c r="B12" s="2156">
        <v>905044333.33000004</v>
      </c>
      <c r="C12" s="1424">
        <v>905044718.25999999</v>
      </c>
      <c r="D12" s="1144">
        <f t="shared" si="0"/>
        <v>-384.92999994754791</v>
      </c>
      <c r="E12" s="15"/>
      <c r="F12" s="1220"/>
      <c r="G12" s="1220"/>
      <c r="H12" s="1220"/>
      <c r="I12" s="1220"/>
      <c r="J12" s="15"/>
      <c r="K12" s="15"/>
      <c r="L12" s="15"/>
    </row>
    <row r="13" spans="1:12" s="584" customFormat="1" ht="23.25" customHeight="1">
      <c r="A13" s="796" t="s">
        <v>977</v>
      </c>
      <c r="B13" s="2156">
        <v>1405044333.3299999</v>
      </c>
      <c r="C13" s="1424">
        <v>1405044333.3299999</v>
      </c>
      <c r="D13" s="1144">
        <f t="shared" si="0"/>
        <v>0</v>
      </c>
      <c r="E13" s="15"/>
      <c r="F13" s="1220"/>
      <c r="G13" s="1220"/>
      <c r="H13" s="1220"/>
      <c r="I13" s="1220"/>
      <c r="J13" s="15"/>
      <c r="K13" s="15"/>
      <c r="L13" s="15"/>
    </row>
    <row r="14" spans="1:12" s="584" customFormat="1" ht="21.75" customHeight="1">
      <c r="A14" s="796" t="s">
        <v>1020</v>
      </c>
      <c r="B14" s="2156">
        <v>1405044333.3299999</v>
      </c>
      <c r="C14" s="1424">
        <v>1405044333.3299999</v>
      </c>
      <c r="D14" s="1144">
        <f>+B14-C14</f>
        <v>0</v>
      </c>
      <c r="E14" s="15"/>
      <c r="F14" s="1220"/>
      <c r="G14" s="1220"/>
      <c r="H14" s="1220"/>
      <c r="I14" s="1220"/>
      <c r="J14" s="15"/>
      <c r="K14" s="15"/>
      <c r="L14" s="15"/>
    </row>
    <row r="15" spans="1:12" customFormat="1" ht="23.25">
      <c r="A15" s="797" t="s">
        <v>1031</v>
      </c>
      <c r="B15" s="1934">
        <v>1405044333.3299999</v>
      </c>
      <c r="C15" s="1935">
        <v>1405044333.3299999</v>
      </c>
      <c r="D15" s="1145">
        <f>+B15-C15</f>
        <v>0</v>
      </c>
      <c r="E15" s="15"/>
      <c r="F15" s="15"/>
      <c r="G15" s="15"/>
      <c r="H15" s="15"/>
      <c r="I15" s="15"/>
      <c r="J15" s="15"/>
      <c r="K15" s="15"/>
      <c r="L15" s="15"/>
    </row>
    <row r="16" spans="1:12" customFormat="1" ht="17.25" customHeight="1">
      <c r="B16" s="53"/>
      <c r="C16" s="1146"/>
      <c r="D16" s="53"/>
      <c r="E16" s="15"/>
      <c r="F16" s="15"/>
      <c r="G16" s="15"/>
      <c r="H16" s="15"/>
      <c r="I16" s="15"/>
      <c r="J16" s="15"/>
      <c r="K16" s="15"/>
      <c r="L16" s="15"/>
    </row>
    <row r="17" spans="2:12" customFormat="1">
      <c r="B17" s="53"/>
      <c r="C17" s="1146"/>
      <c r="D17" s="53"/>
      <c r="E17" s="15"/>
      <c r="F17" s="15"/>
      <c r="G17" s="15"/>
      <c r="H17" s="15"/>
      <c r="I17" s="15"/>
      <c r="J17" s="15"/>
      <c r="K17" s="15"/>
      <c r="L17" s="15"/>
    </row>
    <row r="18" spans="2:12" customFormat="1">
      <c r="B18" s="53"/>
      <c r="C18" s="1146"/>
      <c r="D18" s="53"/>
      <c r="E18" s="15"/>
      <c r="F18" s="15"/>
      <c r="G18" s="15"/>
      <c r="H18" s="15"/>
      <c r="I18" s="15"/>
      <c r="J18" s="15"/>
      <c r="K18" s="15"/>
      <c r="L18" s="15"/>
    </row>
    <row r="19" spans="2:12" customFormat="1">
      <c r="B19" s="53"/>
      <c r="C19" s="1146"/>
      <c r="D19" s="53"/>
      <c r="E19" s="15"/>
      <c r="F19" s="15"/>
      <c r="G19" s="15"/>
      <c r="H19" s="15"/>
      <c r="I19" s="15"/>
      <c r="J19" s="15"/>
      <c r="K19" s="15"/>
      <c r="L19" s="15"/>
    </row>
    <row r="20" spans="2:12" customFormat="1">
      <c r="B20" s="53"/>
      <c r="C20" s="1146"/>
      <c r="D20" s="53"/>
      <c r="E20" s="15"/>
      <c r="F20" s="15"/>
      <c r="G20" s="15"/>
      <c r="H20" s="15"/>
      <c r="I20" s="15"/>
      <c r="J20" s="15"/>
      <c r="K20" s="15"/>
      <c r="L20" s="15"/>
    </row>
    <row r="21" spans="2:12" customFormat="1">
      <c r="B21" s="15"/>
      <c r="C21" s="795"/>
      <c r="D21" s="15"/>
      <c r="E21" s="15"/>
      <c r="F21" s="15"/>
      <c r="G21" s="15"/>
      <c r="H21" s="15"/>
      <c r="I21" s="15"/>
      <c r="J21" s="15"/>
      <c r="K21" s="15"/>
      <c r="L21" s="15"/>
    </row>
    <row r="22" spans="2:12" customFormat="1">
      <c r="B22" s="15"/>
      <c r="C22" s="795"/>
      <c r="D22" s="15"/>
      <c r="E22" s="15"/>
      <c r="F22" s="15"/>
      <c r="G22" s="15"/>
      <c r="H22" s="15"/>
      <c r="I22" s="15"/>
      <c r="J22" s="15"/>
      <c r="K22" s="15"/>
      <c r="L22" s="15"/>
    </row>
    <row r="23" spans="2:12" customFormat="1">
      <c r="B23" s="15"/>
      <c r="C23" s="795"/>
      <c r="D23" s="15"/>
      <c r="E23" s="15"/>
      <c r="F23" s="15"/>
      <c r="G23" s="15"/>
      <c r="H23" s="15"/>
      <c r="I23" s="15"/>
      <c r="J23" s="15"/>
      <c r="K23" s="15"/>
      <c r="L23" s="15"/>
    </row>
    <row r="24" spans="2:12" customFormat="1">
      <c r="B24" s="15"/>
      <c r="C24" s="795"/>
      <c r="D24" s="15"/>
      <c r="E24" s="15"/>
      <c r="F24" s="15"/>
      <c r="G24" s="15"/>
      <c r="H24" s="15"/>
      <c r="I24" s="15"/>
      <c r="J24" s="15"/>
      <c r="K24" s="15"/>
      <c r="L24" s="15"/>
    </row>
    <row r="25" spans="2:12" customFormat="1">
      <c r="B25" s="15"/>
      <c r="C25" s="795"/>
      <c r="D25" s="15"/>
      <c r="E25" s="15"/>
      <c r="F25" s="15"/>
      <c r="G25" s="15"/>
      <c r="H25" s="15"/>
      <c r="I25" s="15"/>
      <c r="J25" s="15"/>
      <c r="K25" s="15"/>
      <c r="L25" s="15"/>
    </row>
    <row r="26" spans="2:12" customFormat="1">
      <c r="B26" s="15"/>
      <c r="C26" s="795"/>
      <c r="D26" s="15"/>
    </row>
    <row r="27" spans="2:12" customFormat="1">
      <c r="B27" s="15"/>
      <c r="C27" s="795"/>
      <c r="D27" s="15"/>
    </row>
    <row r="28" spans="2:12" customFormat="1">
      <c r="B28" s="15"/>
      <c r="C28" s="795"/>
      <c r="D28" s="15"/>
    </row>
    <row r="29" spans="2:12" customFormat="1">
      <c r="C29" s="163"/>
    </row>
    <row r="30" spans="2:12" customFormat="1">
      <c r="C30" s="163"/>
    </row>
    <row r="31" spans="2:12" customFormat="1">
      <c r="C31" s="163"/>
    </row>
    <row r="32" spans="2:12" customFormat="1">
      <c r="C32" s="163"/>
    </row>
    <row r="33" spans="1:4" customFormat="1">
      <c r="C33" s="163"/>
    </row>
    <row r="34" spans="1:4" customFormat="1">
      <c r="C34" s="163"/>
    </row>
    <row r="35" spans="1:4" customFormat="1">
      <c r="C35" s="163"/>
    </row>
    <row r="36" spans="1:4" customFormat="1">
      <c r="C36" s="163"/>
    </row>
    <row r="37" spans="1:4" customFormat="1">
      <c r="C37" s="163"/>
    </row>
    <row r="38" spans="1:4" customFormat="1">
      <c r="C38" s="163"/>
    </row>
    <row r="39" spans="1:4" customFormat="1">
      <c r="C39" s="163"/>
    </row>
    <row r="40" spans="1:4" customFormat="1">
      <c r="C40" s="163"/>
    </row>
    <row r="41" spans="1:4" customFormat="1">
      <c r="C41" s="163"/>
    </row>
    <row r="42" spans="1:4" customFormat="1">
      <c r="C42" s="163"/>
    </row>
    <row r="43" spans="1:4" customFormat="1">
      <c r="C43" s="163"/>
    </row>
    <row r="44" spans="1:4" customFormat="1">
      <c r="C44" s="163"/>
    </row>
    <row r="45" spans="1:4" customFormat="1">
      <c r="C45" s="163"/>
    </row>
    <row r="46" spans="1:4">
      <c r="A46"/>
      <c r="B46"/>
      <c r="C46" s="163"/>
      <c r="D46"/>
    </row>
    <row r="47" spans="1:4">
      <c r="A47"/>
      <c r="B47"/>
      <c r="C47" s="163"/>
      <c r="D47"/>
    </row>
    <row r="48" spans="1:4">
      <c r="A48"/>
      <c r="B48"/>
      <c r="C48" s="163"/>
      <c r="D48"/>
    </row>
  </sheetData>
  <mergeCells count="1">
    <mergeCell ref="A1:L1"/>
  </mergeCells>
  <printOptions horizontalCentered="1" verticalCentered="1"/>
  <pageMargins left="0.4" right="0.4" top="0.25" bottom="0.25" header="0.31496062992126" footer="0.31496062992126"/>
  <pageSetup scale="43" orientation="landscape" r:id="rId1"/>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8">
    <tabColor rgb="FF00B0F0"/>
  </sheetPr>
  <dimension ref="A4:E19"/>
  <sheetViews>
    <sheetView showGridLines="0" view="pageBreakPreview" zoomScale="85" zoomScaleNormal="85" zoomScaleSheetLayoutView="85" workbookViewId="0">
      <selection activeCell="K15" sqref="K15:Q38"/>
    </sheetView>
  </sheetViews>
  <sheetFormatPr baseColWidth="10" defaultRowHeight="15"/>
  <cols>
    <col min="1" max="1" width="19.7109375" style="60" customWidth="1"/>
    <col min="2" max="2" width="24.85546875" style="60" customWidth="1"/>
    <col min="3" max="3" width="19.28515625" style="60" bestFit="1" customWidth="1"/>
    <col min="4" max="4" width="22" style="60" bestFit="1" customWidth="1"/>
    <col min="5" max="5" width="14.42578125" style="60" bestFit="1" customWidth="1"/>
    <col min="6" max="6" width="13.42578125" style="60" bestFit="1" customWidth="1"/>
    <col min="7" max="7" width="14.42578125" style="60" bestFit="1" customWidth="1"/>
    <col min="8" max="8" width="18.140625" style="60" customWidth="1"/>
    <col min="9" max="9" width="19.42578125" style="60" customWidth="1"/>
    <col min="10" max="10" width="11.42578125" style="60"/>
    <col min="11" max="11" width="16.28515625" style="60" customWidth="1"/>
    <col min="12" max="16384" width="11.42578125" style="60"/>
  </cols>
  <sheetData>
    <row r="4" spans="1:5" ht="25.5" customHeight="1"/>
    <row r="5" spans="1:5" ht="8.25" customHeight="1">
      <c r="C5" s="584"/>
      <c r="D5" s="584"/>
    </row>
    <row r="6" spans="1:5" ht="21" customHeight="1">
      <c r="A6" s="225" t="s">
        <v>2</v>
      </c>
      <c r="B6" s="423" t="s">
        <v>794</v>
      </c>
      <c r="C6" s="456"/>
      <c r="D6" s="584"/>
    </row>
    <row r="7" spans="1:5" ht="15.75">
      <c r="A7" s="692" t="s">
        <v>518</v>
      </c>
      <c r="B7" s="693">
        <f>+'IV.1.3. Ingr y egr SDSS'!J8</f>
        <v>115952658.19999999</v>
      </c>
      <c r="C7" s="456"/>
      <c r="D7" s="584"/>
      <c r="E7" s="584"/>
    </row>
    <row r="8" spans="1:5" ht="15.75">
      <c r="A8" s="692">
        <v>2011</v>
      </c>
      <c r="B8" s="693">
        <f>+'IV.1.3. Ingr y egr SDSS'!J9</f>
        <v>291946073.39999998</v>
      </c>
      <c r="C8" s="456"/>
      <c r="D8" s="584"/>
      <c r="E8" s="584"/>
    </row>
    <row r="9" spans="1:5" ht="15.75">
      <c r="A9" s="692" t="s">
        <v>376</v>
      </c>
      <c r="B9" s="693">
        <f>+'IV.1.3. Ingr y egr SDSS'!J10</f>
        <v>331635794.92000002</v>
      </c>
      <c r="C9" s="456"/>
      <c r="D9" s="584"/>
      <c r="E9" s="584"/>
    </row>
    <row r="10" spans="1:5" ht="15.75">
      <c r="A10" s="692" t="s">
        <v>410</v>
      </c>
      <c r="B10" s="693">
        <f>+'IV.1.3. Ingr y egr SDSS'!J11</f>
        <v>333800248.55999994</v>
      </c>
      <c r="C10" s="456"/>
      <c r="D10" s="584"/>
      <c r="E10" s="584"/>
    </row>
    <row r="11" spans="1:5" ht="15.75">
      <c r="A11" s="692" t="s">
        <v>415</v>
      </c>
      <c r="B11" s="693">
        <f>+'IV.1.3. Ingr y egr SDSS'!J12</f>
        <v>329249337.19999999</v>
      </c>
      <c r="C11" s="456"/>
      <c r="D11" s="584"/>
      <c r="E11" s="584"/>
    </row>
    <row r="12" spans="1:5" ht="15.75">
      <c r="A12" s="692" t="s">
        <v>647</v>
      </c>
      <c r="B12" s="693">
        <f>+'IV.1.3. Ingr y egr SDSS'!J13</f>
        <v>335652778.95999998</v>
      </c>
      <c r="C12" s="456"/>
      <c r="D12" s="584"/>
      <c r="E12" s="584"/>
    </row>
    <row r="13" spans="1:5" s="584" customFormat="1" ht="15.75">
      <c r="A13" s="692" t="s">
        <v>695</v>
      </c>
      <c r="B13" s="693">
        <f>+'IV.1.3. Ingr y egr SDSS'!J14</f>
        <v>328531909.15999991</v>
      </c>
      <c r="C13" s="456"/>
    </row>
    <row r="14" spans="1:5" s="584" customFormat="1" ht="15.75">
      <c r="A14" s="692" t="s">
        <v>715</v>
      </c>
      <c r="B14" s="693">
        <f>+'IV.1.3. Ingr y egr SDSS'!J15</f>
        <v>558973905.84000003</v>
      </c>
      <c r="C14" s="456"/>
    </row>
    <row r="15" spans="1:5" s="584" customFormat="1" ht="15.75">
      <c r="A15" s="692" t="s">
        <v>760</v>
      </c>
      <c r="B15" s="693">
        <f>+'IV.1.3. Ingr y egr SDSS'!J16</f>
        <v>758411882.95999992</v>
      </c>
      <c r="C15" s="456"/>
    </row>
    <row r="16" spans="1:5" s="584" customFormat="1" ht="15.75">
      <c r="A16" s="692" t="s">
        <v>796</v>
      </c>
      <c r="B16" s="693">
        <f>+'IV.1.3. Ingr y egr SDSS'!J17</f>
        <v>973800800.96999991</v>
      </c>
      <c r="C16" s="456"/>
    </row>
    <row r="17" spans="1:5" s="584" customFormat="1" ht="15.75">
      <c r="A17" s="2157">
        <v>2020</v>
      </c>
      <c r="B17" s="693">
        <v>970014744.09000003</v>
      </c>
      <c r="C17" s="456"/>
    </row>
    <row r="18" spans="1:5" s="584" customFormat="1" ht="15.75">
      <c r="A18" s="2157" t="str">
        <f>+'Resumen EEp'!G5</f>
        <v>Ene-Abr. 2021</v>
      </c>
      <c r="B18" s="693">
        <f>+'IV.1.3. Ingr y egr SDSS'!J19</f>
        <v>221683433.56</v>
      </c>
      <c r="C18" s="456"/>
    </row>
    <row r="19" spans="1:5" ht="15.75">
      <c r="A19" s="694" t="s">
        <v>1</v>
      </c>
      <c r="B19" s="695">
        <f>SUM(B7:B18)</f>
        <v>5549653567.8200006</v>
      </c>
      <c r="C19" s="456"/>
      <c r="D19" s="584"/>
      <c r="E19" s="584"/>
    </row>
  </sheetData>
  <pageMargins left="0.7" right="0.7" top="0.75" bottom="0.75" header="0.3" footer="0.3"/>
  <pageSetup scale="60" orientation="landscape" r:id="rId1"/>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9">
    <tabColor rgb="FF00B0F0"/>
  </sheetPr>
  <dimension ref="A4:R27"/>
  <sheetViews>
    <sheetView showGridLines="0" view="pageBreakPreview" zoomScale="70" zoomScaleNormal="85" zoomScaleSheetLayoutView="70" workbookViewId="0">
      <selection activeCell="N4" sqref="N4:S35"/>
    </sheetView>
  </sheetViews>
  <sheetFormatPr baseColWidth="10" defaultRowHeight="15"/>
  <cols>
    <col min="1" max="1" width="14.5703125" style="60" customWidth="1"/>
    <col min="2" max="4" width="21.5703125" style="60" customWidth="1"/>
    <col min="5" max="5" width="22.5703125" style="60" customWidth="1"/>
    <col min="6" max="6" width="21.5703125" style="60" customWidth="1"/>
    <col min="7" max="9" width="21.5703125" style="584" customWidth="1"/>
    <col min="10" max="11" width="21.5703125" style="60" customWidth="1"/>
    <col min="12" max="12" width="22" style="60" customWidth="1"/>
    <col min="13" max="13" width="17.140625" style="60" customWidth="1"/>
    <col min="14" max="14" width="24.5703125" style="60" customWidth="1"/>
    <col min="15" max="15" width="23.5703125" style="60" customWidth="1"/>
    <col min="16" max="16" width="20.42578125" style="60" customWidth="1"/>
    <col min="17" max="17" width="19" style="60" customWidth="1"/>
    <col min="18" max="16384" width="11.42578125" style="60"/>
  </cols>
  <sheetData>
    <row r="4" spans="1:18" ht="32.25" customHeight="1"/>
    <row r="5" spans="1:18" ht="15.75" customHeight="1">
      <c r="A5" s="403"/>
      <c r="B5" s="403"/>
      <c r="C5" s="403"/>
      <c r="D5" s="403"/>
      <c r="E5" s="403"/>
      <c r="F5" s="403"/>
      <c r="G5" s="403"/>
      <c r="H5" s="403"/>
      <c r="I5" s="403"/>
      <c r="J5" s="403"/>
      <c r="K5" s="403"/>
    </row>
    <row r="6" spans="1:18" s="584" customFormat="1" ht="44.25" customHeight="1">
      <c r="A6" s="2637" t="s">
        <v>14</v>
      </c>
      <c r="B6" s="2634" t="s">
        <v>741</v>
      </c>
      <c r="C6" s="2634"/>
      <c r="D6" s="2634"/>
      <c r="E6" s="2635" t="s">
        <v>741</v>
      </c>
      <c r="F6" s="2639" t="s">
        <v>742</v>
      </c>
      <c r="G6" s="2634"/>
      <c r="H6" s="2634"/>
      <c r="I6" s="2640"/>
      <c r="J6" s="2635" t="s">
        <v>1</v>
      </c>
      <c r="K6" s="2632" t="s">
        <v>740</v>
      </c>
      <c r="L6" s="60"/>
    </row>
    <row r="7" spans="1:18" s="403" customFormat="1" ht="48.75" customHeight="1">
      <c r="A7" s="2638"/>
      <c r="B7" s="1543" t="s">
        <v>67</v>
      </c>
      <c r="C7" s="1543" t="s">
        <v>70</v>
      </c>
      <c r="D7" s="1543" t="s">
        <v>519</v>
      </c>
      <c r="E7" s="2636"/>
      <c r="F7" s="1936" t="s">
        <v>743</v>
      </c>
      <c r="G7" s="1937" t="s">
        <v>757</v>
      </c>
      <c r="H7" s="1937" t="s">
        <v>758</v>
      </c>
      <c r="I7" s="1938" t="s">
        <v>917</v>
      </c>
      <c r="J7" s="2636"/>
      <c r="K7" s="2633"/>
      <c r="N7" s="132"/>
    </row>
    <row r="8" spans="1:18" ht="15.75" customHeight="1">
      <c r="A8" s="1221" t="s">
        <v>912</v>
      </c>
      <c r="B8" s="1112">
        <v>7486076.4800000004</v>
      </c>
      <c r="C8" s="1112">
        <v>6117212.6399999997</v>
      </c>
      <c r="D8" s="1112">
        <v>10675010.16</v>
      </c>
      <c r="E8" s="2309">
        <f t="shared" ref="E8:E19" si="0">SUM(B8:D8)</f>
        <v>24278299.280000001</v>
      </c>
      <c r="F8" s="1592">
        <v>15844300</v>
      </c>
      <c r="G8" s="1113">
        <v>6646800</v>
      </c>
      <c r="H8" s="1113">
        <v>16919700</v>
      </c>
      <c r="I8" s="1113">
        <v>12858000</v>
      </c>
      <c r="J8" s="2158">
        <f t="shared" ref="J8:J16" si="1">+I8+H8+G8+F8</f>
        <v>52268800</v>
      </c>
      <c r="K8" s="1480">
        <f t="shared" ref="K8:K16" si="2">+J8+E8</f>
        <v>76547099.280000001</v>
      </c>
      <c r="N8" s="1184"/>
      <c r="O8" s="1184"/>
      <c r="P8" s="1184"/>
      <c r="Q8" s="1184"/>
      <c r="R8" s="459"/>
    </row>
    <row r="9" spans="1:18" ht="15.75" customHeight="1">
      <c r="A9" s="1221" t="s">
        <v>915</v>
      </c>
      <c r="B9" s="1112">
        <v>7447838.4000000004</v>
      </c>
      <c r="C9" s="1112">
        <v>6106961.7599999998</v>
      </c>
      <c r="D9" s="1112">
        <v>10636569.359999999</v>
      </c>
      <c r="E9" s="1964">
        <f t="shared" si="0"/>
        <v>24191369.52</v>
      </c>
      <c r="F9" s="1592">
        <v>0</v>
      </c>
      <c r="G9" s="1113">
        <v>0</v>
      </c>
      <c r="H9" s="1113">
        <v>16926700</v>
      </c>
      <c r="I9" s="1113">
        <v>0</v>
      </c>
      <c r="J9" s="2158">
        <f t="shared" si="1"/>
        <v>16926700</v>
      </c>
      <c r="K9" s="1480">
        <f t="shared" si="2"/>
        <v>41118069.519999996</v>
      </c>
      <c r="N9" s="1185"/>
      <c r="O9" s="1185"/>
      <c r="P9" s="1185"/>
      <c r="Q9" s="1185"/>
    </row>
    <row r="10" spans="1:18" ht="15.75" customHeight="1">
      <c r="A10" s="1221" t="s">
        <v>919</v>
      </c>
      <c r="B10" s="1112">
        <v>7422586.2400000002</v>
      </c>
      <c r="C10" s="1112">
        <v>6094148.1600000001</v>
      </c>
      <c r="D10" s="1112">
        <v>10608379.439999999</v>
      </c>
      <c r="E10" s="1964">
        <f t="shared" si="0"/>
        <v>24125113.84</v>
      </c>
      <c r="F10" s="1592">
        <v>33898000</v>
      </c>
      <c r="G10" s="1113">
        <v>13286400</v>
      </c>
      <c r="H10" s="1113">
        <v>16947700</v>
      </c>
      <c r="I10" s="1113">
        <v>25774800</v>
      </c>
      <c r="J10" s="2158">
        <f t="shared" si="1"/>
        <v>89906900</v>
      </c>
      <c r="K10" s="1480">
        <f t="shared" si="2"/>
        <v>114032013.84</v>
      </c>
      <c r="N10" s="32"/>
      <c r="O10" s="32"/>
      <c r="P10" s="32"/>
      <c r="Q10" s="32"/>
    </row>
    <row r="11" spans="1:18" ht="15.75" customHeight="1">
      <c r="A11" s="1221" t="s">
        <v>922</v>
      </c>
      <c r="B11" s="1112">
        <v>7398777.4000000004</v>
      </c>
      <c r="C11" s="1112">
        <v>6089022.7199999997</v>
      </c>
      <c r="D11" s="1112">
        <v>10563531.84</v>
      </c>
      <c r="E11" s="1964">
        <f t="shared" si="0"/>
        <v>24051331.960000001</v>
      </c>
      <c r="F11" s="1592">
        <v>18351000</v>
      </c>
      <c r="G11" s="1113">
        <v>7173600</v>
      </c>
      <c r="H11" s="1113">
        <v>16910600</v>
      </c>
      <c r="I11" s="1113">
        <v>14304000</v>
      </c>
      <c r="J11" s="2158">
        <f t="shared" si="1"/>
        <v>56739200</v>
      </c>
      <c r="K11" s="1480">
        <f t="shared" si="2"/>
        <v>80790531.960000008</v>
      </c>
      <c r="L11" s="584"/>
      <c r="M11" s="584"/>
      <c r="N11" s="32"/>
      <c r="O11" s="32"/>
      <c r="P11" s="32"/>
      <c r="Q11" s="32"/>
    </row>
    <row r="12" spans="1:18" ht="15.75" customHeight="1">
      <c r="A12" s="1221" t="s">
        <v>925</v>
      </c>
      <c r="B12" s="1112">
        <v>7276847.2800000003</v>
      </c>
      <c r="C12" s="1112">
        <v>6089022.7199999997</v>
      </c>
      <c r="D12" s="1112">
        <v>10466148.48</v>
      </c>
      <c r="E12" s="1964">
        <f t="shared" si="0"/>
        <v>23832018.48</v>
      </c>
      <c r="F12" s="1592">
        <v>17933000</v>
      </c>
      <c r="G12" s="1113">
        <v>7164000</v>
      </c>
      <c r="H12" s="1113">
        <v>16883300</v>
      </c>
      <c r="I12" s="1113">
        <v>0</v>
      </c>
      <c r="J12" s="2158">
        <f t="shared" si="1"/>
        <v>41980300</v>
      </c>
      <c r="K12" s="1480">
        <f t="shared" si="2"/>
        <v>65812318.480000004</v>
      </c>
      <c r="N12" s="32"/>
      <c r="O12" s="32"/>
      <c r="P12" s="32"/>
      <c r="Q12" s="32"/>
    </row>
    <row r="13" spans="1:18" ht="15.75" customHeight="1">
      <c r="A13" s="1221" t="s">
        <v>937</v>
      </c>
      <c r="B13" s="1112">
        <v>7220571.8399999999</v>
      </c>
      <c r="C13" s="1112">
        <v>6085178.6399999997</v>
      </c>
      <c r="D13" s="1112">
        <v>10394392.32</v>
      </c>
      <c r="E13" s="1964">
        <f t="shared" si="0"/>
        <v>23700142.800000001</v>
      </c>
      <c r="F13" s="1113">
        <v>18409500</v>
      </c>
      <c r="G13" s="1113">
        <v>7311600</v>
      </c>
      <c r="H13" s="1113">
        <v>17976000</v>
      </c>
      <c r="I13" s="1113">
        <v>32618651.850000001</v>
      </c>
      <c r="J13" s="2158">
        <f t="shared" si="1"/>
        <v>76315751.849999994</v>
      </c>
      <c r="K13" s="1480">
        <f t="shared" si="2"/>
        <v>100015894.64999999</v>
      </c>
      <c r="L13" s="584"/>
      <c r="M13" s="584"/>
      <c r="N13" s="32"/>
      <c r="O13" s="32"/>
      <c r="P13" s="32"/>
      <c r="Q13" s="32"/>
    </row>
    <row r="14" spans="1:18" ht="15.75" customHeight="1">
      <c r="A14" s="1221" t="s">
        <v>941</v>
      </c>
      <c r="B14" s="1112">
        <v>7150588.2800000003</v>
      </c>
      <c r="C14" s="1112">
        <v>6074927.7599999998</v>
      </c>
      <c r="D14" s="1112">
        <v>10311103.92</v>
      </c>
      <c r="E14" s="1964">
        <f t="shared" si="0"/>
        <v>23536619.960000001</v>
      </c>
      <c r="F14" s="1113">
        <v>18019000</v>
      </c>
      <c r="G14" s="1113">
        <v>7112400</v>
      </c>
      <c r="H14" s="1113">
        <v>16895200</v>
      </c>
      <c r="I14" s="1113">
        <v>14053200</v>
      </c>
      <c r="J14" s="2158">
        <f t="shared" si="1"/>
        <v>56079800</v>
      </c>
      <c r="K14" s="1480">
        <f t="shared" si="2"/>
        <v>79616419.960000008</v>
      </c>
      <c r="L14" s="584"/>
      <c r="M14" s="584"/>
      <c r="N14" s="32"/>
      <c r="O14" s="32"/>
      <c r="P14" s="32"/>
      <c r="Q14" s="32"/>
    </row>
    <row r="15" spans="1:18" s="584" customFormat="1" ht="15.75" customHeight="1">
      <c r="A15" s="1221" t="s">
        <v>956</v>
      </c>
      <c r="B15" s="1112">
        <v>7078440.2800000003</v>
      </c>
      <c r="C15" s="1112">
        <v>6048019.2000000002</v>
      </c>
      <c r="D15" s="1112">
        <v>10223971.439999999</v>
      </c>
      <c r="E15" s="1964">
        <f t="shared" si="0"/>
        <v>23350430.920000002</v>
      </c>
      <c r="F15" s="1113">
        <v>18125400</v>
      </c>
      <c r="G15" s="1113">
        <v>7086000</v>
      </c>
      <c r="H15" s="1113">
        <v>16847600</v>
      </c>
      <c r="I15" s="1113">
        <v>13999200</v>
      </c>
      <c r="J15" s="2158">
        <f t="shared" si="1"/>
        <v>56058200</v>
      </c>
      <c r="K15" s="1480">
        <f t="shared" si="2"/>
        <v>79408630.920000002</v>
      </c>
      <c r="N15" s="32"/>
      <c r="O15" s="32"/>
      <c r="P15" s="32"/>
      <c r="Q15" s="32"/>
    </row>
    <row r="16" spans="1:18" s="584" customFormat="1" ht="15.75" customHeight="1">
      <c r="A16" s="1221" t="s">
        <v>962</v>
      </c>
      <c r="B16" s="1112">
        <v>6927650.96</v>
      </c>
      <c r="C16" s="1112">
        <v>6026236.0800000001</v>
      </c>
      <c r="D16" s="1112">
        <v>10079177.76</v>
      </c>
      <c r="E16" s="1964">
        <f t="shared" si="0"/>
        <v>23033064.799999997</v>
      </c>
      <c r="F16" s="1113">
        <v>17941000</v>
      </c>
      <c r="G16" s="1113">
        <v>7063200</v>
      </c>
      <c r="H16" s="1113">
        <v>16887500</v>
      </c>
      <c r="I16" s="1113">
        <v>14060400</v>
      </c>
      <c r="J16" s="2158">
        <f t="shared" si="1"/>
        <v>55952100</v>
      </c>
      <c r="K16" s="1480">
        <f t="shared" si="2"/>
        <v>78985164.799999997</v>
      </c>
      <c r="N16" s="32"/>
      <c r="O16" s="32"/>
      <c r="P16" s="32"/>
      <c r="Q16" s="32"/>
    </row>
    <row r="17" spans="1:17" s="584" customFormat="1" ht="15.75" customHeight="1">
      <c r="A17" s="1221" t="s">
        <v>968</v>
      </c>
      <c r="B17" s="1112">
        <v>6859110.3600000003</v>
      </c>
      <c r="C17" s="1112">
        <v>5986513.9199999999</v>
      </c>
      <c r="D17" s="1112">
        <v>10017672.48</v>
      </c>
      <c r="E17" s="1964">
        <f t="shared" si="0"/>
        <v>22863296.760000002</v>
      </c>
      <c r="F17" s="1592">
        <v>18039900</v>
      </c>
      <c r="G17" s="1113">
        <v>7074000</v>
      </c>
      <c r="H17" s="1113">
        <v>0</v>
      </c>
      <c r="I17" s="1113">
        <v>14880000</v>
      </c>
      <c r="J17" s="2158">
        <f>+I17+H17+G17+F17</f>
        <v>39993900</v>
      </c>
      <c r="K17" s="1480">
        <f>+J17+E17</f>
        <v>62857196.760000005</v>
      </c>
      <c r="N17" s="32"/>
      <c r="O17" s="32"/>
      <c r="P17" s="32"/>
      <c r="Q17" s="32"/>
    </row>
    <row r="18" spans="1:17" s="584" customFormat="1" ht="15.75" customHeight="1">
      <c r="A18" s="1221" t="s">
        <v>977</v>
      </c>
      <c r="B18" s="1112">
        <v>6791291.2400000002</v>
      </c>
      <c r="C18" s="1112">
        <v>5981388.4800000004</v>
      </c>
      <c r="D18" s="1112">
        <v>9934384.0800000001</v>
      </c>
      <c r="E18" s="1964">
        <f t="shared" si="0"/>
        <v>22707063.800000001</v>
      </c>
      <c r="F18" s="1592">
        <v>0</v>
      </c>
      <c r="G18" s="1113">
        <v>0</v>
      </c>
      <c r="H18" s="1113">
        <v>33756100</v>
      </c>
      <c r="I18" s="1113">
        <v>0</v>
      </c>
      <c r="J18" s="2158">
        <f>+I18+H18+G18+F18</f>
        <v>33756100</v>
      </c>
      <c r="K18" s="1480">
        <f>+J18+E18</f>
        <v>56463163.799999997</v>
      </c>
      <c r="N18" s="32"/>
      <c r="O18" s="32"/>
      <c r="P18" s="32"/>
      <c r="Q18" s="32"/>
    </row>
    <row r="19" spans="1:17" s="584" customFormat="1" ht="15.75" customHeight="1">
      <c r="A19" s="1221" t="s">
        <v>1020</v>
      </c>
      <c r="B19" s="1112">
        <v>6734294.3200000003</v>
      </c>
      <c r="C19" s="1112">
        <v>5941666.3200000003</v>
      </c>
      <c r="D19" s="1112">
        <v>9835719.3599999994</v>
      </c>
      <c r="E19" s="1964">
        <f t="shared" si="0"/>
        <v>22511680</v>
      </c>
      <c r="F19" s="2278">
        <v>36310800</v>
      </c>
      <c r="G19" s="1113">
        <v>14074800</v>
      </c>
      <c r="H19" s="1113">
        <v>16846200</v>
      </c>
      <c r="I19" s="1113">
        <v>30357600</v>
      </c>
      <c r="J19" s="2158">
        <f>+I19+H19+G19+F19</f>
        <v>97589400</v>
      </c>
      <c r="K19" s="1480">
        <f>+J19+E19</f>
        <v>120101080</v>
      </c>
      <c r="N19" s="32"/>
      <c r="O19" s="32"/>
      <c r="P19" s="32"/>
      <c r="Q19" s="32"/>
    </row>
    <row r="20" spans="1:17" s="584" customFormat="1" ht="15.75" customHeight="1">
      <c r="A20" s="1222" t="s">
        <v>1031</v>
      </c>
      <c r="B20" s="1214">
        <v>6672968.5199999996</v>
      </c>
      <c r="C20" s="1214">
        <v>5930134.0800000001</v>
      </c>
      <c r="D20" s="1214">
        <v>9789590.4000000004</v>
      </c>
      <c r="E20" s="1965">
        <f>SUM(B20:D20)</f>
        <v>22392693</v>
      </c>
      <c r="F20" s="1481">
        <v>18157300</v>
      </c>
      <c r="G20" s="1215">
        <v>7083600</v>
      </c>
      <c r="H20" s="1215">
        <v>16905700</v>
      </c>
      <c r="I20" s="1215">
        <v>16713600</v>
      </c>
      <c r="J20" s="2159">
        <f>+I20+H20+G20+F20</f>
        <v>58860200</v>
      </c>
      <c r="K20" s="2279">
        <f>+J20+E20</f>
        <v>81252893</v>
      </c>
      <c r="L20" s="60"/>
      <c r="M20" s="60"/>
      <c r="N20" s="32"/>
      <c r="O20" s="32"/>
      <c r="P20" s="32"/>
      <c r="Q20" s="32"/>
    </row>
    <row r="21" spans="1:17" s="584" customFormat="1" ht="17.25" customHeight="1">
      <c r="F21" s="60"/>
      <c r="J21" s="60"/>
      <c r="K21" s="60"/>
      <c r="L21" s="60"/>
      <c r="M21" s="60"/>
      <c r="N21" s="32"/>
      <c r="O21" s="32"/>
      <c r="P21" s="32"/>
      <c r="Q21" s="32"/>
    </row>
    <row r="22" spans="1:17">
      <c r="N22" s="940"/>
      <c r="O22" s="32"/>
      <c r="P22" s="32"/>
      <c r="Q22" s="32"/>
    </row>
    <row r="23" spans="1:17" s="584" customFormat="1">
      <c r="A23" s="60"/>
      <c r="B23" s="60"/>
      <c r="C23" s="60"/>
      <c r="D23" s="60"/>
      <c r="E23" s="60"/>
      <c r="F23" s="60"/>
      <c r="J23" s="60"/>
      <c r="K23" s="60"/>
      <c r="L23" s="60"/>
      <c r="M23" s="60"/>
      <c r="N23" s="940"/>
      <c r="O23" s="32"/>
      <c r="P23" s="32"/>
      <c r="Q23" s="32"/>
    </row>
    <row r="24" spans="1:17">
      <c r="N24" s="940"/>
      <c r="O24" s="32"/>
      <c r="P24" s="32"/>
      <c r="Q24" s="32"/>
    </row>
    <row r="25" spans="1:17">
      <c r="N25" s="940"/>
      <c r="O25" s="32"/>
      <c r="P25" s="32"/>
      <c r="Q25" s="32"/>
    </row>
    <row r="26" spans="1:17">
      <c r="N26" s="940"/>
      <c r="O26" s="32"/>
      <c r="P26" s="32"/>
      <c r="Q26" s="32"/>
    </row>
    <row r="27" spans="1:17">
      <c r="N27" s="32"/>
      <c r="O27" s="32"/>
      <c r="P27" s="32"/>
      <c r="Q27" s="32"/>
    </row>
  </sheetData>
  <mergeCells count="6">
    <mergeCell ref="K6:K7"/>
    <mergeCell ref="B6:D6"/>
    <mergeCell ref="J6:J7"/>
    <mergeCell ref="A6:A7"/>
    <mergeCell ref="E6:E7"/>
    <mergeCell ref="F6:I6"/>
  </mergeCells>
  <conditionalFormatting sqref="B20:D20 K20 J8:K19 E8:E20">
    <cfRule type="cellIs" dxfId="10" priority="5" operator="equal">
      <formula>0</formula>
    </cfRule>
  </conditionalFormatting>
  <pageMargins left="0.7" right="0.7" top="0.75" bottom="0.75" header="0.3" footer="0.3"/>
  <pageSetup scale="41" orientation="landscape" r:id="rId1"/>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0">
    <tabColor theme="8" tint="-0.249977111117893"/>
  </sheetPr>
  <dimension ref="I5:R54"/>
  <sheetViews>
    <sheetView showGridLines="0" view="pageBreakPreview" zoomScale="69" zoomScaleNormal="100" zoomScaleSheetLayoutView="69" workbookViewId="0">
      <selection activeCell="N1" sqref="N1:R1048576"/>
    </sheetView>
  </sheetViews>
  <sheetFormatPr baseColWidth="10" defaultRowHeight="18.75"/>
  <cols>
    <col min="3" max="3" width="18.85546875" customWidth="1"/>
    <col min="5" max="5" width="16.42578125" customWidth="1"/>
    <col min="6" max="6" width="18.140625" customWidth="1"/>
    <col min="8" max="8" width="23.7109375" customWidth="1"/>
    <col min="9" max="9" width="21.28515625" customWidth="1"/>
    <col min="10" max="10" width="20.85546875" customWidth="1"/>
    <col min="11" max="11" width="27.5703125" customWidth="1"/>
    <col min="12" max="12" width="22.28515625" customWidth="1"/>
    <col min="13" max="13" width="9" style="584" customWidth="1"/>
    <col min="14" max="14" width="31.140625" style="416" customWidth="1"/>
    <col min="15" max="15" width="56.42578125" style="1497" customWidth="1"/>
    <col min="16" max="16" width="15.7109375" style="1497" customWidth="1"/>
    <col min="17" max="17" width="34.28515625" style="1508" customWidth="1"/>
    <col min="18" max="18" width="45" style="1495" customWidth="1"/>
  </cols>
  <sheetData>
    <row r="5" spans="14:16" ht="21" customHeight="1"/>
    <row r="10" spans="14:16">
      <c r="N10" s="1500"/>
    </row>
    <row r="11" spans="14:16">
      <c r="N11" s="1500"/>
      <c r="O11" s="1498"/>
    </row>
    <row r="12" spans="14:16">
      <c r="N12" s="1500"/>
      <c r="O12" s="1498"/>
    </row>
    <row r="13" spans="14:16">
      <c r="N13" s="1503"/>
      <c r="O13" s="1877"/>
      <c r="P13" s="1501"/>
    </row>
    <row r="14" spans="14:16">
      <c r="N14" s="1503"/>
      <c r="O14" s="1877"/>
      <c r="P14" s="1501"/>
    </row>
    <row r="15" spans="14:16">
      <c r="N15" s="1503"/>
      <c r="O15" s="1877"/>
      <c r="P15" s="1501"/>
    </row>
    <row r="16" spans="14:16">
      <c r="N16" s="1503"/>
      <c r="O16" s="1877"/>
      <c r="P16" s="1501"/>
    </row>
    <row r="17" spans="14:17">
      <c r="N17" s="1503"/>
      <c r="O17" s="1877"/>
      <c r="P17" s="1501"/>
      <c r="Q17" s="1511"/>
    </row>
    <row r="18" spans="14:17">
      <c r="N18" s="1503"/>
      <c r="O18" s="1877"/>
      <c r="P18" s="1501"/>
    </row>
    <row r="19" spans="14:17">
      <c r="N19" s="1503"/>
      <c r="O19" s="1877"/>
      <c r="P19" s="1501"/>
    </row>
    <row r="20" spans="14:17">
      <c r="N20" s="1503"/>
      <c r="O20" s="1877"/>
      <c r="P20" s="1501"/>
    </row>
    <row r="21" spans="14:17">
      <c r="N21" s="1503"/>
      <c r="O21" s="1877"/>
      <c r="P21" s="1501"/>
      <c r="Q21" s="1860"/>
    </row>
    <row r="22" spans="14:17">
      <c r="N22" s="1503"/>
      <c r="O22" s="1877"/>
      <c r="P22" s="1501"/>
    </row>
    <row r="23" spans="14:17">
      <c r="N23" s="1503"/>
      <c r="O23" s="1877"/>
      <c r="P23" s="1501"/>
    </row>
    <row r="24" spans="14:17">
      <c r="N24" s="1500"/>
      <c r="O24" s="1498"/>
      <c r="P24" s="1502"/>
    </row>
    <row r="25" spans="14:17">
      <c r="N25" s="1503"/>
      <c r="O25" s="1499"/>
    </row>
    <row r="26" spans="14:17" ht="24" customHeight="1">
      <c r="N26" s="833"/>
      <c r="O26" s="1496"/>
    </row>
    <row r="27" spans="14:17">
      <c r="N27" s="1509"/>
      <c r="O27" s="1496"/>
    </row>
    <row r="28" spans="14:17">
      <c r="N28" s="833"/>
      <c r="O28" s="1496"/>
    </row>
    <row r="29" spans="14:17">
      <c r="N29" s="833"/>
      <c r="O29" s="1496"/>
    </row>
    <row r="30" spans="14:17">
      <c r="N30" s="833"/>
      <c r="O30" s="1496"/>
    </row>
    <row r="31" spans="14:17">
      <c r="N31" s="833"/>
      <c r="O31" s="1496"/>
    </row>
    <row r="32" spans="14:17">
      <c r="N32" s="833"/>
      <c r="O32" s="1496"/>
    </row>
    <row r="33" spans="9:17">
      <c r="N33" s="833"/>
      <c r="O33" s="1496"/>
    </row>
    <row r="34" spans="9:17">
      <c r="O34" s="1498"/>
    </row>
    <row r="35" spans="9:17">
      <c r="N35" s="1504"/>
    </row>
    <row r="36" spans="9:17">
      <c r="N36" s="1505"/>
    </row>
    <row r="37" spans="9:17">
      <c r="N37" s="1506"/>
    </row>
    <row r="40" spans="9:17">
      <c r="N40" s="1504"/>
    </row>
    <row r="41" spans="9:17">
      <c r="N41" s="833"/>
    </row>
    <row r="42" spans="9:17">
      <c r="N42" s="833"/>
      <c r="Q42" s="1507"/>
    </row>
    <row r="43" spans="9:17">
      <c r="N43" s="833"/>
      <c r="Q43" s="1507"/>
    </row>
    <row r="44" spans="9:17">
      <c r="N44" s="833"/>
    </row>
    <row r="45" spans="9:17">
      <c r="N45" s="833"/>
    </row>
    <row r="46" spans="9:17">
      <c r="N46" s="833"/>
    </row>
    <row r="47" spans="9:17">
      <c r="N47" s="833"/>
    </row>
    <row r="48" spans="9:17">
      <c r="I48" s="111"/>
      <c r="N48" s="834"/>
    </row>
    <row r="49" spans="9:15">
      <c r="I49" s="193"/>
      <c r="N49" s="1509"/>
    </row>
    <row r="50" spans="9:15">
      <c r="N50" s="1509"/>
    </row>
    <row r="51" spans="9:15">
      <c r="N51" s="1509"/>
    </row>
    <row r="54" spans="9:15">
      <c r="O54" s="1511"/>
    </row>
  </sheetData>
  <pageMargins left="0.7" right="0.7" top="0.75" bottom="0.75" header="0.3" footer="0.3"/>
  <pageSetup scale="51" orientation="landscape" r:id="rId1"/>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1">
    <tabColor theme="8" tint="-0.249977111117893"/>
  </sheetPr>
  <dimension ref="A1:M49"/>
  <sheetViews>
    <sheetView showGridLines="0" view="pageBreakPreview" zoomScale="55" zoomScaleNormal="85" zoomScaleSheetLayoutView="55" workbookViewId="0">
      <selection activeCell="C22" sqref="C22"/>
    </sheetView>
  </sheetViews>
  <sheetFormatPr baseColWidth="10" defaultColWidth="11.42578125" defaultRowHeight="15"/>
  <cols>
    <col min="1" max="1" width="24.5703125" style="60" customWidth="1"/>
    <col min="2" max="2" width="34.140625" style="60" customWidth="1"/>
    <col min="3" max="3" width="34.42578125" style="60" customWidth="1"/>
    <col min="4" max="4" width="26.85546875" style="60" bestFit="1" customWidth="1"/>
    <col min="5" max="5" width="22" style="60" bestFit="1" customWidth="1"/>
    <col min="6" max="6" width="28.85546875" style="60" customWidth="1"/>
    <col min="7" max="7" width="22.85546875" style="60" customWidth="1"/>
    <col min="8" max="8" width="25.85546875" style="60" customWidth="1"/>
    <col min="9" max="9" width="31.5703125" style="60" customWidth="1"/>
    <col min="10" max="10" width="30.85546875" style="60" customWidth="1"/>
    <col min="11" max="11" width="15.85546875" style="60" customWidth="1"/>
    <col min="12" max="12" width="11.42578125" style="60"/>
    <col min="13" max="13" width="43.28515625" style="60" customWidth="1"/>
    <col min="14" max="16384" width="11.42578125" style="60"/>
  </cols>
  <sheetData>
    <row r="1" spans="1:12" ht="114.75" customHeight="1">
      <c r="A1" s="2624"/>
      <c r="B1" s="2624"/>
      <c r="C1" s="2624"/>
      <c r="D1" s="2624"/>
      <c r="E1" s="2624"/>
      <c r="F1" s="2624"/>
      <c r="G1" s="2624"/>
      <c r="H1" s="2624"/>
      <c r="I1" s="2624"/>
      <c r="J1" s="2624"/>
      <c r="K1" s="2624"/>
      <c r="L1" s="2624"/>
    </row>
    <row r="2" spans="1:12" ht="17.25" customHeight="1"/>
    <row r="3" spans="1:12" s="412" customFormat="1" ht="27.75" customHeight="1">
      <c r="A3" s="1001" t="s">
        <v>2</v>
      </c>
      <c r="B3" s="1002" t="s">
        <v>120</v>
      </c>
      <c r="C3" s="1003"/>
      <c r="D3" s="671"/>
      <c r="E3" s="671"/>
      <c r="F3" s="671"/>
      <c r="G3" s="671"/>
      <c r="H3" s="671"/>
      <c r="I3" s="671"/>
      <c r="J3" s="671"/>
      <c r="K3" s="671"/>
    </row>
    <row r="4" spans="1:12" s="412" customFormat="1" ht="18.75">
      <c r="A4" s="1004">
        <v>2003</v>
      </c>
      <c r="B4" s="1005">
        <v>1813713639.4200001</v>
      </c>
      <c r="C4" s="1006"/>
      <c r="D4" s="1007"/>
      <c r="E4" s="671"/>
      <c r="F4" s="671"/>
      <c r="G4" s="671"/>
      <c r="H4" s="671"/>
      <c r="I4" s="671"/>
      <c r="J4" s="671"/>
      <c r="K4" s="671"/>
    </row>
    <row r="5" spans="1:12" s="412" customFormat="1" ht="18.75">
      <c r="A5" s="1004">
        <v>2004</v>
      </c>
      <c r="B5" s="1005">
        <v>6547406092.6800003</v>
      </c>
      <c r="C5" s="1006"/>
      <c r="D5" s="1007"/>
      <c r="E5" s="671"/>
      <c r="F5" s="671"/>
      <c r="G5" s="671"/>
      <c r="H5" s="671"/>
      <c r="I5" s="671"/>
      <c r="J5" s="671"/>
      <c r="K5" s="671"/>
    </row>
    <row r="6" spans="1:12" s="412" customFormat="1" ht="18.75">
      <c r="A6" s="1004">
        <v>2005</v>
      </c>
      <c r="B6" s="1005">
        <v>8393553851.0500002</v>
      </c>
      <c r="C6" s="1006"/>
      <c r="D6" s="1007"/>
      <c r="E6" s="671"/>
      <c r="F6" s="671"/>
      <c r="G6" s="671"/>
      <c r="H6" s="671"/>
      <c r="I6" s="671"/>
      <c r="J6" s="671"/>
      <c r="K6" s="671"/>
    </row>
    <row r="7" spans="1:12" s="412" customFormat="1" ht="18.75">
      <c r="A7" s="1004">
        <v>2006</v>
      </c>
      <c r="B7" s="1005">
        <v>9613650449.1000004</v>
      </c>
      <c r="C7" s="1008"/>
      <c r="D7" s="1007"/>
      <c r="E7" s="671"/>
      <c r="F7" s="1007"/>
      <c r="G7" s="671"/>
      <c r="H7" s="671"/>
      <c r="I7" s="671"/>
      <c r="J7" s="671"/>
      <c r="K7" s="671"/>
    </row>
    <row r="8" spans="1:12" s="412" customFormat="1" ht="18.75">
      <c r="A8" s="1004">
        <v>2007</v>
      </c>
      <c r="B8" s="1005">
        <v>14892605258.139999</v>
      </c>
      <c r="C8" s="1009"/>
      <c r="D8" s="1007"/>
      <c r="E8" s="671"/>
      <c r="F8" s="1007"/>
      <c r="G8" s="671"/>
      <c r="H8" s="671"/>
      <c r="I8" s="671"/>
      <c r="J8" s="671"/>
      <c r="K8" s="671"/>
    </row>
    <row r="9" spans="1:12" s="412" customFormat="1" ht="18.75">
      <c r="A9" s="1004">
        <v>2008</v>
      </c>
      <c r="B9" s="1005">
        <v>15887938438.049999</v>
      </c>
      <c r="C9" s="1009"/>
      <c r="D9" s="1007"/>
      <c r="E9" s="671"/>
      <c r="F9" s="1007"/>
      <c r="G9" s="1009"/>
      <c r="H9" s="671"/>
      <c r="I9" s="671"/>
      <c r="J9" s="671"/>
      <c r="K9" s="671"/>
    </row>
    <row r="10" spans="1:12" s="412" customFormat="1" ht="18.75">
      <c r="A10" s="1004">
        <v>2009</v>
      </c>
      <c r="B10" s="1005">
        <v>18789773765.599998</v>
      </c>
      <c r="C10" s="1009"/>
      <c r="D10" s="671"/>
      <c r="E10" s="671"/>
      <c r="F10" s="1007"/>
      <c r="G10" s="1009"/>
      <c r="H10" s="671"/>
      <c r="I10" s="671"/>
      <c r="J10" s="671"/>
      <c r="K10" s="671"/>
    </row>
    <row r="11" spans="1:12" s="412" customFormat="1" ht="18.75">
      <c r="A11" s="1004">
        <v>2010</v>
      </c>
      <c r="B11" s="1005">
        <v>23938490112.330002</v>
      </c>
      <c r="C11" s="1009"/>
      <c r="D11" s="1007"/>
      <c r="E11" s="671"/>
      <c r="F11" s="1007"/>
      <c r="G11" s="1009"/>
      <c r="H11" s="671"/>
      <c r="I11" s="671"/>
      <c r="J11" s="671"/>
      <c r="K11" s="671"/>
    </row>
    <row r="12" spans="1:12" s="412" customFormat="1" ht="18.75">
      <c r="A12" s="1004">
        <v>2011</v>
      </c>
      <c r="B12" s="1005">
        <v>23585106301.459999</v>
      </c>
      <c r="C12" s="1009"/>
      <c r="D12" s="671"/>
      <c r="E12" s="1003"/>
      <c r="F12" s="1007"/>
      <c r="G12" s="1009"/>
      <c r="H12" s="671"/>
      <c r="I12" s="671"/>
      <c r="J12" s="671"/>
      <c r="K12" s="671"/>
    </row>
    <row r="13" spans="1:12" s="412" customFormat="1" ht="18.75">
      <c r="A13" s="1004" t="s">
        <v>376</v>
      </c>
      <c r="B13" s="1005">
        <v>26400473552.349998</v>
      </c>
      <c r="C13" s="1009"/>
      <c r="D13" s="671"/>
      <c r="E13" s="1010"/>
      <c r="F13" s="1007"/>
      <c r="G13" s="1009"/>
      <c r="H13" s="671"/>
      <c r="I13" s="671"/>
      <c r="J13" s="671"/>
      <c r="K13" s="671"/>
    </row>
    <row r="14" spans="1:12" s="412" customFormat="1" ht="18.75">
      <c r="A14" s="1004" t="s">
        <v>410</v>
      </c>
      <c r="B14" s="1005">
        <v>29506184318.75</v>
      </c>
      <c r="C14" s="1009"/>
      <c r="D14" s="671"/>
      <c r="E14" s="671"/>
      <c r="F14" s="1007"/>
      <c r="G14" s="1009"/>
      <c r="H14" s="671"/>
      <c r="I14" s="671"/>
      <c r="J14" s="671"/>
      <c r="K14" s="671"/>
    </row>
    <row r="15" spans="1:12" s="412" customFormat="1" ht="18.75">
      <c r="A15" s="1004" t="s">
        <v>415</v>
      </c>
      <c r="B15" s="1005">
        <v>33591892120.470001</v>
      </c>
      <c r="C15" s="671"/>
      <c r="D15" s="671"/>
      <c r="E15" s="671"/>
      <c r="F15" s="1007"/>
      <c r="G15" s="1009"/>
      <c r="H15" s="671"/>
      <c r="I15" s="671"/>
      <c r="J15" s="671"/>
      <c r="K15" s="671"/>
    </row>
    <row r="16" spans="1:12" s="412" customFormat="1" ht="18.75">
      <c r="A16" s="1004" t="s">
        <v>647</v>
      </c>
      <c r="B16" s="1005">
        <v>38018208331.940002</v>
      </c>
      <c r="C16" s="1011"/>
      <c r="D16" s="671"/>
      <c r="E16" s="671"/>
      <c r="F16" s="1007"/>
      <c r="G16" s="1009"/>
      <c r="H16" s="671"/>
      <c r="I16" s="671"/>
      <c r="J16" s="671"/>
      <c r="K16" s="671"/>
    </row>
    <row r="17" spans="1:13" s="412" customFormat="1" ht="18.75">
      <c r="A17" s="1004" t="s">
        <v>695</v>
      </c>
      <c r="B17" s="1005">
        <v>42519520570.940002</v>
      </c>
      <c r="C17" s="1011"/>
      <c r="E17" s="671"/>
      <c r="F17" s="1007"/>
      <c r="G17" s="1009"/>
      <c r="H17" s="671"/>
      <c r="I17" s="671"/>
      <c r="J17" s="671"/>
      <c r="K17" s="671"/>
    </row>
    <row r="18" spans="1:13" s="412" customFormat="1" ht="18.75">
      <c r="A18" s="1004" t="s">
        <v>715</v>
      </c>
      <c r="B18" s="1005">
        <v>42519520570.939995</v>
      </c>
      <c r="C18" s="1011"/>
      <c r="D18" s="1007"/>
      <c r="E18" s="671"/>
      <c r="F18" s="1007"/>
      <c r="G18" s="1009"/>
    </row>
    <row r="19" spans="1:13" s="412" customFormat="1" ht="18.75">
      <c r="A19" s="1004" t="s">
        <v>760</v>
      </c>
      <c r="B19" s="1005">
        <v>53637242685.029984</v>
      </c>
      <c r="C19" s="1011"/>
      <c r="D19" s="1007"/>
      <c r="E19" s="671"/>
      <c r="F19" s="1007"/>
      <c r="G19" s="1009"/>
    </row>
    <row r="20" spans="1:13" s="412" customFormat="1" ht="18.75">
      <c r="A20" s="1004" t="s">
        <v>796</v>
      </c>
      <c r="B20" s="1005">
        <v>58492444764.090012</v>
      </c>
      <c r="C20" s="1011"/>
      <c r="D20" s="1007"/>
      <c r="E20" s="671"/>
      <c r="F20" s="1007"/>
      <c r="G20" s="1009"/>
    </row>
    <row r="21" spans="1:13" s="412" customFormat="1" ht="18.75">
      <c r="A21" s="2160">
        <v>2020</v>
      </c>
      <c r="B21" s="1005">
        <v>57570980579.770004</v>
      </c>
      <c r="C21" s="1011"/>
      <c r="D21" s="1007"/>
      <c r="E21" s="671"/>
      <c r="F21" s="1007"/>
      <c r="G21" s="1009"/>
    </row>
    <row r="22" spans="1:13" s="412" customFormat="1" ht="18.75">
      <c r="A22" s="2160" t="str">
        <f>+'Resumen EEp'!G5</f>
        <v>Ene-Abr. 2021</v>
      </c>
      <c r="B22" s="1005">
        <f>+'IV.3.3.Pagos anuales x cuentas'!K14</f>
        <v>20289031623.490002</v>
      </c>
      <c r="C22" s="1011"/>
      <c r="D22" s="1007"/>
      <c r="E22" s="671"/>
      <c r="F22" s="1007"/>
      <c r="G22" s="1009"/>
    </row>
    <row r="23" spans="1:13" s="412" customFormat="1" ht="18.75">
      <c r="A23" s="1012" t="s">
        <v>1</v>
      </c>
      <c r="B23" s="1013">
        <f>SUM(B4:B22)</f>
        <v>526007737025.60004</v>
      </c>
      <c r="C23" s="409"/>
      <c r="E23" s="671"/>
      <c r="F23" s="1014"/>
      <c r="G23" s="1009"/>
      <c r="M23" s="1011"/>
    </row>
    <row r="24" spans="1:13">
      <c r="A24" s="1"/>
      <c r="B24" s="1"/>
      <c r="C24" s="1"/>
      <c r="E24" s="72"/>
      <c r="F24" s="946"/>
      <c r="G24" s="945"/>
    </row>
    <row r="25" spans="1:13">
      <c r="A25" s="1"/>
      <c r="B25" s="1"/>
      <c r="C25" s="1"/>
      <c r="D25" s="1"/>
      <c r="E25" s="1"/>
      <c r="F25" s="946"/>
      <c r="G25" s="945"/>
    </row>
    <row r="26" spans="1:13">
      <c r="A26" s="1"/>
      <c r="B26" s="1"/>
      <c r="C26" s="1"/>
      <c r="D26" s="1"/>
      <c r="E26" s="1"/>
      <c r="F26" s="1"/>
      <c r="G26" s="945"/>
    </row>
    <row r="27" spans="1:13">
      <c r="A27" s="1"/>
      <c r="B27" s="1"/>
      <c r="C27" s="1"/>
      <c r="D27" s="1"/>
      <c r="E27" s="1"/>
      <c r="F27" s="1"/>
      <c r="G27" s="1"/>
    </row>
    <row r="28" spans="1:13">
      <c r="A28" s="1"/>
      <c r="B28" s="1"/>
      <c r="C28" s="1"/>
      <c r="D28" s="1"/>
      <c r="E28" s="1"/>
      <c r="F28" s="1"/>
      <c r="G28" s="1"/>
    </row>
    <row r="29" spans="1:13">
      <c r="A29" s="1"/>
      <c r="B29" s="1"/>
      <c r="C29" s="1"/>
      <c r="D29" s="1"/>
      <c r="E29" s="1"/>
      <c r="F29" s="1"/>
      <c r="G29" s="1"/>
    </row>
    <row r="30" spans="1:13">
      <c r="A30" s="1"/>
      <c r="B30" s="1"/>
      <c r="C30" s="1"/>
      <c r="D30" s="1"/>
      <c r="E30" s="1"/>
      <c r="F30" s="1"/>
      <c r="G30" s="1"/>
    </row>
    <row r="31" spans="1:13">
      <c r="A31" s="1"/>
      <c r="B31" s="1"/>
      <c r="C31" s="1"/>
      <c r="D31" s="1"/>
      <c r="E31" s="1"/>
      <c r="F31" s="1"/>
      <c r="G31" s="1"/>
    </row>
    <row r="32" spans="1:13">
      <c r="A32" s="1"/>
      <c r="B32" s="1"/>
      <c r="C32" s="1"/>
      <c r="D32" s="1"/>
      <c r="E32" s="1"/>
      <c r="F32" s="1"/>
      <c r="G32" s="1"/>
    </row>
    <row r="33" spans="1:7">
      <c r="A33" s="1"/>
      <c r="B33" s="1"/>
      <c r="C33" s="1"/>
      <c r="D33" s="1"/>
      <c r="E33" s="1"/>
      <c r="F33" s="1"/>
      <c r="G33" s="1"/>
    </row>
    <row r="34" spans="1:7">
      <c r="A34" s="1"/>
      <c r="B34" s="1"/>
      <c r="C34" s="1"/>
      <c r="D34" s="1"/>
      <c r="E34" s="1"/>
      <c r="F34" s="1"/>
      <c r="G34" s="1"/>
    </row>
    <row r="35" spans="1:7">
      <c r="A35" s="1"/>
      <c r="B35" s="1"/>
      <c r="C35" s="1"/>
      <c r="D35" s="1"/>
      <c r="E35" s="1"/>
      <c r="F35" s="1"/>
      <c r="G35" s="1"/>
    </row>
    <row r="36" spans="1:7">
      <c r="A36" s="1"/>
      <c r="B36" s="1"/>
      <c r="C36" s="1"/>
      <c r="D36" s="1"/>
      <c r="E36" s="1"/>
      <c r="F36" s="1"/>
      <c r="G36" s="1"/>
    </row>
    <row r="37" spans="1:7">
      <c r="A37" s="1"/>
      <c r="B37" s="1"/>
      <c r="C37" s="1"/>
      <c r="D37" s="1"/>
      <c r="E37" s="1"/>
      <c r="F37" s="1"/>
      <c r="G37" s="1"/>
    </row>
    <row r="38" spans="1:7">
      <c r="A38" s="1"/>
      <c r="B38" s="1"/>
      <c r="C38" s="1"/>
      <c r="D38" s="1"/>
      <c r="E38" s="1"/>
      <c r="F38" s="1"/>
      <c r="G38" s="1"/>
    </row>
    <row r="39" spans="1:7">
      <c r="A39" s="1"/>
      <c r="B39" s="1"/>
      <c r="C39" s="1"/>
      <c r="D39" s="1"/>
      <c r="E39" s="1"/>
      <c r="F39" s="1"/>
      <c r="G39" s="1"/>
    </row>
    <row r="40" spans="1:7">
      <c r="A40" s="1"/>
      <c r="B40" s="1"/>
      <c r="C40" s="1"/>
      <c r="D40" s="1"/>
      <c r="E40" s="1"/>
      <c r="F40" s="1"/>
      <c r="G40" s="1"/>
    </row>
    <row r="41" spans="1:7">
      <c r="A41" s="1"/>
      <c r="B41" s="1"/>
      <c r="C41" s="1"/>
      <c r="D41" s="1"/>
      <c r="E41" s="1"/>
      <c r="F41" s="1"/>
      <c r="G41" s="1"/>
    </row>
    <row r="42" spans="1:7">
      <c r="A42" s="1"/>
      <c r="B42" s="1"/>
      <c r="C42" s="1"/>
      <c r="D42" s="1"/>
      <c r="E42" s="1"/>
      <c r="F42" s="1"/>
      <c r="G42" s="1"/>
    </row>
    <row r="43" spans="1:7">
      <c r="A43" s="1"/>
      <c r="B43" s="1"/>
      <c r="C43" s="1"/>
      <c r="D43" s="1"/>
      <c r="E43" s="1"/>
      <c r="F43" s="1"/>
      <c r="G43" s="1"/>
    </row>
    <row r="44" spans="1:7">
      <c r="A44" s="1"/>
      <c r="B44" s="1"/>
      <c r="C44" s="1"/>
      <c r="D44" s="1"/>
      <c r="E44" s="1"/>
      <c r="F44" s="1"/>
      <c r="G44" s="1"/>
    </row>
    <row r="45" spans="1:7">
      <c r="A45" s="1"/>
      <c r="B45" s="1"/>
      <c r="C45" s="1"/>
      <c r="D45" s="1"/>
      <c r="E45" s="1"/>
      <c r="F45" s="1"/>
      <c r="G45" s="1"/>
    </row>
    <row r="46" spans="1:7">
      <c r="A46" s="1"/>
      <c r="B46" s="1"/>
      <c r="C46" s="1"/>
      <c r="D46" s="1"/>
      <c r="E46" s="1"/>
      <c r="F46" s="1"/>
      <c r="G46" s="1"/>
    </row>
    <row r="47" spans="1:7">
      <c r="A47" s="1"/>
      <c r="B47" s="1"/>
      <c r="C47" s="1"/>
      <c r="D47" s="1"/>
      <c r="E47" s="1"/>
      <c r="F47" s="1"/>
      <c r="G47" s="1"/>
    </row>
    <row r="48" spans="1:7">
      <c r="A48" s="1"/>
      <c r="B48" s="1"/>
      <c r="C48" s="1"/>
      <c r="D48" s="1"/>
      <c r="E48" s="1"/>
      <c r="F48" s="1"/>
      <c r="G48" s="1"/>
    </row>
    <row r="49" spans="1:6">
      <c r="A49" s="1"/>
      <c r="B49" s="1"/>
      <c r="F49" s="584"/>
    </row>
  </sheetData>
  <mergeCells count="1">
    <mergeCell ref="A1:L1"/>
  </mergeCells>
  <printOptions horizontalCentered="1"/>
  <pageMargins left="0.70866141732283472" right="0.70866141732283472" top="0.33" bottom="0.74803149606299213" header="0.31496062992125984" footer="0.31496062992125984"/>
  <pageSetup scale="39" orientation="landscape" r:id="rId1"/>
  <drawing r:id="rId2"/>
</worksheet>
</file>

<file path=xl/worksheets/sheet8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64">
    <tabColor theme="8" tint="-0.249977111117893"/>
  </sheetPr>
  <dimension ref="A1:L41"/>
  <sheetViews>
    <sheetView showGridLines="0" view="pageBreakPreview" zoomScaleNormal="70" zoomScaleSheetLayoutView="100" workbookViewId="0">
      <pane xSplit="1" ySplit="3" topLeftCell="H4" activePane="bottomRight" state="frozen"/>
      <selection activeCell="M11" sqref="M11"/>
      <selection pane="topRight" activeCell="M11" sqref="M11"/>
      <selection pane="bottomLeft" activeCell="M11" sqref="M11"/>
      <selection pane="bottomRight" activeCell="M1" sqref="M1:S1048576"/>
    </sheetView>
  </sheetViews>
  <sheetFormatPr baseColWidth="10" defaultColWidth="11.5703125" defaultRowHeight="15"/>
  <cols>
    <col min="1" max="1" width="17.5703125" customWidth="1"/>
    <col min="2" max="2" width="17.28515625" style="584" customWidth="1"/>
    <col min="3" max="3" width="19.42578125" style="584" customWidth="1"/>
    <col min="4" max="5" width="19.42578125" customWidth="1"/>
    <col min="6" max="11" width="19.42578125" style="584" customWidth="1"/>
    <col min="12" max="12" width="21" customWidth="1"/>
  </cols>
  <sheetData>
    <row r="1" spans="1:12" ht="77.25" customHeight="1">
      <c r="A1" s="2624"/>
      <c r="B1" s="2624"/>
      <c r="C1" s="2624"/>
      <c r="D1" s="2624"/>
      <c r="E1" s="2624"/>
      <c r="F1" s="2624"/>
      <c r="G1" s="2624"/>
      <c r="H1" s="2624"/>
      <c r="I1" s="2624"/>
      <c r="J1" s="2624"/>
      <c r="K1" s="2624"/>
      <c r="L1" s="2624"/>
    </row>
    <row r="2" spans="1:12" s="60" customFormat="1" ht="5.25" customHeight="1">
      <c r="A2" s="205"/>
      <c r="B2" s="204"/>
      <c r="C2" s="204"/>
      <c r="D2" s="204"/>
      <c r="E2" s="204"/>
      <c r="F2" s="204"/>
      <c r="G2" s="204"/>
      <c r="H2" s="204"/>
      <c r="I2" s="204"/>
      <c r="J2" s="204"/>
      <c r="K2" s="204"/>
    </row>
    <row r="3" spans="1:12" s="102" customFormat="1" ht="20.25" customHeight="1">
      <c r="A3" s="235" t="s">
        <v>127</v>
      </c>
      <c r="B3" s="250" t="s">
        <v>702</v>
      </c>
      <c r="C3" s="250" t="s">
        <v>703</v>
      </c>
      <c r="D3" s="954" t="s">
        <v>704</v>
      </c>
      <c r="E3" s="954" t="s">
        <v>705</v>
      </c>
      <c r="F3" s="954" t="s">
        <v>706</v>
      </c>
      <c r="G3" s="954" t="s">
        <v>707</v>
      </c>
      <c r="H3" s="954" t="s">
        <v>708</v>
      </c>
      <c r="I3" s="954" t="s">
        <v>771</v>
      </c>
      <c r="J3" s="2280" t="s">
        <v>971</v>
      </c>
      <c r="K3" s="2161" t="str">
        <f>+'Resumen EEp'!G5</f>
        <v>Ene-Abr. 2021</v>
      </c>
      <c r="L3" s="955" t="s">
        <v>1</v>
      </c>
    </row>
    <row r="4" spans="1:12" s="29" customFormat="1">
      <c r="A4" s="265" t="s">
        <v>44</v>
      </c>
      <c r="B4" s="927">
        <v>5839419444.0776243</v>
      </c>
      <c r="C4" s="927">
        <v>12859758360.700001</v>
      </c>
      <c r="D4" s="264">
        <v>20128712672.200001</v>
      </c>
      <c r="E4" s="264">
        <v>32962116298.629997</v>
      </c>
      <c r="F4" s="586">
        <v>38670787569.119995</v>
      </c>
      <c r="G4" s="586">
        <v>49336490530.479996</v>
      </c>
      <c r="H4" s="586">
        <v>63454952170.690002</v>
      </c>
      <c r="I4" s="586">
        <v>120882497972.31999</v>
      </c>
      <c r="J4" s="586">
        <v>92187023149.380005</v>
      </c>
      <c r="K4" s="586">
        <v>16523963486.190001</v>
      </c>
      <c r="L4" s="268">
        <f t="shared" ref="L4:L13" si="0">SUM(B4:K4)</f>
        <v>452845721653.78766</v>
      </c>
    </row>
    <row r="5" spans="1:12" s="29" customFormat="1">
      <c r="A5" s="265" t="s">
        <v>45</v>
      </c>
      <c r="B5" s="927">
        <v>572745548.09000003</v>
      </c>
      <c r="C5" s="927">
        <v>1272073927.7200003</v>
      </c>
      <c r="D5" s="586">
        <v>1428981451.9089999</v>
      </c>
      <c r="E5" s="586">
        <v>1727296672.25</v>
      </c>
      <c r="F5" s="586">
        <v>2077234459.25</v>
      </c>
      <c r="G5" s="586">
        <v>2280692521.3000002</v>
      </c>
      <c r="H5" s="586">
        <v>2300078766.1599998</v>
      </c>
      <c r="I5" s="586">
        <v>5443882888.29</v>
      </c>
      <c r="J5" s="586">
        <v>4111247247.6100001</v>
      </c>
      <c r="K5" s="586">
        <v>703956105.50999999</v>
      </c>
      <c r="L5" s="268">
        <f t="shared" si="0"/>
        <v>21918189588.089001</v>
      </c>
    </row>
    <row r="6" spans="1:12" s="29" customFormat="1">
      <c r="A6" s="265" t="s">
        <v>46</v>
      </c>
      <c r="B6" s="586">
        <v>0</v>
      </c>
      <c r="C6" s="586">
        <v>0</v>
      </c>
      <c r="D6" s="586">
        <v>3755460803.8300004</v>
      </c>
      <c r="E6" s="586">
        <v>404625934.49000001</v>
      </c>
      <c r="F6" s="586">
        <v>0</v>
      </c>
      <c r="G6" s="586">
        <v>0</v>
      </c>
      <c r="H6" s="586">
        <v>0</v>
      </c>
      <c r="I6" s="586">
        <v>0</v>
      </c>
      <c r="J6" s="586">
        <v>0</v>
      </c>
      <c r="K6" s="586">
        <v>0</v>
      </c>
      <c r="L6" s="268">
        <f t="shared" si="0"/>
        <v>4160086738.3200006</v>
      </c>
    </row>
    <row r="7" spans="1:12" s="29" customFormat="1">
      <c r="A7" s="265" t="s">
        <v>47</v>
      </c>
      <c r="B7" s="927">
        <v>935302171.8778621</v>
      </c>
      <c r="C7" s="927">
        <v>1692166600.71</v>
      </c>
      <c r="D7" s="586">
        <v>2483746224.3299999</v>
      </c>
      <c r="E7" s="586">
        <v>3437969707.8699999</v>
      </c>
      <c r="F7" s="586">
        <v>4333222558.0100002</v>
      </c>
      <c r="G7" s="586">
        <v>5422692696.8099995</v>
      </c>
      <c r="H7" s="586">
        <v>7118103243.5200005</v>
      </c>
      <c r="I7" s="586">
        <v>13628387358.849998</v>
      </c>
      <c r="J7" s="586">
        <v>10010336904.24</v>
      </c>
      <c r="K7" s="586">
        <v>1697437818.53</v>
      </c>
      <c r="L7" s="268">
        <f t="shared" si="0"/>
        <v>50759365284.747856</v>
      </c>
    </row>
    <row r="8" spans="1:12" s="29" customFormat="1" ht="15.75" customHeight="1">
      <c r="A8" s="265" t="s">
        <v>48</v>
      </c>
      <c r="B8" s="586">
        <v>0</v>
      </c>
      <c r="C8" s="927">
        <v>94670678.88000001</v>
      </c>
      <c r="D8" s="586">
        <v>136954683.85000002</v>
      </c>
      <c r="E8" s="586">
        <v>162904511.99000001</v>
      </c>
      <c r="F8" s="586">
        <v>183917908.27000001</v>
      </c>
      <c r="G8" s="586">
        <v>183060302.36000001</v>
      </c>
      <c r="H8" s="586">
        <v>213460070.02999997</v>
      </c>
      <c r="I8" s="586">
        <v>534235013.23999995</v>
      </c>
      <c r="J8" s="586">
        <v>360774402.46000004</v>
      </c>
      <c r="K8" s="586">
        <v>69460437.060000002</v>
      </c>
      <c r="L8" s="268">
        <f t="shared" si="0"/>
        <v>1939438008.1399999</v>
      </c>
    </row>
    <row r="9" spans="1:12" s="29" customFormat="1">
      <c r="A9" s="265" t="s">
        <v>902</v>
      </c>
      <c r="B9" s="927">
        <v>509266716.06859702</v>
      </c>
      <c r="C9" s="927">
        <v>1039139964.4908601</v>
      </c>
      <c r="D9" s="586">
        <v>1429744237.6700001</v>
      </c>
      <c r="E9" s="586">
        <v>2131047028.6600001</v>
      </c>
      <c r="F9" s="586" t="s">
        <v>8</v>
      </c>
      <c r="G9" s="586">
        <v>3019884924.6999998</v>
      </c>
      <c r="H9" s="586">
        <v>3827695909.1799998</v>
      </c>
      <c r="I9" s="586">
        <v>7325824005.4099998</v>
      </c>
      <c r="J9" s="586">
        <v>3596313494.4900002</v>
      </c>
      <c r="K9" s="586">
        <v>129447509.56</v>
      </c>
      <c r="L9" s="268">
        <f t="shared" si="0"/>
        <v>23008363790.229462</v>
      </c>
    </row>
    <row r="10" spans="1:12" s="29" customFormat="1">
      <c r="A10" s="265" t="s">
        <v>903</v>
      </c>
      <c r="B10" s="927">
        <v>100223440.70394999</v>
      </c>
      <c r="C10" s="927">
        <v>209064847.75409999</v>
      </c>
      <c r="D10" s="586">
        <v>270721477.07050002</v>
      </c>
      <c r="E10" s="586">
        <v>320172115.23000002</v>
      </c>
      <c r="F10" s="586">
        <v>341527841.87</v>
      </c>
      <c r="G10" s="586">
        <v>424786435.99000001</v>
      </c>
      <c r="H10" s="586">
        <v>538605415.06999993</v>
      </c>
      <c r="I10" s="586">
        <v>1031051006.5699999</v>
      </c>
      <c r="J10" s="586">
        <v>776998923.64999998</v>
      </c>
      <c r="K10" s="586">
        <v>135869668.66999999</v>
      </c>
      <c r="L10" s="268">
        <f t="shared" si="0"/>
        <v>4149021172.5785499</v>
      </c>
    </row>
    <row r="11" spans="1:12" s="29" customFormat="1">
      <c r="A11" s="265" t="s">
        <v>363</v>
      </c>
      <c r="B11" s="927">
        <v>404162411.58196497</v>
      </c>
      <c r="C11" s="927">
        <v>840329919.89999986</v>
      </c>
      <c r="D11" s="586">
        <v>1146222145.3295002</v>
      </c>
      <c r="E11" s="586">
        <v>1582131608.8099999</v>
      </c>
      <c r="F11" s="586">
        <v>1954779094.0799999</v>
      </c>
      <c r="G11" s="586">
        <v>2430469027.5699997</v>
      </c>
      <c r="H11" s="586">
        <v>3084833328.23</v>
      </c>
      <c r="I11" s="586">
        <v>5891726017.71</v>
      </c>
      <c r="J11" s="586">
        <v>4439951088.1399994</v>
      </c>
      <c r="K11" s="586">
        <v>776390967.33000004</v>
      </c>
      <c r="L11" s="268">
        <f t="shared" si="0"/>
        <v>22550995608.681465</v>
      </c>
    </row>
    <row r="12" spans="1:12" s="29" customFormat="1">
      <c r="A12" s="265" t="s">
        <v>904</v>
      </c>
      <c r="B12" s="586">
        <v>0</v>
      </c>
      <c r="C12" s="586">
        <v>0</v>
      </c>
      <c r="D12" s="586">
        <v>0</v>
      </c>
      <c r="E12" s="586">
        <v>0</v>
      </c>
      <c r="F12" s="586">
        <v>0</v>
      </c>
      <c r="G12" s="586">
        <v>0</v>
      </c>
      <c r="H12" s="586">
        <v>0</v>
      </c>
      <c r="I12" s="586">
        <v>0</v>
      </c>
      <c r="J12" s="586">
        <v>387176696.64999998</v>
      </c>
      <c r="K12" s="586">
        <v>168332827.47999999</v>
      </c>
      <c r="L12" s="268">
        <f t="shared" si="0"/>
        <v>555509524.13</v>
      </c>
    </row>
    <row r="13" spans="1:12" s="29" customFormat="1">
      <c r="A13" s="265" t="s">
        <v>905</v>
      </c>
      <c r="B13" s="586">
        <v>0</v>
      </c>
      <c r="C13" s="586">
        <v>0</v>
      </c>
      <c r="D13" s="586">
        <v>0</v>
      </c>
      <c r="E13" s="586">
        <v>0</v>
      </c>
      <c r="F13" s="586">
        <v>0</v>
      </c>
      <c r="G13" s="586"/>
      <c r="H13" s="586">
        <v>0</v>
      </c>
      <c r="I13" s="586">
        <v>0</v>
      </c>
      <c r="J13" s="586">
        <v>193603437.24000001</v>
      </c>
      <c r="K13" s="586">
        <v>84172803.159999996</v>
      </c>
      <c r="L13" s="268">
        <f t="shared" si="0"/>
        <v>277776240.39999998</v>
      </c>
    </row>
    <row r="14" spans="1:12" s="410" customFormat="1" ht="18.75" customHeight="1">
      <c r="A14" s="266" t="s">
        <v>1</v>
      </c>
      <c r="B14" s="926">
        <f>SUM(B4:B13)</f>
        <v>8361119732.3999977</v>
      </c>
      <c r="C14" s="926">
        <f>SUM(C4:C13)</f>
        <v>18007204300.154961</v>
      </c>
      <c r="D14" s="926">
        <f t="shared" ref="D14:K14" si="1">SUM(D4:D13)</f>
        <v>30780543696.189003</v>
      </c>
      <c r="E14" s="926">
        <f t="shared" si="1"/>
        <v>42728263877.93</v>
      </c>
      <c r="F14" s="926">
        <f t="shared" si="1"/>
        <v>47561469430.599998</v>
      </c>
      <c r="G14" s="926">
        <f t="shared" si="1"/>
        <v>63098076439.209991</v>
      </c>
      <c r="H14" s="926">
        <f t="shared" si="1"/>
        <v>80537728902.880005</v>
      </c>
      <c r="I14" s="926">
        <f t="shared" si="1"/>
        <v>154737604262.38998</v>
      </c>
      <c r="J14" s="926">
        <f>SUM(J4:J13)</f>
        <v>116063425343.86002</v>
      </c>
      <c r="K14" s="926">
        <f t="shared" si="1"/>
        <v>20289031623.490002</v>
      </c>
      <c r="L14" s="555">
        <f>SUM(L4:L13)</f>
        <v>582164467609.104</v>
      </c>
    </row>
    <row r="15" spans="1:12" s="29" customFormat="1" ht="12" customHeight="1">
      <c r="A15" s="82"/>
      <c r="B15" s="82"/>
      <c r="C15" s="82"/>
      <c r="D15" s="82"/>
      <c r="E15" s="82"/>
      <c r="F15" s="82"/>
      <c r="G15" s="82"/>
      <c r="H15" s="82"/>
      <c r="I15" s="584"/>
      <c r="J15" s="584"/>
      <c r="K15" s="584"/>
      <c r="L15"/>
    </row>
    <row r="16" spans="1:12">
      <c r="A16" s="82"/>
      <c r="B16" s="82"/>
      <c r="C16" s="82"/>
      <c r="D16" s="82"/>
      <c r="E16" s="82"/>
      <c r="F16" s="82"/>
      <c r="G16" s="82"/>
      <c r="H16" s="82"/>
    </row>
    <row r="17" spans="1:12" ht="14.25" customHeight="1">
      <c r="A17" s="27"/>
      <c r="B17" s="74"/>
      <c r="C17" s="74"/>
      <c r="D17" s="74"/>
      <c r="E17" s="74"/>
      <c r="F17" s="74"/>
      <c r="G17" s="74"/>
      <c r="H17" s="120"/>
      <c r="I17" s="120"/>
      <c r="J17" s="120"/>
      <c r="K17" s="120"/>
    </row>
    <row r="18" spans="1:12">
      <c r="A18" s="27"/>
      <c r="B18" s="74"/>
      <c r="C18" s="74"/>
      <c r="D18" s="74"/>
      <c r="E18" s="74"/>
      <c r="F18" s="74"/>
      <c r="G18" s="74"/>
      <c r="H18" s="120"/>
      <c r="I18" s="120"/>
      <c r="J18" s="120"/>
      <c r="K18" s="120"/>
    </row>
    <row r="19" spans="1:12" ht="14.25" customHeight="1">
      <c r="A19" s="27"/>
      <c r="B19" s="74"/>
      <c r="C19" s="74"/>
      <c r="D19" s="74"/>
      <c r="E19" s="74"/>
      <c r="F19" s="74"/>
      <c r="G19" s="74"/>
      <c r="H19" s="74"/>
    </row>
    <row r="20" spans="1:12" ht="14.25" customHeight="1">
      <c r="A20" s="27"/>
      <c r="B20" s="74"/>
      <c r="C20" s="74"/>
      <c r="D20" s="74"/>
      <c r="E20" s="74"/>
      <c r="F20" s="74"/>
      <c r="G20" s="74"/>
      <c r="H20" s="74"/>
    </row>
    <row r="21" spans="1:12" ht="14.25" customHeight="1">
      <c r="A21" s="27"/>
      <c r="B21" s="74"/>
      <c r="C21" s="74"/>
      <c r="D21" s="74"/>
      <c r="E21" s="74"/>
      <c r="F21" s="74"/>
      <c r="G21" s="74"/>
      <c r="H21" s="74"/>
    </row>
    <row r="22" spans="1:12" ht="14.25" customHeight="1">
      <c r="D22" s="584"/>
      <c r="E22" s="584"/>
      <c r="H22" s="74"/>
      <c r="I22" s="74"/>
      <c r="J22" s="74"/>
      <c r="K22" s="74"/>
      <c r="L22" s="27"/>
    </row>
    <row r="23" spans="1:12" ht="14.25" customHeight="1">
      <c r="D23" s="584"/>
      <c r="E23" s="584"/>
    </row>
    <row r="24" spans="1:12" ht="14.25" customHeight="1">
      <c r="D24" s="584"/>
      <c r="E24" s="584"/>
    </row>
    <row r="25" spans="1:12" ht="14.25" customHeight="1">
      <c r="D25" s="584"/>
      <c r="E25" s="584"/>
    </row>
    <row r="26" spans="1:12" ht="14.25" customHeight="1">
      <c r="D26" s="584"/>
      <c r="E26" s="584"/>
    </row>
    <row r="27" spans="1:12" ht="14.25" customHeight="1">
      <c r="D27" s="584"/>
      <c r="E27" s="584"/>
    </row>
    <row r="28" spans="1:12" ht="14.25" customHeight="1">
      <c r="D28" s="584"/>
      <c r="E28" s="584"/>
    </row>
    <row r="29" spans="1:12" ht="14.25" customHeight="1">
      <c r="D29" s="584"/>
      <c r="E29" s="584"/>
    </row>
    <row r="30" spans="1:12" ht="14.25" customHeight="1">
      <c r="D30" s="584"/>
      <c r="E30" s="584"/>
    </row>
    <row r="31" spans="1:12" ht="14.25" customHeight="1">
      <c r="D31" s="584"/>
      <c r="E31" s="584"/>
    </row>
    <row r="32" spans="1:12" ht="14.25" customHeight="1">
      <c r="D32" s="584"/>
      <c r="E32" s="584"/>
    </row>
    <row r="33" spans="4:5">
      <c r="D33" s="584"/>
      <c r="E33" s="584"/>
    </row>
    <row r="34" spans="4:5">
      <c r="D34" s="584"/>
      <c r="E34" s="584"/>
    </row>
    <row r="40" spans="4:5" ht="58.5" customHeight="1"/>
    <row r="41" spans="4:5" ht="51.75" customHeight="1"/>
  </sheetData>
  <mergeCells count="1">
    <mergeCell ref="A1:L1"/>
  </mergeCells>
  <conditionalFormatting sqref="B4:K13">
    <cfRule type="cellIs" dxfId="9"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56" orientation="landscape" r:id="rId1"/>
  <drawing r:id="rId2"/>
  <legacyDrawing r:id="rId3"/>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2">
    <tabColor theme="8" tint="-0.249977111117893"/>
  </sheetPr>
  <dimension ref="A1:M42"/>
  <sheetViews>
    <sheetView showGridLines="0" view="pageBreakPreview" zoomScaleNormal="100" zoomScaleSheetLayoutView="100" workbookViewId="0">
      <pane xSplit="1" ySplit="3" topLeftCell="B4" activePane="bottomRight" state="frozen"/>
      <selection activeCell="M11" sqref="M11"/>
      <selection pane="topRight" activeCell="M11" sqref="M11"/>
      <selection pane="bottomLeft" activeCell="M11" sqref="M11"/>
      <selection pane="bottomRight" activeCell="I21" sqref="I21"/>
    </sheetView>
  </sheetViews>
  <sheetFormatPr baseColWidth="10" defaultColWidth="11.42578125" defaultRowHeight="15"/>
  <cols>
    <col min="1" max="1" width="22.5703125" style="127" customWidth="1"/>
    <col min="2" max="2" width="18.85546875" style="974" customWidth="1"/>
    <col min="3" max="6" width="18.85546875" style="973" customWidth="1"/>
    <col min="7" max="7" width="18.85546875" style="973" bestFit="1" customWidth="1"/>
    <col min="8" max="8" width="21.85546875" style="973" customWidth="1"/>
    <col min="9" max="9" width="17.85546875" style="973" bestFit="1" customWidth="1"/>
    <col min="10" max="10" width="23.140625" style="397" customWidth="1"/>
    <col min="11" max="11" width="26.140625" style="127" customWidth="1"/>
    <col min="12" max="12" width="30.5703125" style="127" customWidth="1"/>
    <col min="13" max="13" width="19.7109375" style="127" customWidth="1"/>
    <col min="14" max="16384" width="11.42578125" style="127"/>
  </cols>
  <sheetData>
    <row r="1" spans="1:13" s="411" customFormat="1" ht="65.25" customHeight="1">
      <c r="A1" s="2641"/>
      <c r="B1" s="2641"/>
      <c r="C1" s="2641"/>
      <c r="D1" s="2642"/>
      <c r="E1" s="2642"/>
      <c r="F1" s="2642"/>
      <c r="G1" s="2642"/>
      <c r="H1" s="2642"/>
      <c r="I1" s="2642"/>
      <c r="J1" s="2642"/>
    </row>
    <row r="2" spans="1:13" ht="7.5" customHeight="1">
      <c r="A2" s="2643"/>
      <c r="B2" s="2643"/>
      <c r="C2" s="2643"/>
      <c r="D2" s="972"/>
    </row>
    <row r="3" spans="1:13" s="1600" customFormat="1" ht="20.25" customHeight="1">
      <c r="A3" s="1598" t="s">
        <v>494</v>
      </c>
      <c r="B3" s="1598" t="s">
        <v>704</v>
      </c>
      <c r="C3" s="1598" t="s">
        <v>705</v>
      </c>
      <c r="D3" s="1598" t="s">
        <v>706</v>
      </c>
      <c r="E3" s="1598" t="s">
        <v>707</v>
      </c>
      <c r="F3" s="1598" t="s">
        <v>708</v>
      </c>
      <c r="G3" s="1598" t="s">
        <v>771</v>
      </c>
      <c r="H3" s="2281" t="s">
        <v>971</v>
      </c>
      <c r="I3" s="1598" t="str">
        <f>+'Resumen EEp'!G5</f>
        <v>Ene-Abr. 2021</v>
      </c>
      <c r="J3" s="1599" t="s">
        <v>1</v>
      </c>
    </row>
    <row r="4" spans="1:13" s="1600" customFormat="1" ht="15.75" customHeight="1">
      <c r="A4" s="1601" t="s">
        <v>495</v>
      </c>
      <c r="B4" s="1602">
        <v>8467543082.1099987</v>
      </c>
      <c r="C4" s="1602">
        <v>11093159695.540001</v>
      </c>
      <c r="D4" s="1602">
        <v>14359915795.860001</v>
      </c>
      <c r="E4" s="1602">
        <v>17724090636.220001</v>
      </c>
      <c r="F4" s="1602">
        <v>21919315314.720001</v>
      </c>
      <c r="G4" s="1602">
        <v>41586265816.760002</v>
      </c>
      <c r="H4" s="1602">
        <v>30699876805.459999</v>
      </c>
      <c r="I4" s="1602">
        <v>5335519301.4099998</v>
      </c>
      <c r="J4" s="1603">
        <f t="shared" ref="J4:J20" si="0">SUM(B4:I4)</f>
        <v>151185686448.08002</v>
      </c>
      <c r="L4" s="1604"/>
    </row>
    <row r="5" spans="1:13" s="1600" customFormat="1" ht="15.75" customHeight="1">
      <c r="A5" s="1601" t="s">
        <v>496</v>
      </c>
      <c r="B5" s="1602">
        <v>5720452719.8400002</v>
      </c>
      <c r="C5" s="1602">
        <v>8222502078</v>
      </c>
      <c r="D5" s="1602">
        <v>10658728879.73</v>
      </c>
      <c r="E5" s="1602">
        <v>13263535866.33</v>
      </c>
      <c r="F5" s="1602">
        <v>16597906367.349998</v>
      </c>
      <c r="G5" s="1602">
        <v>29991711210.050003</v>
      </c>
      <c r="H5" s="1602">
        <v>21383938169.939999</v>
      </c>
      <c r="I5" s="1602">
        <v>3746530336.96</v>
      </c>
      <c r="J5" s="1603">
        <f t="shared" si="0"/>
        <v>109585305628.20001</v>
      </c>
      <c r="L5" s="1604"/>
    </row>
    <row r="6" spans="1:13" s="1600" customFormat="1" ht="15.75" customHeight="1">
      <c r="A6" s="1601" t="s">
        <v>497</v>
      </c>
      <c r="B6" s="1602">
        <v>5130641135.9499998</v>
      </c>
      <c r="C6" s="1602">
        <v>6948201146.2199993</v>
      </c>
      <c r="D6" s="1602">
        <v>8640311523.9500008</v>
      </c>
      <c r="E6" s="1602">
        <v>10371858689.009998</v>
      </c>
      <c r="F6" s="1602">
        <v>12680636868.959999</v>
      </c>
      <c r="G6" s="1602">
        <v>24542735711.400002</v>
      </c>
      <c r="H6" s="1602">
        <v>18478701928.110001</v>
      </c>
      <c r="I6" s="1602">
        <v>3266564924.48</v>
      </c>
      <c r="J6" s="1603">
        <f t="shared" si="0"/>
        <v>90059651928.080002</v>
      </c>
      <c r="L6" s="1604"/>
    </row>
    <row r="7" spans="1:13" s="1600" customFormat="1" ht="15.75" customHeight="1">
      <c r="A7" s="1601" t="s">
        <v>498</v>
      </c>
      <c r="B7" s="1602">
        <v>4828471361.8299999</v>
      </c>
      <c r="C7" s="1602">
        <v>6616046706.3699999</v>
      </c>
      <c r="D7" s="1602">
        <v>8272036671.2399998</v>
      </c>
      <c r="E7" s="1602">
        <v>10290339964.349998</v>
      </c>
      <c r="F7" s="1602">
        <v>13177654899.83</v>
      </c>
      <c r="G7" s="1602">
        <v>25653649377.349998</v>
      </c>
      <c r="H7" s="1602">
        <v>19710801684.080002</v>
      </c>
      <c r="I7" s="1602">
        <v>3308100466.4200001</v>
      </c>
      <c r="J7" s="1603">
        <f t="shared" si="0"/>
        <v>91857101131.470001</v>
      </c>
      <c r="L7" s="1604"/>
    </row>
    <row r="8" spans="1:13" s="1600" customFormat="1" ht="15.75" customHeight="1">
      <c r="A8" s="1601" t="s">
        <v>499</v>
      </c>
      <c r="B8" s="1602">
        <v>3755463354.8299994</v>
      </c>
      <c r="C8" s="1602">
        <v>6607005957.6800003</v>
      </c>
      <c r="D8" s="1602">
        <v>4259299483.9399996</v>
      </c>
      <c r="E8" s="1602">
        <v>7256606188.7700005</v>
      </c>
      <c r="F8" s="1602">
        <v>11446082709.810001</v>
      </c>
      <c r="G8" s="1602">
        <v>22122616452.089996</v>
      </c>
      <c r="H8" s="1602">
        <v>16684914922.560001</v>
      </c>
      <c r="I8" s="1602">
        <v>2912749923.3499999</v>
      </c>
      <c r="J8" s="1603">
        <f t="shared" si="0"/>
        <v>75044738993.029999</v>
      </c>
      <c r="L8" s="1604"/>
      <c r="M8" s="1605"/>
    </row>
    <row r="9" spans="1:13" s="1600" customFormat="1" ht="15.75" customHeight="1">
      <c r="A9" s="1601" t="s">
        <v>106</v>
      </c>
      <c r="B9" s="1602">
        <v>1523142771.3599997</v>
      </c>
      <c r="C9" s="1602">
        <v>1833190313.4000001</v>
      </c>
      <c r="D9" s="1602">
        <v>2201756622.2399998</v>
      </c>
      <c r="E9" s="1602">
        <v>2416614638.25</v>
      </c>
      <c r="F9" s="1602">
        <v>2438755113.1800003</v>
      </c>
      <c r="G9" s="1602">
        <v>5735081396.0499992</v>
      </c>
      <c r="H9" s="1602">
        <v>4282110718.1800003</v>
      </c>
      <c r="I9" s="1602">
        <v>717440434.61000001</v>
      </c>
      <c r="J9" s="1603">
        <f t="shared" si="0"/>
        <v>21148092007.27</v>
      </c>
      <c r="L9" s="1604"/>
      <c r="M9" s="1605"/>
    </row>
    <row r="10" spans="1:13" s="1600" customFormat="1" ht="15.75" customHeight="1">
      <c r="A10" s="1601" t="s">
        <v>500</v>
      </c>
      <c r="B10" s="1602">
        <v>268329160.79999948</v>
      </c>
      <c r="C10" s="1602">
        <v>332315130.31</v>
      </c>
      <c r="D10" s="1602">
        <v>397296950.48000002</v>
      </c>
      <c r="E10" s="1602">
        <v>430383269.98000002</v>
      </c>
      <c r="F10" s="1602">
        <v>527570772.45999998</v>
      </c>
      <c r="G10" s="1602">
        <v>1054067827.1099999</v>
      </c>
      <c r="H10" s="1602">
        <v>761390925.5</v>
      </c>
      <c r="I10" s="1602">
        <v>132079703.34999999</v>
      </c>
      <c r="J10" s="1603">
        <f t="shared" si="0"/>
        <v>3903433739.9899993</v>
      </c>
      <c r="L10" s="1604"/>
      <c r="M10" s="1605"/>
    </row>
    <row r="11" spans="1:13" s="1600" customFormat="1" ht="15.75" customHeight="1">
      <c r="A11" s="1601" t="s">
        <v>501</v>
      </c>
      <c r="B11" s="1602">
        <v>270718379.74999899</v>
      </c>
      <c r="C11" s="1602">
        <v>320172115.23000002</v>
      </c>
      <c r="D11" s="1602">
        <v>341527841.87</v>
      </c>
      <c r="E11" s="1602">
        <v>424786435.99000001</v>
      </c>
      <c r="F11" s="1602">
        <v>538605415.06999993</v>
      </c>
      <c r="G11" s="1602">
        <v>1031051006.5699999</v>
      </c>
      <c r="H11" s="1602">
        <v>776998923.64999998</v>
      </c>
      <c r="I11" s="1602">
        <v>135869668.66999999</v>
      </c>
      <c r="J11" s="1603">
        <f t="shared" si="0"/>
        <v>3839729786.7999992</v>
      </c>
      <c r="K11" s="1602"/>
      <c r="L11" s="1602"/>
      <c r="M11" s="1605"/>
    </row>
    <row r="12" spans="1:13" s="1600" customFormat="1" ht="15.75" customHeight="1">
      <c r="A12" s="1601" t="s">
        <v>502</v>
      </c>
      <c r="B12" s="1602">
        <v>245564434.42999899</v>
      </c>
      <c r="C12" s="1602">
        <v>293474653.62</v>
      </c>
      <c r="D12" s="1602">
        <v>326102689.31</v>
      </c>
      <c r="E12" s="1602">
        <v>413484493.33000004</v>
      </c>
      <c r="F12" s="1602">
        <v>623389562.01999998</v>
      </c>
      <c r="G12" s="1602">
        <v>1009648627.7900001</v>
      </c>
      <c r="H12" s="1602">
        <v>689333678.21000004</v>
      </c>
      <c r="I12" s="1602">
        <v>110936860.41</v>
      </c>
      <c r="J12" s="1603">
        <f t="shared" si="0"/>
        <v>3711934999.1199989</v>
      </c>
      <c r="K12" s="1602"/>
      <c r="L12" s="1602"/>
      <c r="M12" s="1605"/>
    </row>
    <row r="13" spans="1:13" s="1600" customFormat="1" ht="15.75" customHeight="1">
      <c r="A13" s="1601" t="s">
        <v>503</v>
      </c>
      <c r="B13" s="1602">
        <v>252949614.6499995</v>
      </c>
      <c r="C13" s="1602">
        <v>299291569.37</v>
      </c>
      <c r="D13" s="1602">
        <v>344685486.81999999</v>
      </c>
      <c r="E13" s="1602">
        <v>323315954.62</v>
      </c>
      <c r="F13" s="1602">
        <v>356878921.99000001</v>
      </c>
      <c r="G13" s="1602">
        <v>542593730.49000001</v>
      </c>
      <c r="H13" s="1602">
        <v>344530767.89999998</v>
      </c>
      <c r="I13" s="1602">
        <v>37161574.710000001</v>
      </c>
      <c r="J13" s="1603">
        <f t="shared" si="0"/>
        <v>2501407620.5499997</v>
      </c>
      <c r="K13" s="1606"/>
      <c r="L13" s="1602"/>
      <c r="M13" s="1605"/>
    </row>
    <row r="14" spans="1:13" s="1600" customFormat="1" ht="15.75" customHeight="1">
      <c r="A14" s="1601" t="s">
        <v>504</v>
      </c>
      <c r="B14" s="1602">
        <v>136957234.84999949</v>
      </c>
      <c r="C14" s="1602">
        <v>162904512.19</v>
      </c>
      <c r="D14" s="1602">
        <v>183917908.27000001</v>
      </c>
      <c r="E14" s="1602">
        <v>183060302.36000001</v>
      </c>
      <c r="F14" s="1602">
        <f>213460070.03</f>
        <v>213460070.03</v>
      </c>
      <c r="G14" s="1602">
        <v>534235013.23999995</v>
      </c>
      <c r="H14" s="1602">
        <v>360774402.46000004</v>
      </c>
      <c r="I14" s="1602">
        <v>69460437.060000002</v>
      </c>
      <c r="J14" s="1603">
        <f t="shared" si="0"/>
        <v>1844769880.4599993</v>
      </c>
      <c r="K14" s="1602"/>
      <c r="L14" s="1602"/>
      <c r="M14" s="1605"/>
    </row>
    <row r="15" spans="1:13" s="1600" customFormat="1" ht="15.75" customHeight="1">
      <c r="A15" s="1601" t="s">
        <v>688</v>
      </c>
      <c r="B15" s="1602">
        <v>0</v>
      </c>
      <c r="C15" s="1602">
        <v>0</v>
      </c>
      <c r="D15" s="1602">
        <v>0</v>
      </c>
      <c r="E15" s="1602">
        <v>0</v>
      </c>
      <c r="F15" s="1602">
        <v>0</v>
      </c>
      <c r="G15" s="1602">
        <v>798684762.0200001</v>
      </c>
      <c r="H15" s="1602">
        <v>887140467.92999995</v>
      </c>
      <c r="I15" s="1602">
        <v>177629310.24000001</v>
      </c>
      <c r="J15" s="1603">
        <f t="shared" si="0"/>
        <v>1863454540.1900001</v>
      </c>
      <c r="K15" s="1602"/>
      <c r="L15" s="1602"/>
      <c r="M15" s="1605"/>
    </row>
    <row r="16" spans="1:13" s="1600" customFormat="1" ht="15.75" customHeight="1">
      <c r="A16" s="1601" t="s">
        <v>739</v>
      </c>
      <c r="B16" s="1602">
        <v>0</v>
      </c>
      <c r="C16" s="1602">
        <v>0</v>
      </c>
      <c r="D16" s="1602">
        <v>0</v>
      </c>
      <c r="E16" s="1602">
        <v>0</v>
      </c>
      <c r="F16" s="1602">
        <v>0</v>
      </c>
      <c r="G16" s="1602">
        <v>135263331.47</v>
      </c>
      <c r="H16" s="1602">
        <v>422131815.99000001</v>
      </c>
      <c r="I16" s="1602">
        <v>86483051.180000007</v>
      </c>
      <c r="J16" s="1603">
        <f t="shared" si="0"/>
        <v>643878198.6400001</v>
      </c>
      <c r="K16" s="1602"/>
      <c r="L16" s="1602"/>
      <c r="M16" s="1605"/>
    </row>
    <row r="17" spans="1:13" s="1600" customFormat="1" ht="15.75" customHeight="1">
      <c r="A17" s="1601" t="s">
        <v>904</v>
      </c>
      <c r="B17" s="1602">
        <v>0</v>
      </c>
      <c r="C17" s="1602">
        <v>0</v>
      </c>
      <c r="D17" s="1602">
        <v>0</v>
      </c>
      <c r="E17" s="1602">
        <v>0</v>
      </c>
      <c r="F17" s="1602">
        <v>0</v>
      </c>
      <c r="G17" s="1602">
        <v>0</v>
      </c>
      <c r="H17" s="1602">
        <v>387176696.64999998</v>
      </c>
      <c r="I17" s="1602">
        <v>168332827.47999999</v>
      </c>
      <c r="J17" s="1603">
        <f t="shared" si="0"/>
        <v>555509524.13</v>
      </c>
      <c r="K17" s="1602"/>
      <c r="L17" s="1602"/>
      <c r="M17" s="1605"/>
    </row>
    <row r="18" spans="1:13" s="1600" customFormat="1" ht="15.75" customHeight="1">
      <c r="A18" s="1601" t="s">
        <v>905</v>
      </c>
      <c r="B18" s="1602">
        <v>0</v>
      </c>
      <c r="C18" s="1602">
        <v>0</v>
      </c>
      <c r="D18" s="1602">
        <v>0</v>
      </c>
      <c r="E18" s="1602">
        <v>0</v>
      </c>
      <c r="F18" s="1602">
        <v>0</v>
      </c>
      <c r="G18" s="1602">
        <v>0</v>
      </c>
      <c r="H18" s="1602">
        <v>193603437.24000001</v>
      </c>
      <c r="I18" s="1602">
        <v>84172803.159999996</v>
      </c>
      <c r="J18" s="1603">
        <f t="shared" si="0"/>
        <v>277776240.39999998</v>
      </c>
      <c r="K18" s="1602"/>
      <c r="L18" s="1602"/>
      <c r="M18" s="1605"/>
    </row>
    <row r="19" spans="1:13" s="1600" customFormat="1" ht="15.75" customHeight="1">
      <c r="A19" s="1601" t="s">
        <v>505</v>
      </c>
      <c r="B19" s="1602">
        <v>116692988.65000001</v>
      </c>
      <c r="C19" s="1602">
        <v>0</v>
      </c>
      <c r="D19" s="1602">
        <v>0</v>
      </c>
      <c r="E19" s="1602">
        <v>0</v>
      </c>
      <c r="F19" s="1602">
        <v>0</v>
      </c>
      <c r="G19" s="1602">
        <v>0</v>
      </c>
      <c r="H19" s="1602">
        <v>0</v>
      </c>
      <c r="I19" s="1602">
        <v>0</v>
      </c>
      <c r="J19" s="1603">
        <f t="shared" si="0"/>
        <v>116692988.65000001</v>
      </c>
      <c r="K19" s="1602"/>
      <c r="L19" s="1602"/>
      <c r="M19" s="1605"/>
    </row>
    <row r="20" spans="1:13" s="1600" customFormat="1" ht="15.75" customHeight="1">
      <c r="A20" s="1601" t="s">
        <v>506</v>
      </c>
      <c r="B20" s="1602">
        <v>63617457.140000001</v>
      </c>
      <c r="C20" s="1602">
        <v>0</v>
      </c>
      <c r="D20" s="1602">
        <v>0</v>
      </c>
      <c r="E20" s="1602">
        <v>0</v>
      </c>
      <c r="F20" s="1602">
        <v>0</v>
      </c>
      <c r="G20" s="1602">
        <v>0</v>
      </c>
      <c r="H20" s="1602">
        <v>0</v>
      </c>
      <c r="I20" s="1602">
        <v>0</v>
      </c>
      <c r="J20" s="1603">
        <f t="shared" si="0"/>
        <v>63617457.140000001</v>
      </c>
      <c r="K20" s="1602" t="s">
        <v>8</v>
      </c>
      <c r="L20" s="1602"/>
      <c r="M20" s="1605"/>
    </row>
    <row r="21" spans="1:13" s="1611" customFormat="1" ht="16.5" customHeight="1">
      <c r="A21" s="1607" t="s">
        <v>494</v>
      </c>
      <c r="B21" s="1608">
        <f t="shared" ref="B21:F21" si="1">SUM(B4:B20)</f>
        <v>30780543696.189991</v>
      </c>
      <c r="C21" s="1608">
        <f t="shared" si="1"/>
        <v>42728263877.930008</v>
      </c>
      <c r="D21" s="1608">
        <f t="shared" si="1"/>
        <v>49985579853.709999</v>
      </c>
      <c r="E21" s="1608">
        <f t="shared" si="1"/>
        <v>63098076439.209999</v>
      </c>
      <c r="F21" s="1608">
        <f t="shared" si="1"/>
        <v>80520256015.420029</v>
      </c>
      <c r="G21" s="1608">
        <f>SUM(G4:G20)</f>
        <v>154737604262.38995</v>
      </c>
      <c r="H21" s="1608">
        <f t="shared" ref="H21" si="2">SUM(H4:H20)</f>
        <v>116063425343.85999</v>
      </c>
      <c r="I21" s="1608">
        <f>SUM(I4:I20)</f>
        <v>20289031623.489998</v>
      </c>
      <c r="J21" s="1609">
        <f>SUM(J4:J20)</f>
        <v>558202781112.2002</v>
      </c>
      <c r="K21" s="1602" t="s">
        <v>8</v>
      </c>
      <c r="L21" s="1602"/>
      <c r="M21" s="1610"/>
    </row>
    <row r="22" spans="1:13" s="1595" customFormat="1" ht="18.75" customHeight="1">
      <c r="A22" s="2644" t="s">
        <v>876</v>
      </c>
      <c r="B22" s="2644"/>
      <c r="C22" s="2644"/>
      <c r="D22" s="2644"/>
      <c r="E22" s="2644"/>
      <c r="F22" s="1593"/>
      <c r="G22" s="1594"/>
      <c r="H22" s="1594"/>
      <c r="I22" s="1594"/>
      <c r="K22" s="1602" t="s">
        <v>8</v>
      </c>
      <c r="L22" s="1596"/>
    </row>
    <row r="23" spans="1:13" s="1595" customFormat="1" ht="12.75" customHeight="1">
      <c r="A23" s="1062" t="s">
        <v>877</v>
      </c>
      <c r="B23" s="1062"/>
      <c r="C23" s="1597"/>
      <c r="D23" s="1384"/>
      <c r="E23" s="1062"/>
      <c r="F23" s="1594"/>
      <c r="G23" s="1594"/>
      <c r="H23" s="1594"/>
      <c r="I23" s="1594"/>
      <c r="K23" s="1596"/>
      <c r="L23" s="1596"/>
    </row>
    <row r="24" spans="1:13">
      <c r="B24" s="975"/>
      <c r="C24" s="975"/>
      <c r="D24" s="975"/>
      <c r="E24" s="975"/>
      <c r="F24" s="975"/>
      <c r="G24" s="975"/>
      <c r="H24" s="975"/>
      <c r="I24" s="975"/>
      <c r="K24" s="1116"/>
      <c r="L24" s="1116"/>
    </row>
    <row r="25" spans="1:13">
      <c r="B25" s="975"/>
      <c r="C25" s="975"/>
      <c r="D25" s="975"/>
      <c r="E25" s="975"/>
      <c r="F25" s="975"/>
      <c r="G25" s="975"/>
      <c r="H25" s="975"/>
      <c r="I25" s="975"/>
      <c r="K25" s="1116"/>
      <c r="L25" s="1116"/>
    </row>
    <row r="26" spans="1:13">
      <c r="C26" s="974"/>
      <c r="D26" s="974"/>
      <c r="E26" s="974"/>
      <c r="F26" s="975"/>
      <c r="K26" s="1116"/>
      <c r="L26" s="1116"/>
    </row>
    <row r="27" spans="1:13">
      <c r="C27" s="974"/>
      <c r="D27" s="974"/>
      <c r="E27" s="974"/>
      <c r="F27" s="974"/>
      <c r="K27" s="1116"/>
      <c r="L27" s="1116"/>
    </row>
    <row r="28" spans="1:13">
      <c r="C28" s="974"/>
      <c r="D28" s="974"/>
      <c r="E28" s="974"/>
      <c r="F28" s="974"/>
      <c r="K28" s="1116"/>
      <c r="L28" s="1116"/>
    </row>
    <row r="29" spans="1:13">
      <c r="C29" s="974"/>
      <c r="D29" s="974"/>
      <c r="E29" s="974"/>
      <c r="F29" s="974"/>
      <c r="K29" s="1116"/>
      <c r="L29" s="1116"/>
    </row>
    <row r="30" spans="1:13">
      <c r="C30" s="974"/>
      <c r="D30" s="974"/>
      <c r="E30" s="974"/>
      <c r="F30" s="974"/>
      <c r="K30" s="1116"/>
      <c r="L30" s="1116"/>
    </row>
    <row r="31" spans="1:13">
      <c r="C31" s="974"/>
      <c r="D31" s="974"/>
      <c r="E31" s="974"/>
      <c r="F31" s="974"/>
      <c r="K31" s="1116"/>
      <c r="L31" s="1116"/>
    </row>
    <row r="32" spans="1:13">
      <c r="C32" s="974"/>
      <c r="D32" s="974"/>
      <c r="E32" s="974"/>
      <c r="F32" s="974"/>
      <c r="K32" s="1116"/>
      <c r="L32" s="1116"/>
    </row>
    <row r="33" spans="3:12">
      <c r="C33" s="974"/>
      <c r="D33" s="974"/>
      <c r="E33" s="974"/>
      <c r="F33" s="974"/>
      <c r="K33" s="1116"/>
      <c r="L33" s="1116"/>
    </row>
    <row r="34" spans="3:12">
      <c r="C34" s="974"/>
      <c r="D34" s="974"/>
      <c r="E34" s="974"/>
      <c r="F34" s="974"/>
      <c r="K34" s="1116"/>
      <c r="L34" s="1116"/>
    </row>
    <row r="35" spans="3:12">
      <c r="C35" s="974"/>
      <c r="D35" s="974"/>
      <c r="E35" s="974"/>
      <c r="F35" s="974"/>
      <c r="K35" s="1116"/>
      <c r="L35" s="1116"/>
    </row>
    <row r="36" spans="3:12">
      <c r="K36" s="1116"/>
      <c r="L36" s="1116"/>
    </row>
    <row r="37" spans="3:12">
      <c r="C37" s="976"/>
      <c r="K37" s="1116"/>
      <c r="L37" s="1116"/>
    </row>
    <row r="38" spans="3:12">
      <c r="K38" s="1116">
        <f>SUM(K27:K37)</f>
        <v>0</v>
      </c>
      <c r="L38" s="1116"/>
    </row>
    <row r="39" spans="3:12">
      <c r="K39" s="1116"/>
      <c r="L39" s="1116"/>
    </row>
    <row r="40" spans="3:12">
      <c r="K40" s="1116"/>
      <c r="L40" s="1116"/>
    </row>
    <row r="41" spans="3:12">
      <c r="K41" s="1116"/>
      <c r="L41" s="1116"/>
    </row>
    <row r="42" spans="3:12">
      <c r="K42" s="1116"/>
      <c r="L42" s="1116"/>
    </row>
  </sheetData>
  <mergeCells count="3">
    <mergeCell ref="A1:J1"/>
    <mergeCell ref="A2:C2"/>
    <mergeCell ref="A22:E22"/>
  </mergeCells>
  <conditionalFormatting sqref="B4:I20">
    <cfRule type="cellIs" dxfId="8" priority="1" operator="equal">
      <formula>0</formula>
    </cfRule>
  </conditionalFormatting>
  <pageMargins left="0.7" right="0.7" top="0.75" bottom="0.75" header="0.3" footer="0.3"/>
  <pageSetup scale="46" orientation="landscape" r:id="rId1"/>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3">
    <tabColor theme="8" tint="-0.249977111117893"/>
  </sheetPr>
  <dimension ref="A1:R156"/>
  <sheetViews>
    <sheetView showGridLines="0" view="pageBreakPreview" zoomScale="79" zoomScaleNormal="100" zoomScaleSheetLayoutView="79" workbookViewId="0">
      <pane ySplit="1" topLeftCell="A2" activePane="bottomLeft" state="frozen"/>
      <selection activeCell="M11" sqref="M11"/>
      <selection pane="bottomLeft" activeCell="L1" sqref="L1:Q1048576"/>
    </sheetView>
  </sheetViews>
  <sheetFormatPr baseColWidth="10" defaultColWidth="11.42578125" defaultRowHeight="22.5" customHeight="1"/>
  <cols>
    <col min="1" max="1" width="20.140625" style="63" customWidth="1"/>
    <col min="2" max="2" width="20.85546875" style="720" customWidth="1"/>
    <col min="3" max="3" width="16.7109375" style="720" customWidth="1"/>
    <col min="4" max="4" width="18.28515625" style="720" customWidth="1"/>
    <col min="5" max="5" width="15.7109375" style="720" customWidth="1"/>
    <col min="6" max="6" width="24.7109375" style="63" bestFit="1" customWidth="1"/>
    <col min="7" max="7" width="22.42578125" style="63" customWidth="1"/>
    <col min="8" max="8" width="21" style="63" customWidth="1"/>
    <col min="9" max="9" width="18.140625" style="63" customWidth="1"/>
    <col min="10" max="10" width="18" style="63" customWidth="1"/>
    <col min="11" max="11" width="2.140625" style="63" customWidth="1"/>
    <col min="12" max="12" width="23.7109375" style="63" customWidth="1"/>
    <col min="13" max="13" width="18.5703125" style="63" bestFit="1" customWidth="1"/>
    <col min="14" max="14" width="11.42578125" style="63"/>
    <col min="15" max="15" width="28.42578125" style="63" customWidth="1"/>
    <col min="16" max="16" width="18.28515625" style="63" customWidth="1"/>
    <col min="17" max="17" width="11.85546875" style="63" bestFit="1" customWidth="1"/>
    <col min="18" max="16384" width="11.42578125" style="63"/>
  </cols>
  <sheetData>
    <row r="1" spans="1:18" ht="78.75" customHeight="1">
      <c r="A1" s="2645"/>
      <c r="B1" s="2645"/>
      <c r="C1" s="2645"/>
      <c r="D1" s="2645"/>
      <c r="E1" s="2645"/>
      <c r="F1" s="2645"/>
      <c r="G1" s="2645"/>
      <c r="H1" s="2645"/>
      <c r="I1" s="2645"/>
      <c r="J1" s="2645"/>
      <c r="K1" s="2645"/>
    </row>
    <row r="2" spans="1:18" ht="4.5" customHeight="1">
      <c r="A2" s="2646"/>
      <c r="B2" s="2646"/>
      <c r="C2" s="2646"/>
      <c r="D2" s="2646"/>
      <c r="E2" s="2646"/>
      <c r="F2" s="2646"/>
      <c r="G2" s="2646"/>
      <c r="H2" s="2646"/>
      <c r="I2" s="2646"/>
      <c r="J2" s="2646"/>
      <c r="K2" s="91"/>
    </row>
    <row r="3" spans="1:18" ht="63" customHeight="1">
      <c r="A3" s="1800" t="s">
        <v>13</v>
      </c>
      <c r="B3" s="1939" t="s">
        <v>783</v>
      </c>
      <c r="C3" s="1940" t="s">
        <v>699</v>
      </c>
      <c r="D3" s="1940" t="s">
        <v>677</v>
      </c>
      <c r="E3" s="1941" t="s">
        <v>156</v>
      </c>
      <c r="L3" s="420"/>
      <c r="M3" s="544"/>
    </row>
    <row r="4" spans="1:18" ht="16.5" customHeight="1">
      <c r="A4" s="2282">
        <v>2005</v>
      </c>
      <c r="B4" s="2423">
        <v>23031.69</v>
      </c>
      <c r="C4" s="2424"/>
      <c r="D4" s="2425">
        <v>1020002</v>
      </c>
      <c r="E4" s="1905">
        <f t="shared" ref="E4:E11" si="0">B4/D4</f>
        <v>2.2580043960698116E-2</v>
      </c>
    </row>
    <row r="5" spans="1:18" ht="16.5" customHeight="1">
      <c r="A5" s="1801">
        <v>2006</v>
      </c>
      <c r="B5" s="2426">
        <v>33521.17</v>
      </c>
      <c r="C5" s="951">
        <f>B5/B4-1</f>
        <v>0.45543683507376143</v>
      </c>
      <c r="D5" s="950">
        <v>1189801.8999999999</v>
      </c>
      <c r="E5" s="949">
        <f t="shared" si="0"/>
        <v>2.817374051932511E-2</v>
      </c>
      <c r="L5" s="420"/>
      <c r="R5" s="36"/>
    </row>
    <row r="6" spans="1:18" ht="16.5" customHeight="1">
      <c r="A6" s="1801">
        <v>2007</v>
      </c>
      <c r="B6" s="2426">
        <v>48918.54</v>
      </c>
      <c r="C6" s="951">
        <f t="shared" ref="C6:C13" si="1">B6/B5-1</f>
        <v>0.45933271422208732</v>
      </c>
      <c r="D6" s="950">
        <v>1364210.3</v>
      </c>
      <c r="E6" s="949">
        <f t="shared" si="0"/>
        <v>3.5858503633933857E-2</v>
      </c>
      <c r="R6" s="36"/>
    </row>
    <row r="7" spans="1:18" ht="16.5" customHeight="1">
      <c r="A7" s="1801">
        <v>2008</v>
      </c>
      <c r="B7" s="2426">
        <v>68371.91</v>
      </c>
      <c r="C7" s="951">
        <f t="shared" si="1"/>
        <v>0.39766865486991243</v>
      </c>
      <c r="D7" s="950">
        <v>1576162.8</v>
      </c>
      <c r="E7" s="949">
        <f t="shared" si="0"/>
        <v>4.3378710625577514E-2</v>
      </c>
      <c r="H7" s="131"/>
      <c r="L7" s="36"/>
      <c r="R7" s="36"/>
    </row>
    <row r="8" spans="1:18" ht="16.5" customHeight="1">
      <c r="A8" s="1801">
        <v>2009</v>
      </c>
      <c r="B8" s="2426">
        <v>94318.74</v>
      </c>
      <c r="C8" s="951">
        <f t="shared" si="1"/>
        <v>0.37949546824127034</v>
      </c>
      <c r="D8" s="950">
        <v>1678762.6</v>
      </c>
      <c r="E8" s="949">
        <f>B8/D8</f>
        <v>5.6183488957878856E-2</v>
      </c>
      <c r="R8" s="36"/>
    </row>
    <row r="9" spans="1:18" ht="16.5" customHeight="1">
      <c r="A9" s="1801">
        <v>2010</v>
      </c>
      <c r="B9" s="2426">
        <v>120339.19</v>
      </c>
      <c r="C9" s="951">
        <f t="shared" si="1"/>
        <v>0.27587783721453452</v>
      </c>
      <c r="D9" s="950">
        <v>1901896.7</v>
      </c>
      <c r="E9" s="949">
        <f t="shared" si="0"/>
        <v>6.3273252432689955E-2</v>
      </c>
      <c r="I9" s="64"/>
      <c r="J9" s="64"/>
      <c r="K9" s="64"/>
      <c r="O9" s="60"/>
      <c r="Q9" s="665"/>
      <c r="R9" s="36"/>
    </row>
    <row r="10" spans="1:18" s="60" customFormat="1" ht="16.5" customHeight="1">
      <c r="A10" s="1801">
        <v>2011</v>
      </c>
      <c r="B10" s="2426">
        <v>154672.16</v>
      </c>
      <c r="C10" s="951">
        <f t="shared" si="1"/>
        <v>0.28530165443194355</v>
      </c>
      <c r="D10" s="950">
        <v>2119301.7999999998</v>
      </c>
      <c r="E10" s="949">
        <f t="shared" si="0"/>
        <v>7.2982602100370983E-2</v>
      </c>
      <c r="F10" s="92"/>
      <c r="G10" s="36"/>
      <c r="H10" s="63"/>
      <c r="M10" s="63"/>
      <c r="N10" s="63"/>
      <c r="P10" s="63"/>
      <c r="Q10" s="665"/>
      <c r="R10" s="36"/>
    </row>
    <row r="11" spans="1:18" s="60" customFormat="1" ht="16.5" customHeight="1">
      <c r="A11" s="1801">
        <v>2012</v>
      </c>
      <c r="B11" s="2426">
        <v>198249.65</v>
      </c>
      <c r="C11" s="951">
        <f t="shared" si="1"/>
        <v>0.28174100626770837</v>
      </c>
      <c r="D11" s="950">
        <v>2316783.7000000002</v>
      </c>
      <c r="E11" s="949">
        <f t="shared" si="0"/>
        <v>8.5571065611347308E-2</v>
      </c>
      <c r="F11" s="92"/>
      <c r="H11" s="63"/>
      <c r="L11" s="193"/>
      <c r="M11" s="63"/>
      <c r="N11" s="63"/>
      <c r="P11" s="63"/>
      <c r="Q11" s="665"/>
      <c r="R11" s="36"/>
    </row>
    <row r="12" spans="1:18" s="60" customFormat="1" ht="16.5" customHeight="1">
      <c r="A12" s="1801">
        <v>2013</v>
      </c>
      <c r="B12" s="2426">
        <v>248516.38566900001</v>
      </c>
      <c r="C12" s="951">
        <f t="shared" si="1"/>
        <v>0.25355270825951015</v>
      </c>
      <c r="D12" s="950">
        <v>2534067.7999999998</v>
      </c>
      <c r="E12" s="949">
        <f>B12/D12</f>
        <v>9.8070140691973604E-2</v>
      </c>
      <c r="F12" s="92"/>
      <c r="H12" s="63"/>
      <c r="M12" s="63"/>
      <c r="N12" s="63"/>
      <c r="P12" s="63"/>
      <c r="Q12" s="665"/>
      <c r="R12" s="36"/>
    </row>
    <row r="13" spans="1:18" s="60" customFormat="1" ht="16.5" customHeight="1">
      <c r="A13" s="1801">
        <v>2014</v>
      </c>
      <c r="B13" s="2426">
        <v>305297.32352799998</v>
      </c>
      <c r="C13" s="951">
        <f t="shared" si="1"/>
        <v>0.2284796541932117</v>
      </c>
      <c r="D13" s="950">
        <v>2786229.7038019407</v>
      </c>
      <c r="E13" s="949">
        <f>B13/D13</f>
        <v>0.10957363748990527</v>
      </c>
      <c r="F13" s="92"/>
      <c r="H13" s="63"/>
      <c r="L13" s="544"/>
      <c r="M13" s="63"/>
      <c r="N13" s="63"/>
      <c r="P13" s="63"/>
      <c r="Q13" s="665"/>
      <c r="R13" s="36"/>
    </row>
    <row r="14" spans="1:18" s="584" customFormat="1" ht="16.5" customHeight="1">
      <c r="A14" s="1801">
        <v>2015</v>
      </c>
      <c r="B14" s="2426">
        <v>367708.87092800002</v>
      </c>
      <c r="C14" s="951">
        <f>B14/B13-1</f>
        <v>0.20442874073960238</v>
      </c>
      <c r="D14" s="950">
        <f>3068138700000/1000000</f>
        <v>3068138.7</v>
      </c>
      <c r="E14" s="949">
        <f>B14/D14</f>
        <v>0.1198475384857927</v>
      </c>
      <c r="F14" s="92"/>
      <c r="H14" s="63"/>
      <c r="L14" s="544"/>
      <c r="M14" s="63"/>
      <c r="N14" s="63"/>
      <c r="P14" s="63"/>
      <c r="Q14" s="665"/>
      <c r="R14" s="36"/>
    </row>
    <row r="15" spans="1:18" s="584" customFormat="1" ht="16.5" customHeight="1">
      <c r="A15" s="1801">
        <v>2016</v>
      </c>
      <c r="B15" s="2426">
        <v>436929.96823200001</v>
      </c>
      <c r="C15" s="951">
        <v>0.18824973444155502</v>
      </c>
      <c r="D15" s="950">
        <v>3298427</v>
      </c>
      <c r="E15" s="949">
        <v>0.13300480292241038</v>
      </c>
      <c r="F15" s="950"/>
      <c r="H15" s="63"/>
      <c r="L15" s="544"/>
      <c r="M15" s="63"/>
      <c r="N15" s="63"/>
      <c r="P15" s="63"/>
      <c r="Q15" s="665"/>
      <c r="R15" s="36"/>
    </row>
    <row r="16" spans="1:18" s="60" customFormat="1" ht="16.5" customHeight="1">
      <c r="A16" s="1801">
        <v>2017</v>
      </c>
      <c r="B16" s="2426">
        <f>520077015573/1000000</f>
        <v>520077.01557300001</v>
      </c>
      <c r="C16" s="951">
        <f>B16/B15-1</f>
        <v>0.19029833929095652</v>
      </c>
      <c r="D16" s="950">
        <v>3613147</v>
      </c>
      <c r="E16" s="949">
        <f>B16/D16</f>
        <v>0.14394017613260685</v>
      </c>
      <c r="F16" s="950"/>
      <c r="H16" s="63"/>
      <c r="L16" s="193"/>
      <c r="M16" s="63"/>
      <c r="N16" s="63"/>
      <c r="O16" s="63"/>
      <c r="Q16" s="475"/>
      <c r="R16" s="36"/>
    </row>
    <row r="17" spans="1:18" s="584" customFormat="1" ht="16.5" customHeight="1">
      <c r="A17" s="1801">
        <v>2018</v>
      </c>
      <c r="B17" s="2426">
        <v>599976.12957899994</v>
      </c>
      <c r="C17" s="951">
        <f t="shared" ref="C17:C18" si="2">B17/B16-1</f>
        <v>0.15362938875114551</v>
      </c>
      <c r="D17" s="950">
        <f>4025092382609.74/1000000</f>
        <v>4025092.3826097404</v>
      </c>
      <c r="E17" s="949">
        <f>B17/D17</f>
        <v>0.149058971210493</v>
      </c>
      <c r="F17" s="950"/>
      <c r="H17" s="63"/>
      <c r="L17" s="193"/>
      <c r="M17" s="63"/>
      <c r="N17" s="63"/>
      <c r="O17" s="63"/>
      <c r="Q17" s="475"/>
      <c r="R17" s="36"/>
    </row>
    <row r="18" spans="1:18" s="584" customFormat="1" ht="16.5" customHeight="1">
      <c r="A18" s="1801">
        <v>2019</v>
      </c>
      <c r="B18" s="2426">
        <f>707666437209/1000000</f>
        <v>707666.437209</v>
      </c>
      <c r="C18" s="951">
        <f t="shared" si="2"/>
        <v>0.1794909869257062</v>
      </c>
      <c r="D18" s="950">
        <f>+'Resumen EEp'!B59/1000000</f>
        <v>4456657.3767522695</v>
      </c>
      <c r="E18" s="949">
        <f>B18/D18</f>
        <v>0.15878861159497584</v>
      </c>
      <c r="F18" s="950"/>
      <c r="G18" s="584" t="s">
        <v>8</v>
      </c>
      <c r="H18" s="63"/>
      <c r="L18" s="193"/>
      <c r="M18" s="63"/>
      <c r="N18" s="63"/>
      <c r="O18" s="63"/>
      <c r="Q18" s="475"/>
      <c r="R18" s="36"/>
    </row>
    <row r="19" spans="1:18" s="584" customFormat="1" ht="16.5" customHeight="1">
      <c r="A19" s="1801">
        <v>2020</v>
      </c>
      <c r="B19" s="2426">
        <v>820942.24981800001</v>
      </c>
      <c r="C19" s="951">
        <f>B19/B18-1</f>
        <v>0.16006949977132434</v>
      </c>
      <c r="D19" s="950">
        <v>4562235.0999999996</v>
      </c>
      <c r="E19" s="949">
        <f>B19/D19</f>
        <v>0.17994299544493006</v>
      </c>
      <c r="F19" s="950"/>
      <c r="H19" s="63"/>
      <c r="L19" s="193"/>
      <c r="M19" s="63"/>
      <c r="N19" s="63"/>
      <c r="O19" s="63"/>
      <c r="Q19" s="475"/>
      <c r="R19" s="36"/>
    </row>
    <row r="20" spans="1:18" ht="15.75">
      <c r="A20" s="2283" t="str">
        <f>+'Resumen EEp'!G5</f>
        <v>Ene-Abr. 2021</v>
      </c>
      <c r="B20" s="2427">
        <f>'Resumen EEp'!B58/1000000</f>
        <v>864049.50347</v>
      </c>
      <c r="C20" s="2428"/>
      <c r="D20" s="948">
        <f>+'Resumen EEp'!B59/1000000</f>
        <v>4456657.3767522695</v>
      </c>
      <c r="E20" s="947">
        <f>B20/D20</f>
        <v>0.19387837799181787</v>
      </c>
      <c r="F20" s="92"/>
      <c r="G20" s="60"/>
      <c r="I20" s="60"/>
      <c r="P20" s="36"/>
      <c r="R20" s="36"/>
    </row>
    <row r="21" spans="1:18" ht="35.25" customHeight="1">
      <c r="A21" s="2647" t="s">
        <v>1033</v>
      </c>
      <c r="B21" s="2648"/>
      <c r="C21" s="2648"/>
      <c r="D21" s="2648"/>
      <c r="E21" s="2648"/>
      <c r="F21" s="92"/>
      <c r="L21" s="1190"/>
      <c r="P21" s="36"/>
    </row>
    <row r="22" spans="1:18" ht="22.5" customHeight="1">
      <c r="K22" s="65"/>
      <c r="L22" s="36"/>
      <c r="P22" s="36"/>
    </row>
    <row r="23" spans="1:18" ht="22.5" customHeight="1">
      <c r="K23" s="66"/>
      <c r="L23" s="36"/>
      <c r="P23" s="36"/>
    </row>
    <row r="24" spans="1:18" ht="22.5" customHeight="1">
      <c r="L24" s="36"/>
      <c r="P24" s="36"/>
    </row>
    <row r="25" spans="1:18" ht="22.5" customHeight="1">
      <c r="L25" s="36"/>
      <c r="P25" s="36"/>
    </row>
    <row r="26" spans="1:18" ht="22.5" customHeight="1">
      <c r="L26" s="36"/>
      <c r="P26" s="36"/>
    </row>
    <row r="27" spans="1:18" ht="22.5" customHeight="1">
      <c r="L27" s="36"/>
      <c r="P27" s="36"/>
    </row>
    <row r="28" spans="1:18" ht="22.5" customHeight="1">
      <c r="L28" s="36"/>
      <c r="P28" s="36"/>
    </row>
    <row r="29" spans="1:18" ht="22.5" customHeight="1">
      <c r="L29" s="36"/>
      <c r="P29" s="36"/>
    </row>
    <row r="30" spans="1:18" ht="22.5" customHeight="1">
      <c r="L30" s="36"/>
      <c r="P30" s="36"/>
    </row>
    <row r="31" spans="1:18" ht="22.5" customHeight="1">
      <c r="L31" s="36"/>
      <c r="P31" s="36"/>
    </row>
    <row r="32" spans="1:18" ht="22.5" customHeight="1">
      <c r="L32" s="36"/>
      <c r="P32" s="36"/>
    </row>
    <row r="33" spans="12:16" ht="22.5" customHeight="1">
      <c r="L33" s="36"/>
      <c r="P33" s="36"/>
    </row>
    <row r="34" spans="12:16" ht="22.5" customHeight="1">
      <c r="L34" s="36"/>
      <c r="P34" s="36"/>
    </row>
    <row r="35" spans="12:16" ht="22.5" customHeight="1">
      <c r="L35" s="1158"/>
      <c r="P35" s="36"/>
    </row>
    <row r="36" spans="12:16" ht="22.5" customHeight="1">
      <c r="P36" s="36"/>
    </row>
    <row r="37" spans="12:16" ht="22.5" customHeight="1">
      <c r="P37" s="36"/>
    </row>
    <row r="38" spans="12:16" ht="22.5" customHeight="1">
      <c r="P38" s="36"/>
    </row>
    <row r="39" spans="12:16" ht="22.5" customHeight="1">
      <c r="P39" s="36"/>
    </row>
    <row r="40" spans="12:16" ht="22.5" customHeight="1">
      <c r="P40" s="36"/>
    </row>
    <row r="41" spans="12:16" ht="22.5" customHeight="1">
      <c r="P41" s="36"/>
    </row>
    <row r="42" spans="12:16" ht="22.5" customHeight="1">
      <c r="P42" s="36"/>
    </row>
    <row r="43" spans="12:16" ht="22.5" customHeight="1">
      <c r="P43" s="36"/>
    </row>
    <row r="44" spans="12:16" ht="22.5" customHeight="1">
      <c r="P44" s="36"/>
    </row>
    <row r="45" spans="12:16" ht="22.5" customHeight="1">
      <c r="P45" s="36"/>
    </row>
    <row r="46" spans="12:16" ht="22.5" customHeight="1">
      <c r="P46" s="36"/>
    </row>
    <row r="47" spans="12:16" ht="22.5" customHeight="1">
      <c r="P47" s="36"/>
    </row>
    <row r="48" spans="12:16" ht="22.5" customHeight="1">
      <c r="P48" s="36"/>
    </row>
    <row r="49" spans="16:16" ht="22.5" customHeight="1">
      <c r="P49" s="36"/>
    </row>
    <row r="50" spans="16:16" ht="22.5" customHeight="1">
      <c r="P50" s="36"/>
    </row>
    <row r="51" spans="16:16" ht="22.5" customHeight="1">
      <c r="P51" s="36"/>
    </row>
    <row r="52" spans="16:16" ht="22.5" customHeight="1">
      <c r="P52" s="36"/>
    </row>
    <row r="53" spans="16:16" ht="22.5" customHeight="1">
      <c r="P53" s="36"/>
    </row>
    <row r="54" spans="16:16" ht="22.5" customHeight="1">
      <c r="P54" s="36"/>
    </row>
    <row r="55" spans="16:16" ht="22.5" customHeight="1">
      <c r="P55" s="36"/>
    </row>
    <row r="56" spans="16:16" ht="22.5" customHeight="1">
      <c r="P56" s="36"/>
    </row>
    <row r="57" spans="16:16" ht="22.5" customHeight="1">
      <c r="P57" s="36"/>
    </row>
    <row r="58" spans="16:16" ht="22.5" customHeight="1">
      <c r="P58" s="36"/>
    </row>
    <row r="59" spans="16:16" ht="22.5" customHeight="1">
      <c r="P59" s="36"/>
    </row>
    <row r="60" spans="16:16" ht="22.5" customHeight="1">
      <c r="P60" s="36"/>
    </row>
    <row r="61" spans="16:16" ht="22.5" customHeight="1">
      <c r="P61" s="36"/>
    </row>
    <row r="62" spans="16:16" ht="22.5" customHeight="1">
      <c r="P62" s="36"/>
    </row>
    <row r="63" spans="16:16" ht="22.5" customHeight="1">
      <c r="P63" s="36"/>
    </row>
    <row r="64" spans="16:16" ht="22.5" customHeight="1">
      <c r="P64" s="36"/>
    </row>
    <row r="65" spans="16:16" ht="22.5" customHeight="1">
      <c r="P65" s="36"/>
    </row>
    <row r="66" spans="16:16" ht="22.5" customHeight="1">
      <c r="P66" s="36"/>
    </row>
    <row r="67" spans="16:16" ht="22.5" customHeight="1">
      <c r="P67" s="36"/>
    </row>
    <row r="68" spans="16:16" ht="22.5" customHeight="1">
      <c r="P68" s="36"/>
    </row>
    <row r="69" spans="16:16" ht="22.5" customHeight="1">
      <c r="P69" s="36"/>
    </row>
    <row r="70" spans="16:16" ht="22.5" customHeight="1">
      <c r="P70" s="36"/>
    </row>
    <row r="71" spans="16:16" ht="22.5" customHeight="1">
      <c r="P71" s="36"/>
    </row>
    <row r="72" spans="16:16" ht="22.5" customHeight="1">
      <c r="P72" s="36"/>
    </row>
    <row r="73" spans="16:16" ht="22.5" customHeight="1">
      <c r="P73" s="36"/>
    </row>
    <row r="74" spans="16:16" ht="22.5" customHeight="1">
      <c r="P74" s="36"/>
    </row>
    <row r="75" spans="16:16" ht="22.5" customHeight="1">
      <c r="P75" s="36"/>
    </row>
    <row r="76" spans="16:16" ht="22.5" customHeight="1">
      <c r="P76" s="36"/>
    </row>
    <row r="77" spans="16:16" ht="22.5" customHeight="1">
      <c r="P77" s="36"/>
    </row>
    <row r="78" spans="16:16" ht="22.5" customHeight="1">
      <c r="P78" s="36"/>
    </row>
    <row r="79" spans="16:16" ht="22.5" customHeight="1">
      <c r="P79" s="36"/>
    </row>
    <row r="80" spans="16:16" ht="22.5" customHeight="1">
      <c r="P80" s="36"/>
    </row>
    <row r="81" spans="16:16" ht="22.5" customHeight="1">
      <c r="P81" s="36"/>
    </row>
    <row r="82" spans="16:16" ht="22.5" customHeight="1">
      <c r="P82" s="36"/>
    </row>
    <row r="83" spans="16:16" ht="22.5" customHeight="1">
      <c r="P83" s="36"/>
    </row>
    <row r="84" spans="16:16" ht="22.5" customHeight="1">
      <c r="P84" s="36"/>
    </row>
    <row r="85" spans="16:16" ht="22.5" customHeight="1">
      <c r="P85" s="36"/>
    </row>
    <row r="86" spans="16:16" ht="22.5" customHeight="1">
      <c r="P86" s="36"/>
    </row>
    <row r="87" spans="16:16" ht="22.5" customHeight="1">
      <c r="P87" s="36"/>
    </row>
    <row r="88" spans="16:16" ht="22.5" customHeight="1">
      <c r="P88" s="36"/>
    </row>
    <row r="89" spans="16:16" ht="22.5" customHeight="1">
      <c r="P89" s="36"/>
    </row>
    <row r="90" spans="16:16" ht="22.5" customHeight="1">
      <c r="P90" s="36"/>
    </row>
    <row r="91" spans="16:16" ht="22.5" customHeight="1">
      <c r="P91" s="36"/>
    </row>
    <row r="92" spans="16:16" ht="22.5" customHeight="1">
      <c r="P92" s="36"/>
    </row>
    <row r="93" spans="16:16" ht="22.5" customHeight="1">
      <c r="P93" s="36"/>
    </row>
    <row r="94" spans="16:16" ht="22.5" customHeight="1">
      <c r="P94" s="36"/>
    </row>
    <row r="95" spans="16:16" ht="22.5" customHeight="1">
      <c r="P95" s="36"/>
    </row>
    <row r="96" spans="16:16" ht="22.5" customHeight="1">
      <c r="P96" s="36"/>
    </row>
    <row r="97" spans="16:16" ht="22.5" customHeight="1">
      <c r="P97" s="36"/>
    </row>
    <row r="98" spans="16:16" ht="22.5" customHeight="1">
      <c r="P98" s="36"/>
    </row>
    <row r="99" spans="16:16" ht="22.5" customHeight="1">
      <c r="P99" s="36"/>
    </row>
    <row r="100" spans="16:16" ht="22.5" customHeight="1">
      <c r="P100" s="36"/>
    </row>
    <row r="101" spans="16:16" ht="22.5" customHeight="1">
      <c r="P101" s="36"/>
    </row>
    <row r="102" spans="16:16" ht="22.5" customHeight="1">
      <c r="P102" s="36"/>
    </row>
    <row r="103" spans="16:16" ht="22.5" customHeight="1">
      <c r="P103" s="36"/>
    </row>
    <row r="104" spans="16:16" ht="22.5" customHeight="1">
      <c r="P104" s="36"/>
    </row>
    <row r="105" spans="16:16" ht="22.5" customHeight="1">
      <c r="P105" s="36"/>
    </row>
    <row r="106" spans="16:16" ht="22.5" customHeight="1">
      <c r="P106" s="36"/>
    </row>
    <row r="107" spans="16:16" ht="22.5" customHeight="1">
      <c r="P107" s="36"/>
    </row>
    <row r="108" spans="16:16" ht="22.5" customHeight="1">
      <c r="P108" s="36"/>
    </row>
    <row r="109" spans="16:16" ht="22.5" customHeight="1">
      <c r="P109" s="36"/>
    </row>
    <row r="110" spans="16:16" ht="22.5" customHeight="1">
      <c r="P110" s="36"/>
    </row>
    <row r="111" spans="16:16" ht="22.5" customHeight="1">
      <c r="P111" s="36"/>
    </row>
    <row r="112" spans="16:16" ht="22.5" customHeight="1">
      <c r="P112" s="36"/>
    </row>
    <row r="113" spans="16:16" ht="22.5" customHeight="1">
      <c r="P113" s="36"/>
    </row>
    <row r="114" spans="16:16" ht="22.5" customHeight="1">
      <c r="P114" s="36"/>
    </row>
    <row r="115" spans="16:16" ht="22.5" customHeight="1">
      <c r="P115" s="36"/>
    </row>
    <row r="116" spans="16:16" ht="22.5" customHeight="1">
      <c r="P116" s="36"/>
    </row>
    <row r="117" spans="16:16" ht="22.5" customHeight="1">
      <c r="P117" s="36"/>
    </row>
    <row r="118" spans="16:16" ht="22.5" customHeight="1">
      <c r="P118" s="36"/>
    </row>
    <row r="119" spans="16:16" ht="22.5" customHeight="1">
      <c r="P119" s="36"/>
    </row>
    <row r="120" spans="16:16" ht="22.5" customHeight="1">
      <c r="P120" s="36"/>
    </row>
    <row r="121" spans="16:16" ht="22.5" customHeight="1">
      <c r="P121" s="36"/>
    </row>
    <row r="122" spans="16:16" ht="22.5" customHeight="1">
      <c r="P122" s="36"/>
    </row>
    <row r="123" spans="16:16" ht="22.5" customHeight="1">
      <c r="P123" s="36"/>
    </row>
    <row r="124" spans="16:16" ht="22.5" customHeight="1">
      <c r="P124" s="36"/>
    </row>
    <row r="125" spans="16:16" ht="22.5" customHeight="1">
      <c r="P125" s="36"/>
    </row>
    <row r="126" spans="16:16" ht="22.5" customHeight="1">
      <c r="P126" s="36"/>
    </row>
    <row r="127" spans="16:16" ht="22.5" customHeight="1">
      <c r="P127" s="36"/>
    </row>
    <row r="128" spans="16:16" ht="22.5" customHeight="1">
      <c r="P128" s="36"/>
    </row>
    <row r="129" spans="16:16" ht="22.5" customHeight="1">
      <c r="P129" s="36"/>
    </row>
    <row r="130" spans="16:16" ht="22.5" customHeight="1">
      <c r="P130" s="36"/>
    </row>
    <row r="131" spans="16:16" ht="22.5" customHeight="1">
      <c r="P131" s="36"/>
    </row>
    <row r="132" spans="16:16" ht="22.5" customHeight="1">
      <c r="P132" s="36"/>
    </row>
    <row r="133" spans="16:16" ht="22.5" customHeight="1">
      <c r="P133" s="36"/>
    </row>
    <row r="134" spans="16:16" ht="22.5" customHeight="1">
      <c r="P134" s="36"/>
    </row>
    <row r="135" spans="16:16" ht="22.5" customHeight="1">
      <c r="P135" s="36"/>
    </row>
    <row r="136" spans="16:16" ht="22.5" customHeight="1">
      <c r="P136" s="36"/>
    </row>
    <row r="137" spans="16:16" ht="22.5" customHeight="1">
      <c r="P137" s="36"/>
    </row>
    <row r="138" spans="16:16" ht="22.5" customHeight="1">
      <c r="P138" s="36"/>
    </row>
    <row r="139" spans="16:16" ht="22.5" customHeight="1">
      <c r="P139" s="36"/>
    </row>
    <row r="140" spans="16:16" ht="22.5" customHeight="1">
      <c r="P140" s="36"/>
    </row>
    <row r="141" spans="16:16" ht="22.5" customHeight="1">
      <c r="P141" s="36"/>
    </row>
    <row r="142" spans="16:16" ht="22.5" customHeight="1">
      <c r="P142" s="36"/>
    </row>
    <row r="143" spans="16:16" ht="22.5" customHeight="1">
      <c r="P143" s="36"/>
    </row>
    <row r="144" spans="16:16" ht="22.5" customHeight="1">
      <c r="P144" s="36"/>
    </row>
    <row r="145" spans="16:16" ht="22.5" customHeight="1">
      <c r="P145" s="36"/>
    </row>
    <row r="146" spans="16:16" ht="22.5" customHeight="1">
      <c r="P146" s="36"/>
    </row>
    <row r="147" spans="16:16" ht="22.5" customHeight="1">
      <c r="P147" s="36"/>
    </row>
    <row r="148" spans="16:16" ht="22.5" customHeight="1">
      <c r="P148" s="36"/>
    </row>
    <row r="149" spans="16:16" ht="22.5" customHeight="1">
      <c r="P149" s="36"/>
    </row>
    <row r="150" spans="16:16" ht="22.5" customHeight="1">
      <c r="P150" s="36"/>
    </row>
    <row r="151" spans="16:16" ht="22.5" customHeight="1">
      <c r="P151" s="36"/>
    </row>
    <row r="152" spans="16:16" ht="22.5" customHeight="1">
      <c r="P152" s="36"/>
    </row>
    <row r="153" spans="16:16" ht="22.5" customHeight="1">
      <c r="P153" s="36"/>
    </row>
    <row r="154" spans="16:16" ht="22.5" customHeight="1">
      <c r="P154" s="36"/>
    </row>
    <row r="155" spans="16:16" ht="22.5" customHeight="1">
      <c r="P155" s="36"/>
    </row>
    <row r="156" spans="16:16" ht="22.5" customHeight="1">
      <c r="P156" s="36"/>
    </row>
  </sheetData>
  <mergeCells count="3">
    <mergeCell ref="A1:K1"/>
    <mergeCell ref="A2:J2"/>
    <mergeCell ref="A21:E21"/>
  </mergeCells>
  <conditionalFormatting sqref="C4:C20">
    <cfRule type="cellIs" dxfId="7"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65"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tabColor theme="2" tint="-0.499984740745262"/>
    <pageSetUpPr fitToPage="1"/>
  </sheetPr>
  <dimension ref="A1"/>
  <sheetViews>
    <sheetView showGridLines="0" view="pageBreakPreview" zoomScale="55" zoomScaleNormal="100" zoomScaleSheetLayoutView="55" workbookViewId="0">
      <selection activeCell="N61" sqref="N61"/>
    </sheetView>
  </sheetViews>
  <sheetFormatPr baseColWidth="10" defaultColWidth="11.42578125" defaultRowHeight="15"/>
  <cols>
    <col min="1" max="6" width="11.42578125" style="60"/>
    <col min="7" max="7" width="13.42578125" style="60" customWidth="1"/>
    <col min="8" max="9" width="24.140625" style="60" customWidth="1"/>
    <col min="10" max="10" width="11.42578125" style="60"/>
    <col min="11" max="11" width="25.140625" style="60" customWidth="1"/>
    <col min="12" max="12" width="30.85546875" style="60" customWidth="1"/>
    <col min="13" max="13" width="27.85546875" style="60" customWidth="1"/>
    <col min="14" max="16384" width="11.42578125" style="60"/>
  </cols>
  <sheetData/>
  <pageMargins left="0.7" right="0.7" top="0.75" bottom="0.75" header="0.3" footer="0.3"/>
  <pageSetup scale="54" orientation="landscape" r:id="rId1"/>
  <rowBreaks count="1" manualBreakCount="1">
    <brk id="64" max="12" man="1"/>
  </rowBreaks>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4">
    <tabColor theme="8" tint="-0.249977111117893"/>
  </sheetPr>
  <dimension ref="A1:T14"/>
  <sheetViews>
    <sheetView showGridLines="0" view="pageBreakPreview" zoomScale="85" zoomScaleNormal="100" zoomScaleSheetLayoutView="85" workbookViewId="0">
      <selection activeCell="E7" sqref="E7"/>
    </sheetView>
  </sheetViews>
  <sheetFormatPr baseColWidth="10" defaultColWidth="11.42578125" defaultRowHeight="15"/>
  <cols>
    <col min="1" max="1" width="45.28515625" style="270" customWidth="1"/>
    <col min="2" max="2" width="29.42578125" style="270" customWidth="1"/>
    <col min="3" max="3" width="22.140625" style="270" customWidth="1"/>
    <col min="4" max="4" width="24.28515625" style="270" customWidth="1"/>
    <col min="5" max="5" width="29.140625" style="270" customWidth="1"/>
    <col min="6" max="6" width="31" style="270" customWidth="1"/>
    <col min="7" max="7" width="17.140625" style="270" customWidth="1"/>
    <col min="8" max="16384" width="11.42578125" style="270"/>
  </cols>
  <sheetData>
    <row r="1" spans="1:20" ht="78.75" customHeight="1">
      <c r="A1" s="2552"/>
      <c r="B1" s="2552"/>
      <c r="C1" s="2552"/>
      <c r="D1" s="2552"/>
      <c r="E1" s="2552"/>
      <c r="F1" s="2552"/>
      <c r="G1" s="2552"/>
    </row>
    <row r="2" spans="1:20" ht="21.75" customHeight="1"/>
    <row r="3" spans="1:20" ht="24" customHeight="1">
      <c r="A3" s="274" t="s">
        <v>437</v>
      </c>
      <c r="B3" s="275" t="s">
        <v>689</v>
      </c>
      <c r="C3" s="274" t="s">
        <v>438</v>
      </c>
      <c r="D3" s="698"/>
      <c r="E3" s="698"/>
      <c r="F3" s="698"/>
      <c r="G3" s="698"/>
    </row>
    <row r="4" spans="1:20" ht="15.75" customHeight="1">
      <c r="A4" s="276" t="s">
        <v>906</v>
      </c>
      <c r="B4" s="1891">
        <v>247721903237.92001</v>
      </c>
      <c r="C4" s="1173">
        <f t="shared" ref="C4:C12" si="0">B4/$B$13</f>
        <v>0.32400656039282255</v>
      </c>
      <c r="D4" s="698"/>
      <c r="E4" s="698"/>
      <c r="F4" s="698"/>
      <c r="G4" s="698"/>
    </row>
    <row r="5" spans="1:20" ht="15.75" customHeight="1">
      <c r="A5" s="276" t="s">
        <v>723</v>
      </c>
      <c r="B5" s="1891">
        <v>8673605385.0599995</v>
      </c>
      <c r="C5" s="1173">
        <f t="shared" si="0"/>
        <v>1.1344596542675708E-2</v>
      </c>
      <c r="D5" s="698"/>
      <c r="E5" s="698"/>
      <c r="F5" s="698"/>
      <c r="G5" s="698"/>
    </row>
    <row r="6" spans="1:20" ht="15.75" customHeight="1">
      <c r="A6" s="276" t="s">
        <v>686</v>
      </c>
      <c r="B6" s="1891">
        <v>44436060870.559998</v>
      </c>
      <c r="C6" s="1173">
        <f t="shared" si="0"/>
        <v>5.8119912094524585E-2</v>
      </c>
      <c r="D6" s="698"/>
      <c r="E6" s="732"/>
      <c r="F6" s="732"/>
      <c r="G6" s="732"/>
    </row>
    <row r="7" spans="1:20" ht="15.75" customHeight="1">
      <c r="A7" s="276" t="s">
        <v>439</v>
      </c>
      <c r="B7" s="1891">
        <v>369612164.63</v>
      </c>
      <c r="C7" s="1173">
        <f t="shared" si="0"/>
        <v>4.8343228667225988E-4</v>
      </c>
      <c r="D7" s="698"/>
      <c r="E7" s="698"/>
      <c r="F7" s="698"/>
      <c r="G7" s="698"/>
      <c r="I7" s="1019"/>
      <c r="J7" s="1019"/>
      <c r="K7" s="1019"/>
      <c r="L7" s="1019"/>
      <c r="M7" s="1019"/>
      <c r="N7" s="1019"/>
      <c r="O7" s="1019"/>
      <c r="P7" s="1019"/>
      <c r="Q7" s="1019"/>
      <c r="R7" s="1019"/>
      <c r="S7" s="1019"/>
      <c r="T7" s="1019"/>
    </row>
    <row r="8" spans="1:20" ht="15.75" customHeight="1">
      <c r="A8" s="276" t="s">
        <v>158</v>
      </c>
      <c r="B8" s="1891">
        <v>35326283653.269997</v>
      </c>
      <c r="C8" s="1173">
        <f t="shared" si="0"/>
        <v>4.6204826898024243E-2</v>
      </c>
      <c r="D8" s="698"/>
      <c r="E8" s="698"/>
      <c r="F8" s="698"/>
      <c r="G8" s="698"/>
    </row>
    <row r="9" spans="1:20" ht="15.75" customHeight="1">
      <c r="A9" s="276" t="s">
        <v>440</v>
      </c>
      <c r="B9" s="1891">
        <v>373079699771.53998</v>
      </c>
      <c r="C9" s="1173">
        <f t="shared" si="0"/>
        <v>0.48796763102238205</v>
      </c>
      <c r="D9" s="698"/>
      <c r="E9" s="698"/>
      <c r="F9" s="698"/>
      <c r="G9" s="698"/>
    </row>
    <row r="10" spans="1:20" ht="15.75" customHeight="1">
      <c r="A10" s="276" t="s">
        <v>724</v>
      </c>
      <c r="B10" s="1891">
        <v>48814410870.540009</v>
      </c>
      <c r="C10" s="1173">
        <f t="shared" si="0"/>
        <v>6.3846551948114588E-2</v>
      </c>
      <c r="D10" s="698"/>
      <c r="E10" s="36"/>
      <c r="F10" s="120"/>
      <c r="G10" s="36"/>
    </row>
    <row r="11" spans="1:20" ht="15.75" customHeight="1">
      <c r="A11" s="276" t="s">
        <v>788</v>
      </c>
      <c r="B11" s="1891">
        <v>5123436646.5699997</v>
      </c>
      <c r="C11" s="1173">
        <f t="shared" si="0"/>
        <v>6.701172014052144E-3</v>
      </c>
      <c r="D11" s="698"/>
      <c r="E11" s="36"/>
      <c r="F11" s="36"/>
      <c r="G11" s="36"/>
    </row>
    <row r="12" spans="1:20" s="1019" customFormat="1" ht="15.75" customHeight="1">
      <c r="A12" s="276" t="s">
        <v>102</v>
      </c>
      <c r="B12" s="1891">
        <v>1013281952.9100342</v>
      </c>
      <c r="C12" s="1173">
        <f t="shared" si="0"/>
        <v>1.3253168007319191E-3</v>
      </c>
      <c r="D12" s="698"/>
      <c r="E12" s="698"/>
      <c r="I12" s="270"/>
      <c r="J12" s="270"/>
      <c r="K12" s="270"/>
      <c r="L12" s="270"/>
      <c r="M12" s="270"/>
      <c r="N12" s="270"/>
      <c r="O12" s="270"/>
      <c r="P12" s="270"/>
      <c r="Q12" s="270"/>
      <c r="R12" s="270"/>
      <c r="S12" s="270"/>
      <c r="T12" s="270"/>
    </row>
    <row r="13" spans="1:20" ht="17.25" customHeight="1">
      <c r="A13" s="274" t="s">
        <v>1</v>
      </c>
      <c r="B13" s="1172">
        <f>SUM(B4:B12)</f>
        <v>764558294553</v>
      </c>
      <c r="C13" s="460">
        <f>SUM(C4:C12)</f>
        <v>1.0000000000000002</v>
      </c>
      <c r="D13" s="698"/>
      <c r="E13" s="1019"/>
    </row>
    <row r="14" spans="1:20">
      <c r="A14" s="1016" t="s">
        <v>1022</v>
      </c>
      <c r="B14" s="1017"/>
      <c r="C14" s="1018"/>
    </row>
  </sheetData>
  <sortState ref="A4:C12">
    <sortCondition descending="1" ref="B4:B12"/>
  </sortState>
  <mergeCells count="1">
    <mergeCell ref="A1:G1"/>
  </mergeCells>
  <printOptions horizontalCentered="1" verticalCentered="1"/>
  <pageMargins left="0.4" right="0.4" top="0.25" bottom="0.25" header="0.3" footer="0.3"/>
  <pageSetup scale="63" orientation="landscape" r:id="rId1"/>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7">
    <tabColor theme="8" tint="-0.249977111117893"/>
  </sheetPr>
  <dimension ref="A1:T40"/>
  <sheetViews>
    <sheetView showGridLines="0" view="pageBreakPreview" zoomScale="55" zoomScaleNormal="100" zoomScaleSheetLayoutView="55" workbookViewId="0">
      <selection activeCell="G19" sqref="G19"/>
    </sheetView>
  </sheetViews>
  <sheetFormatPr baseColWidth="10" defaultColWidth="11.42578125" defaultRowHeight="15"/>
  <cols>
    <col min="1" max="1" width="20.42578125" style="198" customWidth="1"/>
    <col min="2" max="2" width="30.85546875" style="198" customWidth="1"/>
    <col min="3" max="3" width="20.28515625" style="198" customWidth="1"/>
    <col min="4" max="4" width="22.42578125" style="198" customWidth="1"/>
    <col min="5" max="5" width="14.28515625" style="198" customWidth="1"/>
    <col min="6" max="11" width="13.5703125" style="198" customWidth="1"/>
    <col min="12" max="12" width="26.85546875" style="198" customWidth="1"/>
    <col min="13" max="13" width="22.7109375" style="198" customWidth="1"/>
    <col min="14" max="15" width="13.5703125" style="198" customWidth="1"/>
    <col min="16" max="16" width="11.42578125" style="198" hidden="1" customWidth="1"/>
    <col min="17" max="17" width="0.28515625" style="198" customWidth="1"/>
    <col min="18" max="18" width="11.42578125" style="198"/>
    <col min="19" max="19" width="12.7109375" style="198" customWidth="1"/>
    <col min="20" max="21" width="15.28515625" style="198" customWidth="1"/>
    <col min="22" max="22" width="15.85546875" style="198" customWidth="1"/>
    <col min="23" max="16384" width="11.42578125" style="198"/>
  </cols>
  <sheetData>
    <row r="1" spans="1:17" ht="94.5" customHeight="1">
      <c r="A1" s="2649"/>
      <c r="B1" s="2649"/>
      <c r="C1" s="2649"/>
      <c r="D1" s="2649"/>
      <c r="E1" s="2649"/>
      <c r="F1" s="2649"/>
      <c r="G1" s="2649"/>
      <c r="H1" s="2649"/>
      <c r="I1" s="2649"/>
      <c r="J1" s="2649"/>
      <c r="K1" s="2649"/>
      <c r="L1" s="2649"/>
      <c r="M1" s="2649"/>
      <c r="N1" s="2649"/>
      <c r="O1" s="2649"/>
      <c r="P1" s="2649"/>
      <c r="Q1" s="2649"/>
    </row>
    <row r="2" spans="1:17" ht="3.75" customHeight="1">
      <c r="A2" s="2650"/>
      <c r="B2" s="2650"/>
      <c r="C2" s="2650"/>
      <c r="D2" s="2650"/>
      <c r="E2" s="2650"/>
      <c r="F2" s="2650"/>
      <c r="G2" s="2650"/>
      <c r="H2" s="2650"/>
      <c r="I2" s="2650"/>
      <c r="J2" s="2650"/>
      <c r="K2" s="2650"/>
      <c r="L2" s="2650"/>
      <c r="M2" s="2650"/>
      <c r="N2" s="2650"/>
      <c r="O2" s="2650"/>
      <c r="P2" s="199"/>
      <c r="Q2" s="199"/>
    </row>
    <row r="3" spans="1:17" ht="39" customHeight="1">
      <c r="A3" s="2651" t="s">
        <v>412</v>
      </c>
      <c r="B3" s="2652"/>
      <c r="C3" s="2652"/>
      <c r="D3" s="2653"/>
      <c r="E3" s="199"/>
      <c r="F3" s="199"/>
      <c r="G3" s="199"/>
      <c r="H3" s="199"/>
      <c r="I3" s="199"/>
      <c r="J3" s="199"/>
      <c r="K3" s="199"/>
      <c r="L3" s="199"/>
      <c r="M3" s="199"/>
      <c r="N3" s="199"/>
      <c r="O3" s="199"/>
      <c r="P3" s="199"/>
      <c r="Q3" s="199"/>
    </row>
    <row r="4" spans="1:17" ht="62.25" customHeight="1">
      <c r="A4" s="701" t="s">
        <v>13</v>
      </c>
      <c r="B4" s="700" t="s">
        <v>725</v>
      </c>
      <c r="C4" s="700" t="s">
        <v>726</v>
      </c>
      <c r="D4" s="699" t="s">
        <v>413</v>
      </c>
      <c r="E4" s="199"/>
      <c r="F4" s="199"/>
      <c r="G4" s="501"/>
      <c r="H4" s="199"/>
      <c r="I4" s="501"/>
      <c r="J4" s="501"/>
      <c r="K4" s="199"/>
      <c r="L4" s="199"/>
      <c r="M4" s="199"/>
      <c r="N4" s="199"/>
      <c r="O4" s="199"/>
      <c r="P4" s="199"/>
      <c r="Q4" s="199"/>
    </row>
    <row r="5" spans="1:17" ht="18.75">
      <c r="A5" s="703">
        <v>37956</v>
      </c>
      <c r="B5" s="702">
        <v>0.23569999999999999</v>
      </c>
      <c r="C5" s="702">
        <v>0.42655027092113201</v>
      </c>
      <c r="D5" s="1203">
        <f>B5-C5</f>
        <v>-0.19085027092113202</v>
      </c>
      <c r="E5" s="199"/>
      <c r="F5" s="199"/>
      <c r="G5" s="501"/>
      <c r="H5" s="199"/>
      <c r="I5" s="501"/>
      <c r="J5" s="501"/>
      <c r="K5" s="199"/>
      <c r="L5" s="199"/>
      <c r="M5" s="199"/>
      <c r="N5" s="199"/>
      <c r="O5" s="199"/>
      <c r="P5" s="199"/>
      <c r="Q5" s="199"/>
    </row>
    <row r="6" spans="1:17" ht="18.75">
      <c r="A6" s="279">
        <v>38322</v>
      </c>
      <c r="B6" s="501">
        <v>0.238433752130429</v>
      </c>
      <c r="C6" s="501">
        <v>0.28740240557079555</v>
      </c>
      <c r="D6" s="1204">
        <f t="shared" ref="D6:D16" si="0">B6-C6</f>
        <v>-4.896865344036655E-2</v>
      </c>
      <c r="E6" s="199"/>
      <c r="F6" s="199"/>
      <c r="G6" s="501"/>
      <c r="H6" s="199"/>
      <c r="I6" s="501"/>
      <c r="J6" s="501"/>
      <c r="K6" s="199"/>
      <c r="L6" s="199"/>
      <c r="M6" s="199"/>
      <c r="N6" s="199"/>
      <c r="O6" s="199"/>
      <c r="P6" s="199"/>
      <c r="Q6" s="199"/>
    </row>
    <row r="7" spans="1:17" ht="18.75">
      <c r="A7" s="279">
        <v>38687</v>
      </c>
      <c r="B7" s="501">
        <v>0.16964146990989265</v>
      </c>
      <c r="C7" s="501">
        <v>7.4373053597770911E-2</v>
      </c>
      <c r="D7" s="1204">
        <f t="shared" si="0"/>
        <v>9.526841631212174E-2</v>
      </c>
      <c r="E7" s="199"/>
      <c r="F7" s="199"/>
      <c r="G7" s="501"/>
      <c r="H7" s="199"/>
      <c r="I7" s="501"/>
      <c r="J7" s="501" t="s">
        <v>8</v>
      </c>
      <c r="K7" s="199"/>
      <c r="L7" s="199"/>
      <c r="M7" s="199"/>
      <c r="N7" s="199"/>
      <c r="O7" s="199"/>
      <c r="P7" s="199"/>
      <c r="Q7" s="199"/>
    </row>
    <row r="8" spans="1:17" ht="18.75">
      <c r="A8" s="279">
        <v>39052</v>
      </c>
      <c r="B8" s="501">
        <v>0.11484584318471436</v>
      </c>
      <c r="C8" s="501">
        <v>5.0001907013997426E-2</v>
      </c>
      <c r="D8" s="1204">
        <f t="shared" si="0"/>
        <v>6.4843936170716931E-2</v>
      </c>
      <c r="E8" s="199"/>
      <c r="F8" s="199"/>
      <c r="G8" s="501"/>
      <c r="H8" s="200"/>
      <c r="I8" s="501"/>
      <c r="J8" s="501"/>
      <c r="K8" s="199"/>
      <c r="L8" s="199"/>
      <c r="M8" s="199"/>
      <c r="N8" s="199"/>
      <c r="O8" s="199"/>
      <c r="P8" s="199"/>
      <c r="Q8" s="199"/>
    </row>
    <row r="9" spans="1:17" ht="18.75">
      <c r="A9" s="279">
        <v>39417</v>
      </c>
      <c r="B9" s="501">
        <v>8.4401489702688598E-2</v>
      </c>
      <c r="C9" s="501">
        <v>8.8775880857246747E-2</v>
      </c>
      <c r="D9" s="1204">
        <f t="shared" si="0"/>
        <v>-4.3743911545581493E-3</v>
      </c>
      <c r="E9" s="199"/>
      <c r="F9" s="199"/>
      <c r="G9" s="501"/>
      <c r="H9" s="199"/>
      <c r="I9" s="501"/>
      <c r="J9" s="501"/>
      <c r="K9" s="199"/>
      <c r="L9" s="199"/>
      <c r="M9" s="199"/>
      <c r="N9" s="199"/>
      <c r="O9" s="199"/>
      <c r="P9" s="199"/>
      <c r="Q9" s="199"/>
    </row>
    <row r="10" spans="1:17" ht="18.75">
      <c r="A10" s="279">
        <v>39783</v>
      </c>
      <c r="B10" s="501">
        <v>0.1326</v>
      </c>
      <c r="C10" s="501">
        <v>4.517248281844255E-2</v>
      </c>
      <c r="D10" s="1204">
        <f t="shared" si="0"/>
        <v>8.7427517181557446E-2</v>
      </c>
      <c r="E10" s="199"/>
      <c r="F10" s="199"/>
      <c r="G10" s="501"/>
      <c r="H10" s="199"/>
      <c r="I10" s="501"/>
      <c r="J10" s="501"/>
      <c r="K10" s="199"/>
      <c r="L10" s="199"/>
      <c r="M10" s="199"/>
      <c r="N10" s="199"/>
      <c r="O10" s="199"/>
      <c r="P10" s="199"/>
      <c r="Q10" s="199"/>
    </row>
    <row r="11" spans="1:17" ht="18.75">
      <c r="A11" s="279">
        <v>40148</v>
      </c>
      <c r="B11" s="501">
        <v>0.14330000000000001</v>
      </c>
      <c r="C11" s="501">
        <v>5.7648110316649515E-2</v>
      </c>
      <c r="D11" s="1204">
        <f t="shared" si="0"/>
        <v>8.5651889683350496E-2</v>
      </c>
      <c r="E11" s="199"/>
      <c r="F11" s="199"/>
      <c r="G11" s="501"/>
      <c r="H11" s="199"/>
      <c r="I11" s="501"/>
      <c r="J11" s="501"/>
      <c r="K11" s="199"/>
      <c r="L11" s="199"/>
      <c r="M11" s="199"/>
      <c r="N11" s="199"/>
      <c r="O11" s="199"/>
      <c r="P11" s="199"/>
      <c r="Q11" s="199"/>
    </row>
    <row r="12" spans="1:17" s="203" customFormat="1" ht="18.75">
      <c r="A12" s="279">
        <v>40513</v>
      </c>
      <c r="B12" s="501">
        <v>0.110547250717437</v>
      </c>
      <c r="C12" s="501">
        <v>6.2383050642844218E-2</v>
      </c>
      <c r="D12" s="1204">
        <f t="shared" si="0"/>
        <v>4.8164200074592781E-2</v>
      </c>
      <c r="E12" s="201"/>
      <c r="F12" s="201"/>
      <c r="G12" s="501"/>
      <c r="H12" s="201"/>
      <c r="I12" s="501"/>
      <c r="J12" s="501"/>
      <c r="K12" s="201"/>
      <c r="L12" s="201"/>
      <c r="M12" s="201"/>
      <c r="N12" s="201"/>
      <c r="O12" s="202"/>
      <c r="P12" s="201"/>
      <c r="Q12" s="201"/>
    </row>
    <row r="13" spans="1:17" ht="18.75">
      <c r="A13" s="279">
        <v>40878</v>
      </c>
      <c r="B13" s="501">
        <v>0.12663965470126301</v>
      </c>
      <c r="C13" s="501">
        <v>7.7600000000000002E-2</v>
      </c>
      <c r="D13" s="1204">
        <f t="shared" si="0"/>
        <v>4.9039654701263008E-2</v>
      </c>
      <c r="E13" s="201"/>
      <c r="F13" s="201"/>
      <c r="G13" s="501"/>
      <c r="H13" s="201"/>
      <c r="I13" s="501"/>
      <c r="J13" s="501"/>
      <c r="K13" s="201"/>
      <c r="L13" s="201"/>
      <c r="M13" s="201"/>
      <c r="N13" s="201"/>
      <c r="O13" s="201"/>
      <c r="P13" s="199"/>
      <c r="Q13" s="199"/>
    </row>
    <row r="14" spans="1:17" ht="18.75">
      <c r="A14" s="279">
        <v>41244</v>
      </c>
      <c r="B14" s="501">
        <v>0.1454</v>
      </c>
      <c r="C14" s="501">
        <v>3.9100000000000003E-2</v>
      </c>
      <c r="D14" s="1204">
        <f t="shared" si="0"/>
        <v>0.10630000000000001</v>
      </c>
      <c r="E14" s="199"/>
      <c r="F14" s="199"/>
      <c r="G14" s="501"/>
      <c r="H14" s="199"/>
      <c r="I14" s="501"/>
      <c r="J14" s="501"/>
      <c r="K14" s="199"/>
      <c r="L14" s="199"/>
      <c r="M14" s="199"/>
      <c r="N14" s="199"/>
      <c r="O14" s="199"/>
      <c r="P14" s="199"/>
      <c r="Q14" s="199"/>
    </row>
    <row r="15" spans="1:17" ht="18.75">
      <c r="A15" s="279">
        <v>41609</v>
      </c>
      <c r="B15" s="501">
        <v>0.133732017269869</v>
      </c>
      <c r="C15" s="501">
        <v>3.8800000000000001E-2</v>
      </c>
      <c r="D15" s="1204">
        <f t="shared" si="0"/>
        <v>9.4932017269868996E-2</v>
      </c>
      <c r="E15" s="199"/>
      <c r="F15" s="199"/>
      <c r="G15" s="501"/>
      <c r="H15" s="199"/>
      <c r="I15" s="501"/>
      <c r="J15" s="501"/>
      <c r="K15" s="199"/>
      <c r="L15" s="199"/>
      <c r="M15" s="199"/>
      <c r="N15" s="199"/>
      <c r="O15" s="199"/>
      <c r="P15" s="199"/>
      <c r="Q15" s="199"/>
    </row>
    <row r="16" spans="1:17" ht="18.75">
      <c r="A16" s="279">
        <v>41974</v>
      </c>
      <c r="B16" s="501">
        <v>0.124785116569871</v>
      </c>
      <c r="C16" s="501">
        <v>1.5800000000000002E-2</v>
      </c>
      <c r="D16" s="1204">
        <f t="shared" si="0"/>
        <v>0.108985116569871</v>
      </c>
      <c r="E16" s="199"/>
      <c r="F16" s="199"/>
      <c r="G16" s="501"/>
      <c r="H16" s="199"/>
      <c r="I16" s="501"/>
      <c r="J16" s="501"/>
      <c r="K16" s="199"/>
      <c r="L16" s="199"/>
      <c r="M16" s="199"/>
      <c r="N16" s="199"/>
      <c r="O16" s="199"/>
      <c r="P16" s="199"/>
      <c r="Q16" s="199"/>
    </row>
    <row r="17" spans="1:20" ht="18.75">
      <c r="A17" s="279">
        <v>42339</v>
      </c>
      <c r="B17" s="501">
        <v>0.1108</v>
      </c>
      <c r="C17" s="501">
        <v>2.3400000000000001E-2</v>
      </c>
      <c r="D17" s="1204">
        <f>B17-C17</f>
        <v>8.7399999999999992E-2</v>
      </c>
      <c r="E17" s="199"/>
      <c r="F17" s="199"/>
      <c r="G17" s="199"/>
      <c r="H17" s="199"/>
      <c r="I17" s="199"/>
      <c r="J17" s="199"/>
      <c r="K17" s="199"/>
      <c r="L17" s="199"/>
      <c r="M17" s="199"/>
      <c r="N17" s="199"/>
      <c r="O17" s="199"/>
      <c r="P17" s="199"/>
      <c r="Q17" s="199"/>
    </row>
    <row r="18" spans="1:20" ht="18.75">
      <c r="A18" s="279" t="s">
        <v>727</v>
      </c>
      <c r="B18" s="501">
        <v>0.1024</v>
      </c>
      <c r="C18" s="501">
        <v>1.7000000000000001E-2</v>
      </c>
      <c r="D18" s="1204">
        <f>B18-C18</f>
        <v>8.5400000000000004E-2</v>
      </c>
      <c r="E18" s="199"/>
      <c r="F18" s="199"/>
      <c r="G18" s="199"/>
      <c r="H18" s="199"/>
      <c r="I18" s="199"/>
      <c r="J18" s="199"/>
      <c r="K18" s="199"/>
      <c r="L18" s="199"/>
      <c r="M18" s="199"/>
      <c r="N18" s="199"/>
      <c r="O18" s="199"/>
      <c r="P18" s="199"/>
      <c r="Q18" s="199"/>
    </row>
    <row r="19" spans="1:20" ht="18.75">
      <c r="A19" s="279">
        <v>43086</v>
      </c>
      <c r="B19" s="501">
        <v>0.1082</v>
      </c>
      <c r="C19" s="501">
        <v>4.2000000000000003E-2</v>
      </c>
      <c r="D19" s="1204">
        <f>B19-C19</f>
        <v>6.6200000000000009E-2</v>
      </c>
      <c r="E19" s="199"/>
      <c r="F19" s="199"/>
      <c r="G19" s="199"/>
      <c r="H19" s="199"/>
      <c r="I19" s="199"/>
      <c r="J19" s="199"/>
      <c r="K19" s="199"/>
      <c r="L19" s="199"/>
      <c r="M19" s="199"/>
      <c r="N19" s="199"/>
      <c r="O19" s="199"/>
      <c r="P19" s="199"/>
      <c r="Q19" s="199"/>
    </row>
    <row r="20" spans="1:20" ht="18.75">
      <c r="A20" s="279" t="s">
        <v>772</v>
      </c>
      <c r="B20" s="501">
        <v>8.7800000000000003E-2</v>
      </c>
      <c r="C20" s="501">
        <v>2.3699999999999999E-2</v>
      </c>
      <c r="D20" s="1204">
        <f>B20-C20</f>
        <v>6.4100000000000004E-2</v>
      </c>
      <c r="E20" s="199"/>
      <c r="F20" s="199"/>
      <c r="G20" s="199"/>
      <c r="H20" s="199"/>
      <c r="I20" s="199"/>
      <c r="J20" s="199"/>
      <c r="K20" s="199"/>
      <c r="L20" s="199"/>
      <c r="M20" s="199"/>
      <c r="N20" s="199"/>
      <c r="O20" s="199"/>
      <c r="P20" s="199"/>
      <c r="Q20" s="199"/>
    </row>
    <row r="21" spans="1:20" ht="18.75">
      <c r="A21" s="279">
        <v>43800</v>
      </c>
      <c r="B21" s="501">
        <v>0.10809646211624585</v>
      </c>
      <c r="C21" s="501">
        <v>3.6600000000000001E-2</v>
      </c>
      <c r="D21" s="1204">
        <v>4.7300000000000002E-2</v>
      </c>
      <c r="E21" s="199"/>
      <c r="F21" s="199"/>
      <c r="G21" s="199"/>
      <c r="H21" s="199"/>
      <c r="I21" s="199"/>
      <c r="J21" s="199"/>
      <c r="K21" s="199"/>
      <c r="L21" s="199"/>
      <c r="M21" s="199"/>
      <c r="N21" s="199"/>
      <c r="O21" s="199"/>
      <c r="P21" s="199"/>
      <c r="Q21" s="199"/>
    </row>
    <row r="22" spans="1:20" ht="18.75">
      <c r="A22" s="279">
        <v>44166</v>
      </c>
      <c r="B22" s="501">
        <v>0.1028</v>
      </c>
      <c r="C22" s="501">
        <v>5.5500000000000001E-2</v>
      </c>
      <c r="D22" s="1204">
        <v>4.7300000000000002E-2</v>
      </c>
      <c r="E22" s="199"/>
      <c r="F22" s="199"/>
      <c r="G22" s="199"/>
      <c r="H22" s="199"/>
      <c r="I22" s="199"/>
      <c r="J22" s="199"/>
      <c r="K22" s="199"/>
      <c r="L22" s="199"/>
      <c r="M22" s="199"/>
      <c r="N22" s="199"/>
      <c r="O22" s="199"/>
      <c r="P22" s="199"/>
      <c r="Q22" s="199"/>
    </row>
    <row r="23" spans="1:20" ht="18.75">
      <c r="A23" s="280" t="str">
        <f>+'Resumen EEp'!G4</f>
        <v>Abr.2021</v>
      </c>
      <c r="B23" s="1494">
        <f>+'Resumen EEp'!B48</f>
        <v>0.11409999999999999</v>
      </c>
      <c r="C23" s="1494">
        <f>+'Resumen EEp'!B50</f>
        <v>9.6500000000000002E-2</v>
      </c>
      <c r="D23" s="1205">
        <f>B23-C23</f>
        <v>1.7599999999999991E-2</v>
      </c>
      <c r="E23" s="199"/>
      <c r="F23" s="199"/>
      <c r="G23" s="199"/>
      <c r="H23" s="199"/>
      <c r="I23" s="199"/>
      <c r="J23" s="199"/>
      <c r="K23" s="199"/>
      <c r="L23" s="199"/>
      <c r="M23" s="199"/>
      <c r="N23" s="199"/>
      <c r="O23" s="199"/>
      <c r="P23" s="199"/>
      <c r="Q23" s="199"/>
      <c r="S23" s="36"/>
      <c r="T23" s="36"/>
    </row>
    <row r="24" spans="1:20">
      <c r="A24" s="199"/>
      <c r="B24" s="199"/>
      <c r="C24" s="199"/>
      <c r="D24" s="199"/>
    </row>
    <row r="25" spans="1:20">
      <c r="A25" s="199"/>
      <c r="B25" s="199"/>
      <c r="C25" s="199"/>
      <c r="D25" s="199"/>
    </row>
    <row r="26" spans="1:20">
      <c r="A26" s="199"/>
      <c r="B26" s="199"/>
      <c r="C26" s="199"/>
      <c r="D26" s="199"/>
    </row>
    <row r="29" spans="1:20">
      <c r="S29" s="271"/>
    </row>
    <row r="30" spans="1:20">
      <c r="S30" s="271"/>
    </row>
    <row r="31" spans="1:20">
      <c r="S31" s="271"/>
    </row>
    <row r="32" spans="1:20">
      <c r="S32" s="271"/>
    </row>
    <row r="33" spans="19:19">
      <c r="S33" s="271"/>
    </row>
    <row r="34" spans="19:19">
      <c r="S34" s="271"/>
    </row>
    <row r="35" spans="19:19">
      <c r="S35" s="272"/>
    </row>
    <row r="36" spans="19:19">
      <c r="S36" s="272"/>
    </row>
    <row r="37" spans="19:19">
      <c r="S37" s="272"/>
    </row>
    <row r="38" spans="19:19">
      <c r="S38" s="272"/>
    </row>
    <row r="39" spans="19:19">
      <c r="S39" s="273"/>
    </row>
    <row r="40" spans="19:19">
      <c r="S40" s="273"/>
    </row>
  </sheetData>
  <mergeCells count="3">
    <mergeCell ref="A1:Q1"/>
    <mergeCell ref="A2:O2"/>
    <mergeCell ref="A3:D3"/>
  </mergeCells>
  <printOptions horizontalCentered="1" verticalCentered="1"/>
  <pageMargins left="0.4" right="0.4" top="0.25" bottom="0.25" header="0.3" footer="0.3"/>
  <pageSetup scale="47" orientation="landscape" r:id="rId1"/>
  <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6">
    <tabColor theme="8" tint="-0.249977111117893"/>
  </sheetPr>
  <dimension ref="A1:T36"/>
  <sheetViews>
    <sheetView showGridLines="0" view="pageBreakPreview" zoomScale="55" zoomScaleNormal="100" zoomScaleSheetLayoutView="55" workbookViewId="0">
      <selection activeCell="I27" sqref="I27"/>
    </sheetView>
  </sheetViews>
  <sheetFormatPr baseColWidth="10" defaultColWidth="11.42578125" defaultRowHeight="15"/>
  <cols>
    <col min="1" max="1" width="20.7109375" style="67" customWidth="1"/>
    <col min="2" max="2" width="22.140625" style="67" customWidth="1"/>
    <col min="3" max="3" width="24" style="67" customWidth="1"/>
    <col min="4" max="8" width="11.42578125" style="67"/>
    <col min="9" max="9" width="11.42578125" style="1428"/>
    <col min="10" max="10" width="22" style="1428" customWidth="1"/>
    <col min="11" max="11" width="25.42578125" style="1428" customWidth="1"/>
    <col min="12" max="12" width="18.7109375" style="1428" customWidth="1"/>
    <col min="13" max="18" width="17.140625" style="1428" customWidth="1"/>
    <col min="19" max="20" width="11.42578125" style="1428"/>
    <col min="21" max="16384" width="11.42578125" style="67"/>
  </cols>
  <sheetData>
    <row r="1" spans="1:20" ht="72" customHeight="1">
      <c r="A1" s="2552"/>
      <c r="B1" s="2552"/>
      <c r="C1" s="2552"/>
      <c r="D1" s="2552"/>
      <c r="E1" s="2552"/>
      <c r="F1" s="2552"/>
      <c r="G1" s="2552"/>
      <c r="H1" s="2552"/>
      <c r="I1" s="2552"/>
      <c r="J1" s="2552"/>
      <c r="K1" s="2552"/>
      <c r="L1" s="2552"/>
      <c r="M1" s="2552"/>
      <c r="N1" s="2552"/>
      <c r="O1" s="2552"/>
      <c r="P1" s="2552"/>
      <c r="Q1" s="2552"/>
      <c r="R1" s="2552"/>
      <c r="S1" s="2552"/>
    </row>
    <row r="2" spans="1:20" ht="34.5" customHeight="1">
      <c r="A2" s="2657" t="s">
        <v>453</v>
      </c>
      <c r="B2" s="2657"/>
      <c r="C2" s="2657"/>
      <c r="D2" s="2657"/>
      <c r="E2" s="2657"/>
      <c r="F2" s="2657"/>
      <c r="G2" s="2657"/>
      <c r="H2" s="2657"/>
      <c r="I2" s="2657"/>
      <c r="J2" s="2657"/>
      <c r="K2" s="2657"/>
      <c r="L2" s="2657"/>
      <c r="M2" s="2657"/>
      <c r="N2" s="2657"/>
      <c r="O2" s="2657"/>
      <c r="P2" s="2657"/>
      <c r="Q2" s="2657"/>
      <c r="R2" s="2657"/>
      <c r="S2" s="2657"/>
    </row>
    <row r="3" spans="1:20" ht="51" customHeight="1">
      <c r="A3" s="2654" t="s">
        <v>124</v>
      </c>
      <c r="B3" s="2655"/>
      <c r="C3" s="2656"/>
      <c r="D3" s="79"/>
      <c r="E3" s="79"/>
      <c r="F3" s="79"/>
      <c r="G3" s="79"/>
      <c r="H3" s="79"/>
      <c r="I3" s="1429"/>
      <c r="J3" s="1429"/>
      <c r="K3" s="1429"/>
      <c r="L3" s="1429"/>
      <c r="M3" s="1429"/>
      <c r="N3" s="1429"/>
      <c r="O3" s="1429"/>
      <c r="P3" s="1429"/>
      <c r="Q3" s="1429"/>
    </row>
    <row r="4" spans="1:20" ht="48" customHeight="1">
      <c r="A4" s="1490" t="s">
        <v>13</v>
      </c>
      <c r="B4" s="1489" t="s">
        <v>729</v>
      </c>
      <c r="C4" s="549" t="s">
        <v>123</v>
      </c>
      <c r="D4" s="79"/>
      <c r="E4" s="79"/>
      <c r="F4" s="79"/>
      <c r="G4" s="278"/>
      <c r="H4" s="278"/>
      <c r="I4" s="1430"/>
      <c r="J4" s="1433"/>
      <c r="K4" s="1433"/>
      <c r="L4" s="1434"/>
      <c r="M4" s="1434"/>
      <c r="N4" s="1434"/>
      <c r="O4" s="1434"/>
      <c r="P4" s="1434"/>
      <c r="Q4" s="1434"/>
      <c r="R4" s="1435"/>
    </row>
    <row r="5" spans="1:20" ht="21">
      <c r="A5" s="1491">
        <v>37956</v>
      </c>
      <c r="B5" s="1486">
        <v>0.24099999999999999</v>
      </c>
      <c r="C5" s="1487">
        <v>0.23569999999999999</v>
      </c>
      <c r="D5" s="79"/>
      <c r="E5" s="79"/>
      <c r="F5" s="79"/>
      <c r="G5" s="278"/>
      <c r="H5" s="278"/>
      <c r="I5" s="1430"/>
      <c r="J5" s="1433"/>
      <c r="K5" s="1433"/>
      <c r="L5" s="1434"/>
      <c r="M5" s="1434"/>
      <c r="N5" s="1434"/>
      <c r="O5" s="1434"/>
      <c r="P5" s="1434"/>
      <c r="Q5" s="1434"/>
      <c r="R5" s="1435"/>
    </row>
    <row r="6" spans="1:20" ht="21" hidden="1">
      <c r="A6" s="1492">
        <v>38139</v>
      </c>
      <c r="B6" s="1485">
        <v>0.25175884853706698</v>
      </c>
      <c r="C6" s="1072">
        <v>0.24867163477509091</v>
      </c>
      <c r="D6" s="79"/>
      <c r="E6" s="79"/>
      <c r="F6" s="79"/>
      <c r="G6" s="278"/>
      <c r="H6" s="278"/>
      <c r="I6" s="1430"/>
      <c r="L6" s="1434"/>
      <c r="M6" s="1434"/>
      <c r="N6" s="1434"/>
      <c r="O6" s="1434"/>
      <c r="P6" s="1434"/>
      <c r="Q6" s="1434"/>
      <c r="R6" s="1435"/>
    </row>
    <row r="7" spans="1:20" ht="21">
      <c r="A7" s="1492">
        <v>38322</v>
      </c>
      <c r="B7" s="1485">
        <v>0.22987130488506399</v>
      </c>
      <c r="C7" s="1072">
        <v>0.238433752130429</v>
      </c>
      <c r="D7" s="79"/>
      <c r="E7" s="79"/>
      <c r="F7" s="79"/>
      <c r="G7" s="278"/>
      <c r="H7" s="278"/>
      <c r="I7" s="1430"/>
      <c r="L7" s="1434"/>
      <c r="M7" s="1434"/>
      <c r="N7" s="1434"/>
      <c r="O7" s="1434"/>
      <c r="P7" s="1434"/>
      <c r="Q7" s="1434"/>
      <c r="R7" s="1435"/>
    </row>
    <row r="8" spans="1:20" ht="21" hidden="1">
      <c r="A8" s="1492">
        <v>38504</v>
      </c>
      <c r="B8" s="1485">
        <v>0.1992410770624177</v>
      </c>
      <c r="C8" s="1072">
        <v>0.20409561690347056</v>
      </c>
      <c r="D8" s="79"/>
      <c r="E8" s="79"/>
      <c r="F8" s="79"/>
      <c r="G8" s="278"/>
      <c r="H8" s="278"/>
      <c r="I8" s="1430"/>
      <c r="L8" s="1434"/>
      <c r="M8" s="1434"/>
      <c r="N8" s="1434"/>
      <c r="O8" s="1434"/>
      <c r="P8" s="1434"/>
      <c r="Q8" s="1434"/>
      <c r="R8" s="1435"/>
    </row>
    <row r="9" spans="1:20" ht="21">
      <c r="A9" s="1492">
        <v>38687</v>
      </c>
      <c r="B9" s="1485">
        <v>0.17089695553831788</v>
      </c>
      <c r="C9" s="1072">
        <v>0.16964146990989265</v>
      </c>
      <c r="D9" s="79"/>
      <c r="E9" s="79"/>
      <c r="F9" s="79"/>
      <c r="G9" s="278"/>
      <c r="H9" s="278"/>
      <c r="I9" s="1430"/>
      <c r="L9" s="1434"/>
      <c r="M9" s="1434"/>
      <c r="N9" s="1434"/>
      <c r="O9" s="1434"/>
      <c r="P9" s="1434"/>
      <c r="Q9" s="1434"/>
      <c r="R9" s="1435"/>
    </row>
    <row r="10" spans="1:20" ht="21" hidden="1">
      <c r="A10" s="1492">
        <v>38869</v>
      </c>
      <c r="B10" s="1485">
        <v>0.13300480636525761</v>
      </c>
      <c r="C10" s="1072">
        <v>0.13468173812691406</v>
      </c>
      <c r="D10" s="79"/>
      <c r="E10" s="79"/>
      <c r="F10" s="79"/>
      <c r="G10" s="278"/>
      <c r="H10" s="278"/>
      <c r="I10" s="1430"/>
      <c r="L10" s="1434"/>
      <c r="M10" s="1434"/>
      <c r="N10" s="1434"/>
      <c r="O10" s="1434"/>
      <c r="P10" s="1434"/>
      <c r="Q10" s="1434"/>
      <c r="R10" s="1435"/>
    </row>
    <row r="11" spans="1:20" ht="21">
      <c r="A11" s="1492">
        <v>39052</v>
      </c>
      <c r="B11" s="1485">
        <v>0.11468843642102869</v>
      </c>
      <c r="C11" s="1072">
        <v>0.11484584318471436</v>
      </c>
      <c r="D11" s="79"/>
      <c r="E11" s="79"/>
      <c r="F11" s="79"/>
      <c r="G11" s="278"/>
      <c r="H11" s="278"/>
      <c r="I11" s="1430"/>
      <c r="L11" s="1434"/>
      <c r="M11" s="1434"/>
      <c r="N11" s="1434"/>
      <c r="O11" s="1434"/>
      <c r="P11" s="1434"/>
      <c r="Q11" s="1434"/>
      <c r="R11" s="1435"/>
    </row>
    <row r="12" spans="1:20" ht="21" hidden="1">
      <c r="A12" s="1492">
        <v>39234</v>
      </c>
      <c r="B12" s="1485">
        <v>9.4391360756030912E-2</v>
      </c>
      <c r="C12" s="1072">
        <v>9.4204840251650449E-2</v>
      </c>
      <c r="D12" s="79"/>
      <c r="E12" s="79"/>
      <c r="F12" s="79"/>
      <c r="G12" s="278"/>
      <c r="H12" s="278"/>
      <c r="I12" s="1430"/>
      <c r="L12" s="1434"/>
      <c r="M12" s="1434"/>
      <c r="N12" s="1434"/>
      <c r="O12" s="1434"/>
      <c r="P12" s="1434"/>
      <c r="Q12" s="1434"/>
      <c r="R12" s="1435"/>
    </row>
    <row r="13" spans="1:20" ht="21">
      <c r="A13" s="1492">
        <v>39417</v>
      </c>
      <c r="B13" s="1485">
        <v>8.4768885030462301E-2</v>
      </c>
      <c r="C13" s="1072">
        <v>8.4401489702688598E-2</v>
      </c>
      <c r="D13" s="79"/>
      <c r="E13" s="79"/>
      <c r="F13" s="79"/>
      <c r="G13" s="278"/>
      <c r="H13" s="278"/>
      <c r="I13" s="1430"/>
      <c r="L13" s="1434"/>
      <c r="M13" s="1434"/>
      <c r="N13" s="1434"/>
      <c r="O13" s="1434"/>
      <c r="P13" s="1434"/>
      <c r="Q13" s="1434"/>
      <c r="R13" s="1435"/>
    </row>
    <row r="14" spans="1:20" ht="21" hidden="1">
      <c r="A14" s="1492">
        <v>39600</v>
      </c>
      <c r="B14" s="1485">
        <v>8.6699999999999999E-2</v>
      </c>
      <c r="C14" s="1072">
        <v>9.06E-2</v>
      </c>
      <c r="D14" s="79"/>
      <c r="E14" s="79"/>
      <c r="F14" s="79"/>
      <c r="G14" s="79"/>
      <c r="H14" s="79"/>
      <c r="I14" s="1429"/>
      <c r="L14" s="1434"/>
      <c r="M14" s="1434"/>
      <c r="N14" s="1434"/>
      <c r="O14" s="1434"/>
      <c r="P14" s="1434"/>
      <c r="Q14" s="1434"/>
      <c r="R14" s="1435"/>
    </row>
    <row r="15" spans="1:20" ht="21">
      <c r="A15" s="1492">
        <v>39783</v>
      </c>
      <c r="B15" s="1485">
        <v>0.1208</v>
      </c>
      <c r="C15" s="1072">
        <v>0.1326</v>
      </c>
      <c r="D15" s="79"/>
      <c r="E15" s="79"/>
      <c r="F15" s="79"/>
      <c r="G15" s="79"/>
      <c r="H15" s="79"/>
      <c r="I15" s="1429"/>
      <c r="L15" s="1434"/>
      <c r="M15" s="1434"/>
      <c r="N15" s="1434"/>
      <c r="O15" s="1434"/>
      <c r="P15" s="1434"/>
      <c r="Q15" s="1434"/>
      <c r="R15" s="1435"/>
    </row>
    <row r="16" spans="1:20" s="60" customFormat="1" ht="21" hidden="1">
      <c r="A16" s="1492">
        <v>39965</v>
      </c>
      <c r="B16" s="1485">
        <v>0.15529999999999999</v>
      </c>
      <c r="C16" s="1072">
        <v>0.161</v>
      </c>
      <c r="D16" s="72"/>
      <c r="E16" s="72"/>
      <c r="F16" s="72"/>
      <c r="G16" s="72"/>
      <c r="H16" s="72"/>
      <c r="I16" s="1431"/>
      <c r="L16" s="1436"/>
      <c r="M16" s="1436"/>
      <c r="N16" s="1436"/>
      <c r="O16" s="1437"/>
      <c r="P16" s="1436"/>
      <c r="Q16" s="1436"/>
      <c r="R16" s="1438"/>
      <c r="S16" s="153"/>
      <c r="T16" s="153"/>
    </row>
    <row r="17" spans="1:18" ht="21">
      <c r="A17" s="1492">
        <v>40148</v>
      </c>
      <c r="B17" s="1485">
        <v>0.1404</v>
      </c>
      <c r="C17" s="1072">
        <v>0.14330000000000001</v>
      </c>
      <c r="D17" s="79"/>
      <c r="E17" s="80"/>
      <c r="F17" s="80"/>
      <c r="G17" s="80"/>
      <c r="H17" s="80"/>
      <c r="I17" s="1432"/>
      <c r="L17" s="1437"/>
      <c r="M17" s="1437"/>
      <c r="N17" s="1437"/>
      <c r="O17" s="1434"/>
      <c r="P17" s="1434"/>
      <c r="Q17" s="1434"/>
      <c r="R17" s="1435"/>
    </row>
    <row r="18" spans="1:18" ht="21" hidden="1">
      <c r="A18" s="1492">
        <v>40330</v>
      </c>
      <c r="B18" s="1485">
        <v>0.11609999999999999</v>
      </c>
      <c r="C18" s="1072">
        <v>0.1183</v>
      </c>
      <c r="D18" s="72"/>
      <c r="E18" s="72"/>
      <c r="F18" s="72"/>
      <c r="G18" s="72"/>
      <c r="H18" s="72"/>
      <c r="I18" s="1431"/>
      <c r="L18" s="1436"/>
      <c r="M18" s="1436"/>
      <c r="N18" s="1436"/>
      <c r="O18" s="1436"/>
      <c r="P18" s="1434"/>
      <c r="Q18" s="1434"/>
      <c r="R18" s="1435"/>
    </row>
    <row r="19" spans="1:18" ht="21">
      <c r="A19" s="1492">
        <v>40513</v>
      </c>
      <c r="B19" s="1485">
        <v>0.108409960162953</v>
      </c>
      <c r="C19" s="1072">
        <v>0.110547250717437</v>
      </c>
      <c r="D19" s="79"/>
      <c r="E19" s="79"/>
      <c r="F19" s="79"/>
      <c r="G19" s="79"/>
      <c r="H19" s="79"/>
      <c r="I19" s="1429"/>
      <c r="L19" s="1434"/>
      <c r="M19" s="1434"/>
      <c r="N19" s="1434"/>
      <c r="O19" s="1434"/>
      <c r="P19" s="1434"/>
      <c r="Q19" s="1434"/>
      <c r="R19" s="1435"/>
    </row>
    <row r="20" spans="1:18" ht="21" hidden="1">
      <c r="A20" s="1492">
        <v>40695</v>
      </c>
      <c r="B20" s="1485">
        <v>0.113957126516463</v>
      </c>
      <c r="C20" s="1072">
        <v>0.115288967128472</v>
      </c>
      <c r="D20" s="79"/>
      <c r="E20" s="79"/>
      <c r="F20" s="79"/>
      <c r="G20" s="79"/>
      <c r="H20" s="79"/>
      <c r="I20" s="1429"/>
      <c r="L20" s="1434"/>
      <c r="M20" s="1434"/>
      <c r="N20" s="1434"/>
      <c r="O20" s="1434"/>
      <c r="P20" s="1434"/>
      <c r="Q20" s="1434"/>
      <c r="R20" s="1435"/>
    </row>
    <row r="21" spans="1:18" ht="21">
      <c r="A21" s="1492">
        <v>40878</v>
      </c>
      <c r="B21" s="1485">
        <v>0.124824699343822</v>
      </c>
      <c r="C21" s="1072">
        <v>0.12663965470126301</v>
      </c>
      <c r="D21" s="79"/>
      <c r="E21" s="79"/>
      <c r="F21" s="79"/>
      <c r="G21" s="79"/>
      <c r="H21" s="79"/>
      <c r="I21" s="1429"/>
      <c r="L21" s="1434"/>
      <c r="M21" s="1434"/>
      <c r="N21" s="1434"/>
      <c r="O21" s="1434"/>
      <c r="P21" s="1434"/>
      <c r="Q21" s="1434"/>
      <c r="R21" s="1435"/>
    </row>
    <row r="22" spans="1:18" ht="21" hidden="1">
      <c r="A22" s="1492">
        <v>41061</v>
      </c>
      <c r="B22" s="1485">
        <v>0.13097785101096041</v>
      </c>
      <c r="C22" s="1072">
        <v>0.13425247806895432</v>
      </c>
      <c r="D22" s="79"/>
      <c r="E22" s="79"/>
      <c r="F22" s="79"/>
      <c r="G22" s="79"/>
      <c r="H22" s="79"/>
      <c r="I22" s="1429"/>
      <c r="L22" s="1434"/>
      <c r="M22" s="1434"/>
      <c r="N22" s="1434"/>
      <c r="O22" s="1434"/>
      <c r="P22" s="1434"/>
      <c r="Q22" s="1434"/>
      <c r="R22" s="1435"/>
    </row>
    <row r="23" spans="1:18" ht="21">
      <c r="A23" s="1492">
        <v>41244</v>
      </c>
      <c r="B23" s="1485">
        <v>0.14269999999999999</v>
      </c>
      <c r="C23" s="1072">
        <v>0.1454</v>
      </c>
      <c r="D23" s="79"/>
      <c r="E23" s="79"/>
      <c r="F23" s="79"/>
      <c r="G23" s="79"/>
      <c r="H23" s="79"/>
      <c r="I23" s="1429"/>
      <c r="J23" s="1434"/>
      <c r="K23" s="1434"/>
      <c r="L23" s="1434"/>
      <c r="M23" s="1434"/>
      <c r="N23" s="1434"/>
      <c r="O23" s="1434"/>
      <c r="P23" s="1434"/>
      <c r="Q23" s="1434"/>
      <c r="R23" s="1435"/>
    </row>
    <row r="24" spans="1:18" ht="21" hidden="1">
      <c r="A24" s="1492">
        <v>41426</v>
      </c>
      <c r="B24" s="1485">
        <v>0.15329999999999999</v>
      </c>
      <c r="C24" s="1072">
        <v>0.15759999999999999</v>
      </c>
      <c r="D24" s="79"/>
      <c r="E24" s="79"/>
      <c r="F24" s="79"/>
      <c r="G24" s="79"/>
      <c r="H24" s="79"/>
      <c r="I24" s="1429"/>
      <c r="J24" s="1434"/>
      <c r="K24" s="1434"/>
      <c r="L24" s="1434"/>
      <c r="M24" s="1434"/>
      <c r="N24" s="1434"/>
      <c r="O24" s="1434"/>
      <c r="P24" s="1434"/>
      <c r="Q24" s="1434"/>
      <c r="R24" s="1435"/>
    </row>
    <row r="25" spans="1:18" ht="21">
      <c r="A25" s="1492">
        <v>41609</v>
      </c>
      <c r="B25" s="1485">
        <v>0.132289709655253</v>
      </c>
      <c r="C25" s="1072">
        <v>0.133732017269869</v>
      </c>
      <c r="D25" s="79"/>
      <c r="E25" s="79"/>
      <c r="F25" s="79"/>
      <c r="G25" s="79"/>
      <c r="H25" s="79"/>
      <c r="I25" s="1429"/>
      <c r="J25" s="1434"/>
      <c r="K25" s="1434"/>
      <c r="L25" s="1434"/>
      <c r="M25" s="1434"/>
      <c r="N25" s="1434"/>
      <c r="O25" s="1434"/>
      <c r="P25" s="1434"/>
      <c r="Q25" s="1434"/>
      <c r="R25" s="1435"/>
    </row>
    <row r="26" spans="1:18" ht="21" hidden="1">
      <c r="A26" s="1492">
        <v>41791</v>
      </c>
      <c r="B26" s="1485">
        <v>0.116663916655663</v>
      </c>
      <c r="C26" s="1072">
        <v>0.117645839774349</v>
      </c>
      <c r="D26" s="79"/>
      <c r="E26" s="79"/>
      <c r="F26" s="79"/>
      <c r="G26" s="79"/>
      <c r="H26" s="79"/>
      <c r="I26" s="1429"/>
      <c r="J26" s="1434"/>
      <c r="K26" s="1434"/>
      <c r="L26" s="1434"/>
      <c r="M26" s="1434"/>
      <c r="N26" s="1434"/>
      <c r="O26" s="1434"/>
      <c r="P26" s="1434"/>
      <c r="Q26" s="1434"/>
      <c r="R26" s="1435"/>
    </row>
    <row r="27" spans="1:18" ht="21">
      <c r="A27" s="1492">
        <v>41974</v>
      </c>
      <c r="B27" s="1485">
        <v>0.12024802064232901</v>
      </c>
      <c r="C27" s="1072">
        <v>0.124785116569871</v>
      </c>
      <c r="D27" s="79"/>
      <c r="E27" s="79"/>
      <c r="F27" s="79"/>
      <c r="G27" s="79"/>
      <c r="H27" s="79"/>
      <c r="I27" s="1429"/>
      <c r="J27" s="1434"/>
      <c r="K27" s="1434"/>
      <c r="L27" s="1434"/>
      <c r="M27" s="1434"/>
      <c r="N27" s="1434"/>
      <c r="O27" s="1434"/>
      <c r="P27" s="1434"/>
      <c r="Q27" s="1434"/>
      <c r="R27" s="1435"/>
    </row>
    <row r="28" spans="1:18" ht="21" hidden="1">
      <c r="A28" s="1492">
        <v>42156</v>
      </c>
      <c r="B28" s="1485">
        <v>0.119904812700729</v>
      </c>
      <c r="C28" s="1072">
        <v>0.12382087974788</v>
      </c>
      <c r="D28" s="79"/>
      <c r="E28" s="79"/>
      <c r="F28" s="79"/>
      <c r="G28" s="79"/>
      <c r="H28" s="79"/>
      <c r="I28" s="1429"/>
      <c r="J28" s="1434"/>
      <c r="K28" s="1434"/>
      <c r="L28" s="1434"/>
      <c r="M28" s="1434"/>
      <c r="N28" s="1434"/>
      <c r="O28" s="1434"/>
      <c r="P28" s="1434"/>
      <c r="Q28" s="1434"/>
      <c r="R28" s="1435"/>
    </row>
    <row r="29" spans="1:18" ht="18.75">
      <c r="A29" s="1492">
        <v>42339</v>
      </c>
      <c r="B29" s="1485">
        <v>0.10699132529452618</v>
      </c>
      <c r="C29" s="1072">
        <v>0.11080081164274938</v>
      </c>
      <c r="D29" s="79"/>
      <c r="E29" s="79"/>
      <c r="F29" s="79"/>
      <c r="G29" s="79"/>
      <c r="H29" s="79"/>
      <c r="I29" s="1429"/>
      <c r="J29" s="1429"/>
      <c r="K29" s="1429"/>
      <c r="L29" s="1429"/>
      <c r="M29" s="1429"/>
      <c r="N29" s="1429"/>
      <c r="O29" s="1429"/>
      <c r="P29" s="1429"/>
      <c r="Q29" s="1429"/>
    </row>
    <row r="30" spans="1:18" ht="18.75" hidden="1">
      <c r="A30" s="1492">
        <v>42522</v>
      </c>
      <c r="B30" s="1485">
        <v>9.4724611591017208E-2</v>
      </c>
      <c r="C30" s="1072">
        <v>9.923979479437206E-2</v>
      </c>
      <c r="D30" s="79"/>
      <c r="E30" s="79"/>
      <c r="F30" s="79"/>
      <c r="G30" s="79"/>
      <c r="H30" s="79"/>
      <c r="I30" s="1429"/>
      <c r="J30" s="1429"/>
      <c r="K30" s="1429"/>
      <c r="L30" s="1429"/>
      <c r="M30" s="1429"/>
      <c r="N30" s="1429"/>
      <c r="O30" s="1429"/>
      <c r="P30" s="1429"/>
      <c r="Q30" s="1429"/>
    </row>
    <row r="31" spans="1:18" ht="18.75">
      <c r="A31" s="1492">
        <v>42705</v>
      </c>
      <c r="B31" s="1485">
        <v>9.8297349429762718E-2</v>
      </c>
      <c r="C31" s="1072">
        <v>0.10235589284546419</v>
      </c>
      <c r="D31" s="79"/>
      <c r="E31" s="79"/>
      <c r="F31" s="79"/>
      <c r="G31" s="79"/>
      <c r="H31" s="79"/>
      <c r="I31" s="1429"/>
      <c r="J31" s="1429"/>
      <c r="K31" s="1429"/>
      <c r="L31" s="1429"/>
      <c r="M31" s="1429"/>
      <c r="N31" s="1429"/>
      <c r="O31" s="1429"/>
      <c r="P31" s="1429"/>
      <c r="Q31" s="1429"/>
    </row>
    <row r="32" spans="1:18" ht="18.75">
      <c r="A32" s="1492">
        <v>43070</v>
      </c>
      <c r="B32" s="1485">
        <v>0.1082</v>
      </c>
      <c r="C32" s="1072">
        <v>0.11070000000000001</v>
      </c>
      <c r="D32" s="79"/>
      <c r="E32" s="79"/>
      <c r="F32" s="79"/>
      <c r="G32" s="79"/>
      <c r="H32" s="79"/>
      <c r="I32" s="1429"/>
      <c r="J32" s="1429"/>
      <c r="K32" s="1429"/>
      <c r="L32" s="1429"/>
      <c r="M32" s="1429"/>
      <c r="N32" s="1429"/>
      <c r="O32" s="1429"/>
      <c r="P32" s="1429"/>
      <c r="Q32" s="1429"/>
    </row>
    <row r="33" spans="1:17" ht="18.75">
      <c r="A33" s="1492">
        <v>43435</v>
      </c>
      <c r="B33" s="1485">
        <v>7.7600000000000002E-2</v>
      </c>
      <c r="C33" s="1072">
        <v>8.2600000000000007E-2</v>
      </c>
      <c r="D33" s="79"/>
      <c r="E33" s="79"/>
      <c r="F33" s="79"/>
      <c r="G33" s="79"/>
      <c r="H33" s="79"/>
      <c r="I33" s="1429"/>
      <c r="J33" s="1429"/>
      <c r="K33" s="1429"/>
      <c r="L33" s="1429"/>
      <c r="M33" s="1429"/>
      <c r="N33" s="1429"/>
      <c r="O33" s="1429"/>
      <c r="P33" s="1429"/>
      <c r="Q33" s="1429"/>
    </row>
    <row r="34" spans="1:17" ht="18.75">
      <c r="A34" s="1492">
        <v>43800</v>
      </c>
      <c r="B34" s="1485">
        <v>0.10809646211624585</v>
      </c>
      <c r="C34" s="1072">
        <v>0.10823910973861361</v>
      </c>
      <c r="D34" s="79"/>
      <c r="E34" s="79"/>
      <c r="F34" s="79"/>
      <c r="G34" s="79"/>
      <c r="H34" s="79"/>
      <c r="I34" s="1429"/>
      <c r="J34" s="1429"/>
      <c r="K34" s="1429"/>
      <c r="L34" s="1429"/>
      <c r="M34" s="1429"/>
      <c r="N34" s="1429"/>
      <c r="O34" s="1429"/>
      <c r="P34" s="1429"/>
      <c r="Q34" s="1429"/>
    </row>
    <row r="35" spans="1:17" ht="18.75">
      <c r="A35" s="1492">
        <v>44166</v>
      </c>
      <c r="B35" s="1485">
        <v>0.1028</v>
      </c>
      <c r="C35" s="1072">
        <v>0.1021</v>
      </c>
      <c r="D35" s="79"/>
      <c r="E35" s="79"/>
      <c r="F35" s="79"/>
      <c r="G35" s="79"/>
      <c r="H35" s="79"/>
      <c r="I35" s="1429"/>
      <c r="J35" s="1429"/>
      <c r="K35" s="1429"/>
      <c r="L35" s="1429"/>
      <c r="M35" s="1429"/>
      <c r="N35" s="1429"/>
      <c r="O35" s="1429"/>
      <c r="P35" s="1429"/>
      <c r="Q35" s="1429"/>
    </row>
    <row r="36" spans="1:17" ht="18.75">
      <c r="A36" s="1493" t="str">
        <f>+'Resumen EEp'!G4</f>
        <v>Abr.2021</v>
      </c>
      <c r="B36" s="1488">
        <f>+'Resumen EEp'!B48</f>
        <v>0.11409999999999999</v>
      </c>
      <c r="C36" s="1073">
        <f>+'Resumen EEp'!B49</f>
        <v>0.1119</v>
      </c>
    </row>
  </sheetData>
  <mergeCells count="3">
    <mergeCell ref="A1:S1"/>
    <mergeCell ref="A3:C3"/>
    <mergeCell ref="A2:S2"/>
  </mergeCells>
  <conditionalFormatting sqref="B36:C36">
    <cfRule type="cellIs" dxfId="6" priority="1" operator="equal">
      <formula>0</formula>
    </cfRule>
  </conditionalFormatting>
  <printOptions horizontalCentered="1" verticalCentered="1"/>
  <pageMargins left="0.4" right="0.4" top="0.25" bottom="0.25" header="0.3" footer="0.3"/>
  <pageSetup scale="36" orientation="landscape" r:id="rId1"/>
  <drawing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8">
    <tabColor rgb="FF00B0F0"/>
  </sheetPr>
  <dimension ref="B31:E60"/>
  <sheetViews>
    <sheetView showGridLines="0" view="pageBreakPreview" zoomScaleNormal="100" zoomScaleSheetLayoutView="100" workbookViewId="0">
      <selection activeCell="I1" sqref="I1:Q1048576"/>
    </sheetView>
  </sheetViews>
  <sheetFormatPr baseColWidth="10" defaultRowHeight="15"/>
  <cols>
    <col min="2" max="2" width="15" customWidth="1"/>
    <col min="4" max="4" width="17.42578125" style="108" customWidth="1"/>
    <col min="5" max="5" width="17.5703125" style="108" customWidth="1"/>
    <col min="6" max="6" width="20.28515625" customWidth="1"/>
    <col min="7" max="7" width="16.42578125" customWidth="1"/>
    <col min="8" max="8" width="12.7109375" customWidth="1"/>
  </cols>
  <sheetData>
    <row r="31" spans="2:5">
      <c r="B31" s="882"/>
      <c r="C31" s="883"/>
      <c r="D31"/>
      <c r="E31"/>
    </row>
    <row r="32" spans="2:5">
      <c r="B32" s="882"/>
      <c r="C32" s="883"/>
      <c r="D32"/>
      <c r="E32"/>
    </row>
    <row r="33" spans="2:5">
      <c r="B33" s="882"/>
      <c r="C33" s="883"/>
      <c r="D33"/>
      <c r="E33"/>
    </row>
    <row r="34" spans="2:5">
      <c r="B34" s="882"/>
      <c r="C34" s="883"/>
      <c r="D34"/>
      <c r="E34"/>
    </row>
    <row r="35" spans="2:5">
      <c r="B35" s="882"/>
      <c r="C35" s="883"/>
      <c r="D35"/>
      <c r="E35"/>
    </row>
    <row r="36" spans="2:5">
      <c r="B36" s="880"/>
      <c r="C36" s="884"/>
      <c r="D36"/>
      <c r="E36"/>
    </row>
    <row r="37" spans="2:5">
      <c r="B37" s="881"/>
      <c r="C37" s="743"/>
      <c r="D37"/>
      <c r="E37"/>
    </row>
    <row r="38" spans="2:5">
      <c r="B38" s="881"/>
      <c r="C38" s="743"/>
      <c r="D38"/>
      <c r="E38"/>
    </row>
    <row r="39" spans="2:5">
      <c r="B39" s="881"/>
      <c r="C39" s="743"/>
      <c r="D39"/>
      <c r="E39"/>
    </row>
    <row r="40" spans="2:5">
      <c r="B40" s="881"/>
      <c r="C40" s="743"/>
      <c r="D40"/>
      <c r="E40"/>
    </row>
    <row r="41" spans="2:5">
      <c r="B41" s="881"/>
      <c r="C41" s="743"/>
      <c r="D41"/>
      <c r="E41"/>
    </row>
    <row r="42" spans="2:5">
      <c r="B42" s="881"/>
      <c r="C42" s="743"/>
      <c r="D42"/>
      <c r="E42"/>
    </row>
    <row r="43" spans="2:5">
      <c r="B43" s="881"/>
      <c r="C43" s="743"/>
      <c r="D43"/>
      <c r="E43"/>
    </row>
    <row r="44" spans="2:5">
      <c r="B44" s="881"/>
      <c r="C44" s="743"/>
      <c r="D44"/>
      <c r="E44"/>
    </row>
    <row r="45" spans="2:5">
      <c r="B45" s="881"/>
      <c r="C45" s="743"/>
      <c r="D45"/>
      <c r="E45"/>
    </row>
    <row r="46" spans="2:5">
      <c r="B46" s="881"/>
      <c r="C46" s="743"/>
      <c r="D46"/>
      <c r="E46"/>
    </row>
    <row r="47" spans="2:5">
      <c r="B47" s="881"/>
      <c r="C47" s="743"/>
      <c r="D47"/>
      <c r="E47"/>
    </row>
    <row r="48" spans="2:5">
      <c r="B48" s="881"/>
      <c r="C48" s="743"/>
      <c r="D48"/>
      <c r="E48"/>
    </row>
    <row r="49" spans="2:5">
      <c r="B49" s="881"/>
      <c r="C49" s="743"/>
      <c r="D49"/>
      <c r="E49"/>
    </row>
    <row r="50" spans="2:5">
      <c r="B50" s="881"/>
      <c r="C50" s="743"/>
      <c r="D50"/>
      <c r="E50"/>
    </row>
    <row r="51" spans="2:5">
      <c r="B51" s="881"/>
      <c r="C51" s="743"/>
      <c r="D51"/>
      <c r="E51"/>
    </row>
    <row r="52" spans="2:5">
      <c r="B52" s="881"/>
      <c r="C52" s="743"/>
      <c r="D52"/>
      <c r="E52"/>
    </row>
    <row r="53" spans="2:5">
      <c r="B53" s="881"/>
      <c r="C53" s="743"/>
      <c r="D53"/>
      <c r="E53"/>
    </row>
    <row r="54" spans="2:5">
      <c r="B54" s="881"/>
      <c r="C54" s="743"/>
      <c r="D54"/>
      <c r="E54"/>
    </row>
    <row r="55" spans="2:5">
      <c r="B55" s="881"/>
      <c r="C55" s="743"/>
      <c r="D55"/>
      <c r="E55"/>
    </row>
    <row r="56" spans="2:5">
      <c r="B56" s="881"/>
      <c r="C56" s="743"/>
      <c r="D56"/>
      <c r="E56"/>
    </row>
    <row r="57" spans="2:5">
      <c r="B57" s="881"/>
      <c r="C57" s="743"/>
      <c r="D57"/>
      <c r="E57"/>
    </row>
    <row r="58" spans="2:5">
      <c r="B58" s="881"/>
      <c r="C58" s="743"/>
      <c r="D58"/>
      <c r="E58"/>
    </row>
    <row r="59" spans="2:5">
      <c r="B59" s="881"/>
      <c r="C59" s="743"/>
      <c r="D59"/>
      <c r="E59"/>
    </row>
    <row r="60" spans="2:5">
      <c r="B60" s="881"/>
      <c r="C60" s="743"/>
      <c r="D60"/>
      <c r="E60"/>
    </row>
  </sheetData>
  <pageMargins left="0.7" right="0.7" top="0.75" bottom="0.75" header="0.3" footer="0.3"/>
  <pageSetup orientation="landscape" r:id="rId1"/>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7">
    <tabColor rgb="FF00B0F0"/>
  </sheetPr>
  <dimension ref="A1:M56"/>
  <sheetViews>
    <sheetView showGridLines="0" view="pageBreakPreview" zoomScale="73" zoomScaleNormal="100" zoomScaleSheetLayoutView="73" workbookViewId="0">
      <selection activeCell="L1" sqref="L1:S1048576"/>
    </sheetView>
  </sheetViews>
  <sheetFormatPr baseColWidth="10" defaultColWidth="11.42578125" defaultRowHeight="15"/>
  <cols>
    <col min="1" max="1" width="20.28515625" style="29" customWidth="1"/>
    <col min="2" max="2" width="32.85546875" style="29" customWidth="1"/>
    <col min="3" max="3" width="20" style="29" customWidth="1"/>
    <col min="4" max="4" width="23.28515625" style="29" bestFit="1" customWidth="1"/>
    <col min="5" max="5" width="20.42578125" style="29" customWidth="1"/>
    <col min="6" max="6" width="25" style="29" customWidth="1"/>
    <col min="7" max="7" width="21.7109375" style="29" customWidth="1"/>
    <col min="8" max="8" width="24.42578125" style="29" customWidth="1"/>
    <col min="9" max="9" width="18.42578125" style="29" customWidth="1"/>
    <col min="10" max="10" width="21.140625" style="29" customWidth="1"/>
    <col min="11" max="11" width="19.28515625" style="29" customWidth="1"/>
    <col min="12" max="12" width="19.7109375" style="44" customWidth="1"/>
    <col min="13" max="13" width="14.28515625" style="29" customWidth="1"/>
    <col min="14" max="14" width="13.85546875" style="29" customWidth="1"/>
    <col min="15" max="16384" width="11.42578125" style="29"/>
  </cols>
  <sheetData>
    <row r="1" spans="1:13" customFormat="1" ht="92.25" customHeight="1">
      <c r="A1" s="2658"/>
      <c r="B1" s="2658"/>
      <c r="C1" s="2658"/>
      <c r="D1" s="2658"/>
      <c r="E1" s="2658"/>
      <c r="F1" s="2658"/>
      <c r="G1" s="2658"/>
      <c r="H1" s="2658"/>
      <c r="I1" s="2658"/>
      <c r="J1" s="2658"/>
      <c r="K1" s="2658"/>
      <c r="L1" s="163"/>
    </row>
    <row r="2" spans="1:13" customFormat="1" ht="12.75" customHeight="1">
      <c r="A2" s="1628"/>
      <c r="B2" s="1628"/>
      <c r="C2" s="1628"/>
      <c r="D2" s="1628"/>
      <c r="E2" s="1628"/>
      <c r="F2" s="1628"/>
      <c r="G2" s="1628"/>
      <c r="H2" s="1628"/>
      <c r="I2" s="1628"/>
      <c r="J2" s="1628"/>
      <c r="K2" s="1628"/>
      <c r="L2" s="163"/>
    </row>
    <row r="3" spans="1:13" customFormat="1" ht="30" customHeight="1">
      <c r="A3" s="2662" t="s">
        <v>15</v>
      </c>
      <c r="B3" s="2659" t="s">
        <v>103</v>
      </c>
      <c r="C3" s="2660"/>
      <c r="D3" s="2660"/>
      <c r="E3" s="2660"/>
      <c r="F3" s="2660"/>
      <c r="G3" s="2660"/>
      <c r="H3" s="2661"/>
      <c r="I3" s="29"/>
      <c r="J3" s="29"/>
      <c r="K3" s="29"/>
      <c r="L3" s="1462"/>
    </row>
    <row r="4" spans="1:13" customFormat="1" ht="51" customHeight="1">
      <c r="A4" s="2663"/>
      <c r="B4" s="2071" t="s">
        <v>954</v>
      </c>
      <c r="C4" s="2071" t="s">
        <v>114</v>
      </c>
      <c r="D4" s="2071" t="s">
        <v>65</v>
      </c>
      <c r="E4" s="2071" t="s">
        <v>114</v>
      </c>
      <c r="F4" s="1629" t="s">
        <v>955</v>
      </c>
      <c r="G4" s="2071" t="s">
        <v>114</v>
      </c>
      <c r="H4" s="1630" t="s">
        <v>101</v>
      </c>
      <c r="I4" s="69"/>
      <c r="J4" s="69"/>
      <c r="K4" s="69"/>
      <c r="L4" s="1462"/>
    </row>
    <row r="5" spans="1:13" s="412" customFormat="1" ht="18" customHeight="1">
      <c r="A5" s="2075">
        <v>2005</v>
      </c>
      <c r="B5" s="2076">
        <v>1182369144.5599999</v>
      </c>
      <c r="C5" s="2077">
        <f t="shared" ref="C5:C10" si="0">B5/H5</f>
        <v>0.94107399436081784</v>
      </c>
      <c r="D5" s="2076">
        <v>45221952.840000004</v>
      </c>
      <c r="E5" s="2077">
        <f t="shared" ref="E5:E22" si="1">D5/H5</f>
        <v>3.5993161685365468E-2</v>
      </c>
      <c r="F5" s="2076">
        <v>28812917.210000001</v>
      </c>
      <c r="G5" s="2077">
        <f t="shared" ref="G5:G20" si="2">F5/H5</f>
        <v>2.2932843953816728E-2</v>
      </c>
      <c r="H5" s="2078">
        <f>B5+D5+F5</f>
        <v>1256404014.6099999</v>
      </c>
      <c r="I5" s="2079"/>
      <c r="J5" s="2080"/>
      <c r="K5" s="2079"/>
      <c r="L5" s="2081"/>
    </row>
    <row r="6" spans="1:13" s="412" customFormat="1" ht="18" customHeight="1">
      <c r="A6" s="2075">
        <v>2006</v>
      </c>
      <c r="B6" s="2076">
        <v>1292735922.04</v>
      </c>
      <c r="C6" s="2077">
        <f t="shared" si="0"/>
        <v>0.9378154266333486</v>
      </c>
      <c r="D6" s="2076">
        <v>53017895.640000001</v>
      </c>
      <c r="E6" s="2077">
        <f t="shared" si="1"/>
        <v>3.8461838625453222E-2</v>
      </c>
      <c r="F6" s="2082">
        <v>32700711.139999997</v>
      </c>
      <c r="G6" s="2077">
        <f t="shared" si="2"/>
        <v>2.3722734741198043E-2</v>
      </c>
      <c r="H6" s="2078">
        <f>B6+D6+F6</f>
        <v>1378454528.8200002</v>
      </c>
      <c r="I6" s="2079"/>
      <c r="J6" s="2080"/>
      <c r="K6" s="2083"/>
      <c r="L6" s="2081"/>
      <c r="M6" s="721"/>
    </row>
    <row r="7" spans="1:13" s="412" customFormat="1" ht="18" customHeight="1">
      <c r="A7" s="2075">
        <v>2007</v>
      </c>
      <c r="B7" s="2076">
        <v>1635826213.1600001</v>
      </c>
      <c r="C7" s="2077">
        <f t="shared" si="0"/>
        <v>0.94578819961072813</v>
      </c>
      <c r="D7" s="2076">
        <v>70883463.600000009</v>
      </c>
      <c r="E7" s="2077">
        <f t="shared" si="1"/>
        <v>4.0982802990368349E-2</v>
      </c>
      <c r="F7" s="2082">
        <v>22880747.219999999</v>
      </c>
      <c r="G7" s="2077">
        <f t="shared" si="2"/>
        <v>1.3228997398903602E-2</v>
      </c>
      <c r="H7" s="2078">
        <f t="shared" ref="H7:H19" si="3">B7+D7+F7</f>
        <v>1729590423.98</v>
      </c>
      <c r="I7" s="2079"/>
      <c r="J7" s="2080"/>
      <c r="K7" s="2083"/>
      <c r="L7" s="2081"/>
      <c r="M7" s="721"/>
    </row>
    <row r="8" spans="1:13" s="412" customFormat="1" ht="18" customHeight="1">
      <c r="A8" s="2075">
        <v>2008</v>
      </c>
      <c r="B8" s="2082">
        <v>1581393650.8599999</v>
      </c>
      <c r="C8" s="2077">
        <f t="shared" si="0"/>
        <v>0.94890566872483018</v>
      </c>
      <c r="D8" s="2082">
        <v>68964104.809999987</v>
      </c>
      <c r="E8" s="2077">
        <f t="shared" si="1"/>
        <v>4.1381492809936499E-2</v>
      </c>
      <c r="F8" s="2082">
        <v>16186878.83</v>
      </c>
      <c r="G8" s="2077">
        <f t="shared" si="2"/>
        <v>9.7128384652334383E-3</v>
      </c>
      <c r="H8" s="2078">
        <f t="shared" si="3"/>
        <v>1666544634.4999998</v>
      </c>
      <c r="I8" s="2079" t="s">
        <v>8</v>
      </c>
      <c r="J8" s="2080"/>
      <c r="K8" s="2083"/>
      <c r="L8" s="2081"/>
      <c r="M8" s="721"/>
    </row>
    <row r="9" spans="1:13" s="412" customFormat="1" ht="18" customHeight="1">
      <c r="A9" s="2075">
        <v>2009</v>
      </c>
      <c r="B9" s="2076">
        <v>1687099942.1400001</v>
      </c>
      <c r="C9" s="2077">
        <f t="shared" si="0"/>
        <v>0.95230043356878247</v>
      </c>
      <c r="D9" s="2076">
        <v>73407508.640000001</v>
      </c>
      <c r="E9" s="2077">
        <f t="shared" si="1"/>
        <v>4.1435602336873975E-2</v>
      </c>
      <c r="F9" s="2082">
        <v>11097268.350000001</v>
      </c>
      <c r="G9" s="2077">
        <f t="shared" si="2"/>
        <v>6.263964094343601E-3</v>
      </c>
      <c r="H9" s="2078">
        <f t="shared" si="3"/>
        <v>1771604719.1300001</v>
      </c>
      <c r="I9" s="2079"/>
      <c r="J9" s="2080"/>
      <c r="K9" s="2084"/>
      <c r="L9" s="2081"/>
      <c r="M9" s="721"/>
    </row>
    <row r="10" spans="1:13" s="412" customFormat="1" ht="18" customHeight="1">
      <c r="A10" s="2075">
        <v>2010</v>
      </c>
      <c r="B10" s="2076">
        <v>1922473262.4300001</v>
      </c>
      <c r="C10" s="2077">
        <f t="shared" si="0"/>
        <v>0.95304420065592299</v>
      </c>
      <c r="D10" s="2076">
        <v>83809693.36999999</v>
      </c>
      <c r="E10" s="2077">
        <f t="shared" si="1"/>
        <v>4.1547699926951773E-2</v>
      </c>
      <c r="F10" s="2082">
        <v>10909175.590000002</v>
      </c>
      <c r="G10" s="2077">
        <f t="shared" si="2"/>
        <v>5.4080994171253009E-3</v>
      </c>
      <c r="H10" s="2078">
        <f t="shared" si="3"/>
        <v>2017192131.3899999</v>
      </c>
      <c r="I10" s="2085"/>
      <c r="J10" s="2080"/>
      <c r="K10" s="2085"/>
      <c r="L10" s="2081"/>
      <c r="M10" s="960"/>
    </row>
    <row r="11" spans="1:13" s="412" customFormat="1" ht="18" customHeight="1">
      <c r="A11" s="2075">
        <v>2011</v>
      </c>
      <c r="B11" s="2076">
        <v>2175109581.8400002</v>
      </c>
      <c r="C11" s="2077">
        <f t="shared" ref="C11:C22" si="4">B11/H11</f>
        <v>0.95103367657376847</v>
      </c>
      <c r="D11" s="2076">
        <v>94554070.570000008</v>
      </c>
      <c r="E11" s="2077">
        <f t="shared" si="1"/>
        <v>4.1342333333446481E-2</v>
      </c>
      <c r="F11" s="2082">
        <v>17436831.43</v>
      </c>
      <c r="G11" s="2077">
        <f t="shared" si="2"/>
        <v>7.623990092785026E-3</v>
      </c>
      <c r="H11" s="2078">
        <f t="shared" si="3"/>
        <v>2287100483.8400002</v>
      </c>
      <c r="I11" s="2085"/>
      <c r="J11" s="2080"/>
      <c r="K11" s="2085"/>
      <c r="L11" s="2081"/>
    </row>
    <row r="12" spans="1:13" s="412" customFormat="1" ht="18" customHeight="1">
      <c r="A12" s="2075">
        <v>2012</v>
      </c>
      <c r="B12" s="2076">
        <v>2411674911.5</v>
      </c>
      <c r="C12" s="2086">
        <f t="shared" si="4"/>
        <v>0.95211214546597178</v>
      </c>
      <c r="D12" s="2076">
        <v>104789518.08999999</v>
      </c>
      <c r="E12" s="2086">
        <f t="shared" si="1"/>
        <v>4.1370158314148531E-2</v>
      </c>
      <c r="F12" s="2082">
        <v>16509152.34</v>
      </c>
      <c r="G12" s="2086">
        <f t="shared" si="2"/>
        <v>6.5176962198795789E-3</v>
      </c>
      <c r="H12" s="2078">
        <f t="shared" si="3"/>
        <v>2532973581.9300003</v>
      </c>
      <c r="I12" s="2087"/>
      <c r="J12" s="2088"/>
      <c r="K12" s="2085"/>
      <c r="L12" s="2081"/>
    </row>
    <row r="13" spans="1:13" s="412" customFormat="1" ht="18" customHeight="1">
      <c r="A13" s="2075">
        <v>2013</v>
      </c>
      <c r="B13" s="2076">
        <v>2663186569.8199997</v>
      </c>
      <c r="C13" s="2086">
        <f t="shared" si="4"/>
        <v>0.95177416884053523</v>
      </c>
      <c r="D13" s="2076">
        <v>115834844.37000003</v>
      </c>
      <c r="E13" s="2086">
        <f t="shared" si="1"/>
        <v>4.1397254691953878E-2</v>
      </c>
      <c r="F13" s="2082">
        <v>19107235.449999999</v>
      </c>
      <c r="G13" s="2086">
        <f t="shared" si="2"/>
        <v>6.8285764675109885E-3</v>
      </c>
      <c r="H13" s="2078">
        <f t="shared" si="3"/>
        <v>2798128649.6399994</v>
      </c>
      <c r="J13" s="2088"/>
      <c r="K13" s="2085"/>
      <c r="L13" s="2081"/>
    </row>
    <row r="14" spans="1:13" s="412" customFormat="1" ht="18" customHeight="1">
      <c r="A14" s="2075">
        <v>2014</v>
      </c>
      <c r="B14" s="2089">
        <v>3005088863.5</v>
      </c>
      <c r="C14" s="2090">
        <f t="shared" si="4"/>
        <v>0.95169285075746779</v>
      </c>
      <c r="D14" s="2089">
        <v>131454109.10000002</v>
      </c>
      <c r="E14" s="2090">
        <f t="shared" si="1"/>
        <v>4.1630694304146058E-2</v>
      </c>
      <c r="F14" s="2091">
        <v>21081739.099999998</v>
      </c>
      <c r="G14" s="2090">
        <f t="shared" si="2"/>
        <v>6.6764549383862741E-3</v>
      </c>
      <c r="H14" s="2078">
        <f t="shared" si="3"/>
        <v>3157624711.6999998</v>
      </c>
      <c r="K14" s="2085"/>
      <c r="L14" s="2081"/>
    </row>
    <row r="15" spans="1:13" s="412" customFormat="1" ht="18" customHeight="1">
      <c r="A15" s="2075">
        <v>2015</v>
      </c>
      <c r="B15" s="2089">
        <v>3382710516.6399999</v>
      </c>
      <c r="C15" s="2090">
        <f t="shared" si="4"/>
        <v>0.95338904993406337</v>
      </c>
      <c r="D15" s="2089">
        <v>147262666.77000001</v>
      </c>
      <c r="E15" s="2090">
        <f t="shared" si="1"/>
        <v>4.1504767632928548E-2</v>
      </c>
      <c r="F15" s="2091">
        <v>18117196.77</v>
      </c>
      <c r="G15" s="2090">
        <f t="shared" si="2"/>
        <v>5.106182433008059E-3</v>
      </c>
      <c r="H15" s="2078">
        <f t="shared" si="3"/>
        <v>3548090380.1799998</v>
      </c>
      <c r="I15" s="2050"/>
      <c r="J15" s="2080"/>
      <c r="K15" s="2085"/>
      <c r="L15" s="2081"/>
    </row>
    <row r="16" spans="1:13" s="412" customFormat="1" ht="18" customHeight="1">
      <c r="A16" s="2075">
        <v>2016</v>
      </c>
      <c r="B16" s="2089">
        <v>3862688790.9599996</v>
      </c>
      <c r="C16" s="2090">
        <f t="shared" si="4"/>
        <v>0.95416022594621486</v>
      </c>
      <c r="D16" s="2089">
        <v>168521814.59</v>
      </c>
      <c r="E16" s="2090">
        <f t="shared" si="1"/>
        <v>4.1628208066458665E-2</v>
      </c>
      <c r="F16" s="2091">
        <v>17049514.629999999</v>
      </c>
      <c r="G16" s="2090">
        <f t="shared" si="2"/>
        <v>4.2115659873264068E-3</v>
      </c>
      <c r="H16" s="2078">
        <f t="shared" si="3"/>
        <v>4048260120.1799998</v>
      </c>
      <c r="I16" s="781"/>
      <c r="J16" s="2080"/>
      <c r="K16" s="2092"/>
      <c r="L16" s="2081"/>
    </row>
    <row r="17" spans="1:13" s="412" customFormat="1" ht="18" customHeight="1">
      <c r="A17" s="2075">
        <v>2017</v>
      </c>
      <c r="B17" s="2089">
        <v>4365095869.0900002</v>
      </c>
      <c r="C17" s="2090">
        <f t="shared" si="4"/>
        <v>0.95451833422211996</v>
      </c>
      <c r="D17" s="2089">
        <v>189049670.72999999</v>
      </c>
      <c r="E17" s="2090">
        <f t="shared" si="1"/>
        <v>4.1339613653905587E-2</v>
      </c>
      <c r="F17" s="2091">
        <v>18941966.82</v>
      </c>
      <c r="G17" s="2090">
        <f t="shared" si="2"/>
        <v>4.1420521239746181E-3</v>
      </c>
      <c r="H17" s="2078">
        <f t="shared" si="3"/>
        <v>4573087506.6399994</v>
      </c>
      <c r="I17" s="798"/>
      <c r="J17" s="798"/>
      <c r="K17" s="798"/>
      <c r="L17" s="2081"/>
      <c r="M17" s="798"/>
    </row>
    <row r="18" spans="1:13" s="412" customFormat="1" ht="18" customHeight="1">
      <c r="A18" s="2075">
        <v>2018</v>
      </c>
      <c r="B18" s="2076">
        <v>4960308050.1199999</v>
      </c>
      <c r="C18" s="2086">
        <f t="shared" si="4"/>
        <v>0.95442170562015738</v>
      </c>
      <c r="D18" s="2076">
        <v>216582431.09999999</v>
      </c>
      <c r="E18" s="2086">
        <f t="shared" si="1"/>
        <v>4.1673011274535959E-2</v>
      </c>
      <c r="F18" s="2082">
        <v>20296486.460000001</v>
      </c>
      <c r="G18" s="2086">
        <f t="shared" si="2"/>
        <v>3.9052831053065342E-3</v>
      </c>
      <c r="H18" s="2078">
        <f t="shared" si="3"/>
        <v>5197186967.6800003</v>
      </c>
      <c r="I18" s="798"/>
      <c r="J18" s="798"/>
      <c r="K18" s="798"/>
      <c r="L18" s="2081"/>
      <c r="M18" s="798"/>
    </row>
    <row r="19" spans="1:13" s="412" customFormat="1" ht="18" customHeight="1">
      <c r="A19" s="2075">
        <v>2019</v>
      </c>
      <c r="B19" s="2076">
        <v>5454398175.96</v>
      </c>
      <c r="C19" s="2086">
        <f t="shared" si="4"/>
        <v>0.95509227720429402</v>
      </c>
      <c r="D19" s="2076">
        <v>236137407.19999999</v>
      </c>
      <c r="E19" s="2086">
        <f t="shared" si="1"/>
        <v>4.13488356918627E-2</v>
      </c>
      <c r="F19" s="2082">
        <v>20324305.609999999</v>
      </c>
      <c r="G19" s="2086">
        <f t="shared" si="2"/>
        <v>3.5588871038433815E-3</v>
      </c>
      <c r="H19" s="2078">
        <f t="shared" si="3"/>
        <v>5710859888.7699995</v>
      </c>
      <c r="I19" s="798"/>
      <c r="J19" s="798"/>
      <c r="K19" s="798"/>
      <c r="L19" s="2081"/>
      <c r="M19" s="798"/>
    </row>
    <row r="20" spans="1:13" s="412" customFormat="1" ht="18" customHeight="1">
      <c r="A20" s="2075">
        <v>2020</v>
      </c>
      <c r="B20" s="2089">
        <v>5371768693.4499998</v>
      </c>
      <c r="C20" s="2090">
        <f t="shared" si="4"/>
        <v>0.95732388446010375</v>
      </c>
      <c r="D20" s="2089">
        <v>233752220.31999999</v>
      </c>
      <c r="E20" s="2090">
        <f t="shared" si="1"/>
        <v>4.1657896370477683E-2</v>
      </c>
      <c r="F20" s="2091">
        <v>5713466.4100000001</v>
      </c>
      <c r="G20" s="2090">
        <f t="shared" si="2"/>
        <v>1.0182191694186051E-3</v>
      </c>
      <c r="H20" s="2078">
        <f>B20+D20+F20</f>
        <v>5611234380.1799994</v>
      </c>
      <c r="I20" s="798"/>
      <c r="J20" s="798"/>
      <c r="K20" s="798"/>
      <c r="L20" s="2093"/>
      <c r="M20" s="798"/>
    </row>
    <row r="21" spans="1:13" s="412" customFormat="1" ht="18" customHeight="1">
      <c r="A21" s="2075" t="str">
        <f>+'Resumen EEp'!G5</f>
        <v>Ene-Abr. 2021</v>
      </c>
      <c r="B21" s="2089">
        <v>1891699645.5899999</v>
      </c>
      <c r="C21" s="2090">
        <f t="shared" ref="C21" si="5">B21/H21</f>
        <v>0.95739621227353355</v>
      </c>
      <c r="D21" s="2089">
        <v>82316897.290000007</v>
      </c>
      <c r="E21" s="2090">
        <f t="shared" ref="E21" si="6">D21/H21</f>
        <v>4.1660887263620321E-2</v>
      </c>
      <c r="F21" s="2091">
        <v>1863057.79</v>
      </c>
      <c r="G21" s="2090">
        <f t="shared" ref="G21" si="7">F21/H21</f>
        <v>9.4290046284614551E-4</v>
      </c>
      <c r="H21" s="2078">
        <f>B21+D21+F21</f>
        <v>1975879600.6699998</v>
      </c>
      <c r="I21" s="798"/>
      <c r="J21" s="798"/>
      <c r="K21" s="798"/>
      <c r="L21" s="2094"/>
      <c r="M21" s="798"/>
    </row>
    <row r="22" spans="1:13" s="416" customFormat="1" ht="25.5" customHeight="1">
      <c r="A22" s="2095" t="s">
        <v>1</v>
      </c>
      <c r="B22" s="2096">
        <f>SUM(B5:B21)</f>
        <v>48845627803.659988</v>
      </c>
      <c r="C22" s="2097">
        <f t="shared" si="4"/>
        <v>0.95289546017356119</v>
      </c>
      <c r="D22" s="2096">
        <f>SUM(D5:D21)</f>
        <v>2115560269.0299997</v>
      </c>
      <c r="E22" s="2097">
        <f t="shared" si="1"/>
        <v>4.1270997358973306E-2</v>
      </c>
      <c r="F22" s="2096">
        <f>SUM(F5:F21)</f>
        <v>299028651.15000004</v>
      </c>
      <c r="G22" s="2097">
        <f>F22/H22</f>
        <v>5.8335424674653864E-3</v>
      </c>
      <c r="H22" s="2098">
        <f>SUM(H5:H21)</f>
        <v>51260216723.839996</v>
      </c>
      <c r="I22" s="799"/>
      <c r="J22" s="799"/>
      <c r="K22" s="799"/>
      <c r="L22" s="2094"/>
      <c r="M22" s="798"/>
    </row>
    <row r="23" spans="1:13" customFormat="1" ht="18.75">
      <c r="B23" s="11"/>
      <c r="C23" s="11"/>
      <c r="D23" s="11"/>
      <c r="E23" s="11"/>
      <c r="F23" s="11"/>
      <c r="G23" s="15"/>
      <c r="H23" s="15"/>
      <c r="I23" s="15"/>
      <c r="J23" s="15"/>
      <c r="K23" s="15"/>
      <c r="L23" s="2094"/>
      <c r="M23" s="798"/>
    </row>
    <row r="24" spans="1:13" customFormat="1" ht="18.75">
      <c r="B24" s="120"/>
      <c r="C24" s="120"/>
      <c r="D24" s="120"/>
      <c r="E24" s="120"/>
      <c r="F24" s="120"/>
      <c r="G24" s="15"/>
      <c r="H24" s="15"/>
      <c r="I24" s="15"/>
      <c r="J24" s="15"/>
      <c r="K24" s="15"/>
      <c r="L24" s="799"/>
      <c r="M24" s="799"/>
    </row>
    <row r="25" spans="1:13" customFormat="1">
      <c r="C25" s="15"/>
      <c r="D25" s="15"/>
      <c r="E25" s="15"/>
      <c r="F25" s="15"/>
      <c r="G25" s="15"/>
      <c r="H25" s="15"/>
      <c r="I25" s="15"/>
      <c r="J25" s="15"/>
      <c r="K25" s="15"/>
      <c r="L25" s="1463"/>
      <c r="M25" s="15"/>
    </row>
    <row r="26" spans="1:13" customFormat="1">
      <c r="C26" s="15"/>
      <c r="D26" s="15"/>
      <c r="E26" s="15"/>
      <c r="F26" s="15"/>
      <c r="G26" s="15"/>
      <c r="H26" s="15"/>
      <c r="I26" s="15"/>
      <c r="J26" s="15"/>
      <c r="K26" s="15"/>
      <c r="L26" s="1463"/>
      <c r="M26" s="15"/>
    </row>
    <row r="27" spans="1:13" customFormat="1">
      <c r="C27" s="15"/>
      <c r="D27" s="15"/>
      <c r="E27" s="15"/>
      <c r="F27" s="15"/>
      <c r="G27" s="15"/>
      <c r="H27" s="15"/>
      <c r="I27" s="15"/>
      <c r="J27" s="15"/>
      <c r="K27" s="15"/>
      <c r="L27" s="1464"/>
      <c r="M27" s="15"/>
    </row>
    <row r="28" spans="1:13" customFormat="1">
      <c r="C28" s="15"/>
      <c r="D28" s="15"/>
      <c r="E28" s="15"/>
      <c r="F28" s="15"/>
      <c r="G28" s="15"/>
      <c r="H28" s="15"/>
      <c r="I28" s="15"/>
      <c r="J28" s="15"/>
      <c r="K28" s="15"/>
      <c r="L28" s="795"/>
      <c r="M28" s="15"/>
    </row>
    <row r="29" spans="1:13" customFormat="1">
      <c r="C29" s="15"/>
      <c r="D29" s="15"/>
      <c r="E29" s="15"/>
      <c r="F29" s="15"/>
      <c r="G29" s="15"/>
      <c r="H29" s="15"/>
      <c r="I29" s="15"/>
      <c r="J29" s="15"/>
      <c r="K29" s="15"/>
      <c r="L29" s="795"/>
      <c r="M29" s="15"/>
    </row>
    <row r="30" spans="1:13" customFormat="1">
      <c r="C30" s="15"/>
      <c r="D30" s="15"/>
      <c r="E30" s="15"/>
      <c r="F30" s="15"/>
      <c r="G30" s="15"/>
      <c r="H30" s="15"/>
      <c r="I30" s="15"/>
      <c r="J30" s="15"/>
      <c r="K30" s="15"/>
      <c r="L30" s="795"/>
      <c r="M30" s="15"/>
    </row>
    <row r="31" spans="1:13" customFormat="1">
      <c r="C31" s="15"/>
      <c r="D31" s="15"/>
      <c r="E31" s="15"/>
      <c r="F31" s="15"/>
      <c r="G31" s="15"/>
      <c r="H31" s="15"/>
      <c r="I31" s="15"/>
      <c r="J31" s="15"/>
      <c r="K31" s="15"/>
      <c r="L31" s="795"/>
      <c r="M31" s="15"/>
    </row>
    <row r="32" spans="1:13" customFormat="1">
      <c r="C32" s="15"/>
      <c r="D32" s="15"/>
      <c r="E32" s="15"/>
      <c r="F32" s="15"/>
      <c r="G32" s="15"/>
      <c r="H32" s="15"/>
      <c r="I32" s="15"/>
      <c r="J32" s="15"/>
      <c r="K32" s="15"/>
      <c r="L32" s="795"/>
      <c r="M32" s="15"/>
    </row>
    <row r="33" spans="3:13" customFormat="1">
      <c r="C33" s="15"/>
      <c r="D33" s="15"/>
      <c r="E33" s="15"/>
      <c r="F33" s="15"/>
      <c r="G33" s="15"/>
      <c r="H33" s="15"/>
      <c r="I33" s="15"/>
      <c r="J33" s="15"/>
      <c r="K33" s="15"/>
      <c r="L33" s="795"/>
      <c r="M33" s="15"/>
    </row>
    <row r="34" spans="3:13" customFormat="1">
      <c r="C34" s="15"/>
      <c r="D34" s="15"/>
      <c r="E34" s="15"/>
      <c r="F34" s="15"/>
      <c r="G34" s="15"/>
      <c r="H34" s="15"/>
      <c r="I34" s="15"/>
      <c r="J34" s="15"/>
      <c r="K34" s="15"/>
      <c r="L34" s="795"/>
      <c r="M34" s="15"/>
    </row>
    <row r="35" spans="3:13" customFormat="1">
      <c r="C35" s="15"/>
      <c r="D35" s="15"/>
      <c r="E35" s="15"/>
      <c r="F35" s="15"/>
      <c r="G35" s="15"/>
      <c r="H35" s="15"/>
      <c r="I35" s="15"/>
      <c r="J35" s="15"/>
      <c r="K35" s="15"/>
      <c r="L35" s="795"/>
      <c r="M35" s="15"/>
    </row>
    <row r="36" spans="3:13" customFormat="1">
      <c r="C36" s="15"/>
      <c r="D36" s="15"/>
      <c r="E36" s="15"/>
      <c r="F36" s="15"/>
      <c r="G36" s="15"/>
      <c r="H36" s="15"/>
      <c r="I36" s="15"/>
      <c r="J36" s="15"/>
      <c r="K36" s="15"/>
      <c r="L36" s="795"/>
      <c r="M36" s="15"/>
    </row>
    <row r="37" spans="3:13" customFormat="1">
      <c r="C37" s="15"/>
      <c r="D37" s="15"/>
      <c r="E37" s="15"/>
      <c r="F37" s="15"/>
      <c r="G37" s="15"/>
      <c r="H37" s="15"/>
      <c r="I37" s="15"/>
      <c r="J37" s="15"/>
      <c r="K37" s="15"/>
      <c r="L37" s="795"/>
      <c r="M37" s="15"/>
    </row>
    <row r="38" spans="3:13" customFormat="1">
      <c r="C38" s="15"/>
      <c r="D38" s="15"/>
      <c r="E38" s="15"/>
      <c r="F38" s="15"/>
      <c r="G38" s="15"/>
      <c r="H38" s="15"/>
      <c r="I38" s="15"/>
      <c r="J38" s="15"/>
      <c r="K38" s="15"/>
      <c r="L38" s="795"/>
      <c r="M38" s="15"/>
    </row>
    <row r="39" spans="3:13" customFormat="1">
      <c r="C39" s="15"/>
      <c r="D39" s="15"/>
      <c r="E39" s="15"/>
      <c r="F39" s="15"/>
      <c r="G39" s="15"/>
      <c r="H39" s="15"/>
      <c r="J39" s="60"/>
      <c r="K39" s="60"/>
      <c r="L39" s="795"/>
      <c r="M39" s="15"/>
    </row>
    <row r="40" spans="3:13" customFormat="1">
      <c r="C40" s="15"/>
      <c r="D40" s="15"/>
      <c r="E40" s="15"/>
      <c r="F40" s="15"/>
      <c r="G40" s="15"/>
      <c r="H40" s="15"/>
      <c r="J40" s="60"/>
      <c r="K40" s="60"/>
      <c r="L40" s="795"/>
      <c r="M40" s="15"/>
    </row>
    <row r="41" spans="3:13" customFormat="1">
      <c r="C41" s="15"/>
      <c r="D41" s="15"/>
      <c r="E41" s="15"/>
      <c r="F41" s="15"/>
      <c r="G41" s="15"/>
      <c r="H41" s="15"/>
      <c r="J41" s="60"/>
      <c r="K41" s="60"/>
      <c r="L41" s="163"/>
    </row>
    <row r="42" spans="3:13" customFormat="1" ht="39" customHeight="1">
      <c r="J42" s="60"/>
      <c r="K42" s="60"/>
      <c r="L42" s="163"/>
    </row>
    <row r="43" spans="3:13" customFormat="1">
      <c r="J43" s="60"/>
      <c r="K43" s="60"/>
      <c r="L43" s="163"/>
    </row>
    <row r="44" spans="3:13" customFormat="1">
      <c r="J44" s="60"/>
      <c r="K44" s="60"/>
      <c r="L44" s="163"/>
    </row>
    <row r="45" spans="3:13" customFormat="1">
      <c r="J45" s="60"/>
      <c r="K45" s="60"/>
      <c r="L45" s="163"/>
    </row>
    <row r="46" spans="3:13" customFormat="1">
      <c r="J46" s="60"/>
      <c r="K46" s="60"/>
      <c r="L46" s="163"/>
    </row>
    <row r="47" spans="3:13" customFormat="1">
      <c r="J47" s="60"/>
      <c r="K47" s="60"/>
      <c r="L47" s="163"/>
    </row>
    <row r="48" spans="3:13" customFormat="1">
      <c r="J48" s="60"/>
      <c r="K48" s="60"/>
      <c r="L48" s="163"/>
    </row>
    <row r="49" spans="1:13" customFormat="1">
      <c r="J49" s="60"/>
      <c r="K49" s="60"/>
      <c r="L49" s="163"/>
    </row>
    <row r="50" spans="1:13" customFormat="1">
      <c r="J50" s="60"/>
      <c r="K50" s="60"/>
      <c r="L50" s="163"/>
    </row>
    <row r="51" spans="1:13" customFormat="1">
      <c r="J51" s="60"/>
      <c r="K51" s="60"/>
      <c r="L51" s="163"/>
    </row>
    <row r="52" spans="1:13" customFormat="1">
      <c r="J52" s="60"/>
      <c r="K52" s="60"/>
      <c r="L52" s="163"/>
    </row>
    <row r="53" spans="1:13" customFormat="1">
      <c r="J53" s="60"/>
      <c r="K53" s="60"/>
      <c r="L53" s="163"/>
    </row>
    <row r="54" spans="1:13">
      <c r="A54"/>
      <c r="B54"/>
      <c r="C54"/>
      <c r="D54"/>
      <c r="E54"/>
      <c r="F54"/>
      <c r="G54"/>
      <c r="H54"/>
      <c r="L54" s="163"/>
      <c r="M54"/>
    </row>
    <row r="55" spans="1:13">
      <c r="A55"/>
      <c r="B55"/>
      <c r="C55"/>
      <c r="D55"/>
      <c r="E55"/>
      <c r="F55"/>
      <c r="G55"/>
      <c r="H55"/>
      <c r="L55" s="163"/>
      <c r="M55"/>
    </row>
    <row r="56" spans="1:13">
      <c r="A56"/>
      <c r="B56"/>
      <c r="C56"/>
      <c r="D56"/>
      <c r="E56"/>
      <c r="F56"/>
      <c r="G56"/>
      <c r="H56"/>
    </row>
  </sheetData>
  <mergeCells count="3">
    <mergeCell ref="A1:K1"/>
    <mergeCell ref="B3:H3"/>
    <mergeCell ref="A3:A4"/>
  </mergeCells>
  <conditionalFormatting sqref="B19:H21">
    <cfRule type="cellIs" dxfId="5" priority="1" operator="equal">
      <formula>0</formula>
    </cfRule>
  </conditionalFormatting>
  <printOptions horizontalCentered="1"/>
  <pageMargins left="0.39370078740157483" right="0.39370078740157483" top="0.23622047244094491" bottom="0.23622047244094491" header="0.31496062992125984" footer="0.31496062992125984"/>
  <pageSetup scale="50" orientation="landscape" r:id="rId1"/>
  <drawing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9">
    <tabColor rgb="FF00B0F0"/>
    <pageSetUpPr fitToPage="1"/>
  </sheetPr>
  <dimension ref="A1:O54"/>
  <sheetViews>
    <sheetView showGridLines="0" view="pageBreakPreview" zoomScale="85" zoomScaleNormal="100" zoomScaleSheetLayoutView="85" workbookViewId="0">
      <selection activeCell="J13" sqref="J13"/>
    </sheetView>
  </sheetViews>
  <sheetFormatPr baseColWidth="10" defaultColWidth="11.42578125" defaultRowHeight="15"/>
  <cols>
    <col min="1" max="1" width="12" style="41" customWidth="1"/>
    <col min="2" max="2" width="20.28515625" style="41" customWidth="1"/>
    <col min="3" max="3" width="17.85546875" style="41" customWidth="1"/>
    <col min="4" max="4" width="18.85546875" style="41" customWidth="1"/>
    <col min="5" max="5" width="11.85546875" style="41" customWidth="1"/>
    <col min="6" max="6" width="18.28515625" style="41" customWidth="1"/>
    <col min="7" max="7" width="15.85546875" style="41" customWidth="1"/>
    <col min="8" max="8" width="25.140625" style="41" customWidth="1"/>
    <col min="9" max="9" width="18.7109375" style="41" customWidth="1"/>
    <col min="10" max="10" width="21.5703125" style="41" customWidth="1"/>
    <col min="11" max="11" width="18.7109375" style="41" customWidth="1"/>
    <col min="12" max="12" width="14" style="41" customWidth="1"/>
    <col min="13" max="13" width="13.28515625" style="41" customWidth="1"/>
    <col min="14" max="14" width="6.7109375" style="41" bestFit="1" customWidth="1"/>
    <col min="15" max="16384" width="11.42578125" style="41"/>
  </cols>
  <sheetData>
    <row r="1" spans="1:12" customFormat="1" ht="85.5" customHeight="1">
      <c r="A1" s="2664"/>
      <c r="B1" s="2664"/>
      <c r="C1" s="2664"/>
      <c r="D1" s="2664"/>
      <c r="E1" s="2664"/>
      <c r="F1" s="2664"/>
      <c r="G1" s="2664"/>
      <c r="H1" s="2664"/>
      <c r="I1" s="2664"/>
      <c r="J1" s="2664"/>
      <c r="K1" s="2664"/>
      <c r="L1" s="2664"/>
    </row>
    <row r="2" spans="1:12" s="60" customFormat="1" ht="19.5" customHeight="1">
      <c r="A2" s="58"/>
      <c r="B2" s="58"/>
      <c r="C2" s="58"/>
      <c r="D2" s="58"/>
      <c r="E2" s="58"/>
      <c r="F2" s="58"/>
      <c r="G2" s="58"/>
      <c r="H2" s="58"/>
      <c r="I2" s="58"/>
      <c r="J2" s="58"/>
      <c r="K2" s="58"/>
      <c r="L2" s="58"/>
    </row>
    <row r="3" spans="1:12" customFormat="1" ht="33" customHeight="1">
      <c r="A3" s="2668" t="s">
        <v>14</v>
      </c>
      <c r="B3" s="2665" t="s">
        <v>100</v>
      </c>
      <c r="C3" s="2666"/>
      <c r="D3" s="2666"/>
      <c r="E3" s="2666"/>
      <c r="F3" s="2666"/>
      <c r="G3" s="2666"/>
      <c r="H3" s="2667"/>
      <c r="I3" s="58"/>
      <c r="J3" s="58"/>
      <c r="K3" s="58"/>
      <c r="L3" s="58"/>
    </row>
    <row r="4" spans="1:12" s="533" customFormat="1" ht="43.5" customHeight="1">
      <c r="A4" s="2669"/>
      <c r="B4" s="2099" t="s">
        <v>92</v>
      </c>
      <c r="C4" s="2100" t="s">
        <v>114</v>
      </c>
      <c r="D4" s="2100" t="s">
        <v>535</v>
      </c>
      <c r="E4" s="2100" t="s">
        <v>114</v>
      </c>
      <c r="F4" s="2101" t="s">
        <v>94</v>
      </c>
      <c r="G4" s="2100" t="s">
        <v>114</v>
      </c>
      <c r="H4" s="2102" t="s">
        <v>1</v>
      </c>
      <c r="I4" s="531"/>
      <c r="J4" s="531"/>
      <c r="K4" s="531"/>
      <c r="L4" s="532"/>
    </row>
    <row r="5" spans="1:12" customFormat="1" ht="15.75" customHeight="1">
      <c r="A5" s="2186" t="s">
        <v>912</v>
      </c>
      <c r="B5" s="2187">
        <v>420739101.52999997</v>
      </c>
      <c r="C5" s="928">
        <f t="shared" ref="C5:C17" si="0">+B5/H5</f>
        <v>0.95814703169813265</v>
      </c>
      <c r="D5" s="350">
        <v>18308355.489999998</v>
      </c>
      <c r="E5" s="348">
        <f t="shared" ref="E5:E17" si="1">+D5/H5</f>
        <v>4.1693525522649585E-2</v>
      </c>
      <c r="F5" s="350">
        <v>70014.11</v>
      </c>
      <c r="G5" s="1719">
        <f t="shared" ref="G5:G17" si="2">+F5/H5</f>
        <v>1.5944277921766507E-4</v>
      </c>
      <c r="H5" s="283">
        <f t="shared" ref="H5:H14" si="3">+F5+D5+B5</f>
        <v>439117471.13</v>
      </c>
      <c r="I5" s="53"/>
      <c r="J5" s="53"/>
      <c r="K5" s="53"/>
      <c r="L5" s="53"/>
    </row>
    <row r="6" spans="1:12" s="584" customFormat="1" ht="15.75" customHeight="1">
      <c r="A6" s="2186" t="s">
        <v>915</v>
      </c>
      <c r="B6" s="2187">
        <v>421264673.02999997</v>
      </c>
      <c r="C6" s="928">
        <f t="shared" si="0"/>
        <v>0.95828510521391652</v>
      </c>
      <c r="D6" s="350">
        <v>18331284.600000001</v>
      </c>
      <c r="E6" s="348">
        <f t="shared" si="1"/>
        <v>4.1699667967093602E-2</v>
      </c>
      <c r="F6" s="350">
        <v>6693.75</v>
      </c>
      <c r="G6" s="1719">
        <f t="shared" si="2"/>
        <v>1.5226818989801335E-5</v>
      </c>
      <c r="H6" s="283">
        <f t="shared" si="3"/>
        <v>439602651.38</v>
      </c>
      <c r="I6" s="53"/>
      <c r="J6" s="53" t="s">
        <v>8</v>
      </c>
      <c r="K6" s="53"/>
      <c r="L6" s="53"/>
    </row>
    <row r="7" spans="1:12" s="584" customFormat="1" ht="15.75" customHeight="1">
      <c r="A7" s="2186" t="s">
        <v>919</v>
      </c>
      <c r="B7" s="2187">
        <v>398130468.42000002</v>
      </c>
      <c r="C7" s="928">
        <f t="shared" si="0"/>
        <v>0.95828717597190494</v>
      </c>
      <c r="D7" s="350">
        <v>17324578.66</v>
      </c>
      <c r="E7" s="348">
        <f t="shared" si="1"/>
        <v>4.1699701168011721E-2</v>
      </c>
      <c r="F7" s="350">
        <v>5452.03</v>
      </c>
      <c r="G7" s="1719">
        <f t="shared" si="2"/>
        <v>1.3122860083399853E-5</v>
      </c>
      <c r="H7" s="283">
        <f t="shared" si="3"/>
        <v>415460499.11000001</v>
      </c>
      <c r="I7" s="53"/>
      <c r="J7" s="53"/>
      <c r="K7" s="53"/>
      <c r="L7" s="53"/>
    </row>
    <row r="8" spans="1:12" s="584" customFormat="1" ht="15.75" customHeight="1">
      <c r="A8" s="2186" t="s">
        <v>922</v>
      </c>
      <c r="B8" s="2187">
        <v>431530494.44999999</v>
      </c>
      <c r="C8" s="928">
        <f t="shared" si="0"/>
        <v>0.9582946549518141</v>
      </c>
      <c r="D8" s="350">
        <v>18777934.789999999</v>
      </c>
      <c r="E8" s="348">
        <f t="shared" si="1"/>
        <v>4.1699937250612336E-2</v>
      </c>
      <c r="F8" s="350">
        <v>2435.19</v>
      </c>
      <c r="G8" s="1719">
        <f t="shared" si="2"/>
        <v>5.4077975735327741E-6</v>
      </c>
      <c r="H8" s="283">
        <f t="shared" si="3"/>
        <v>450310864.43000001</v>
      </c>
      <c r="I8" s="53"/>
      <c r="J8" s="53"/>
      <c r="K8" s="53"/>
      <c r="L8" s="53"/>
    </row>
    <row r="9" spans="1:12" s="584" customFormat="1" ht="15.75" customHeight="1">
      <c r="A9" s="2186" t="s">
        <v>925</v>
      </c>
      <c r="B9" s="2187">
        <v>435149158.42000002</v>
      </c>
      <c r="C9" s="928">
        <f t="shared" si="0"/>
        <v>0.95741529058530028</v>
      </c>
      <c r="D9" s="350">
        <v>18935454.800000001</v>
      </c>
      <c r="E9" s="348">
        <f t="shared" si="1"/>
        <v>4.1661792534616063E-2</v>
      </c>
      <c r="F9" s="350">
        <v>419469.49</v>
      </c>
      <c r="G9" s="1719">
        <f t="shared" si="2"/>
        <v>9.2291688008366217E-4</v>
      </c>
      <c r="H9" s="283">
        <f t="shared" si="3"/>
        <v>454504082.71000004</v>
      </c>
      <c r="I9" s="53"/>
      <c r="J9" s="53"/>
      <c r="K9" s="53"/>
      <c r="L9" s="53"/>
    </row>
    <row r="10" spans="1:12" s="584" customFormat="1" ht="15.75" customHeight="1">
      <c r="A10" s="2186" t="s">
        <v>937</v>
      </c>
      <c r="B10" s="2187">
        <v>438532772.93000001</v>
      </c>
      <c r="C10" s="928">
        <f t="shared" si="0"/>
        <v>0.95736311761311532</v>
      </c>
      <c r="D10" s="350">
        <v>19082600.93</v>
      </c>
      <c r="E10" s="348">
        <f t="shared" si="1"/>
        <v>4.1659322737614156E-2</v>
      </c>
      <c r="F10" s="350">
        <v>447784.06</v>
      </c>
      <c r="G10" s="1719">
        <f t="shared" si="2"/>
        <v>9.7755964927047183E-4</v>
      </c>
      <c r="H10" s="283">
        <f t="shared" si="3"/>
        <v>458063157.92000002</v>
      </c>
      <c r="I10" s="53"/>
      <c r="J10" s="53"/>
      <c r="K10" s="53"/>
      <c r="L10" s="53"/>
    </row>
    <row r="11" spans="1:12" s="584" customFormat="1" ht="15.75" customHeight="1">
      <c r="A11" s="2186" t="s">
        <v>941</v>
      </c>
      <c r="B11" s="2187">
        <v>444251827.19</v>
      </c>
      <c r="C11" s="928">
        <f t="shared" si="0"/>
        <v>0.9575472044361365</v>
      </c>
      <c r="D11" s="350">
        <v>19331498.02</v>
      </c>
      <c r="E11" s="349">
        <f t="shared" si="1"/>
        <v>4.166740743352508E-2</v>
      </c>
      <c r="F11" s="350">
        <v>364379.02</v>
      </c>
      <c r="G11" s="1024">
        <f t="shared" si="2"/>
        <v>7.8538813033841577E-4</v>
      </c>
      <c r="H11" s="283">
        <f t="shared" si="3"/>
        <v>463947704.23000002</v>
      </c>
      <c r="I11" s="53"/>
      <c r="J11" s="53"/>
      <c r="K11" s="53"/>
      <c r="L11" s="53"/>
    </row>
    <row r="12" spans="1:12" s="584" customFormat="1" ht="15.75" customHeight="1">
      <c r="A12" s="2186" t="s">
        <v>956</v>
      </c>
      <c r="B12" s="2187">
        <v>444863952.10000002</v>
      </c>
      <c r="C12" s="928">
        <f t="shared" si="0"/>
        <v>0.95764201468505572</v>
      </c>
      <c r="D12" s="350">
        <v>19358171.27</v>
      </c>
      <c r="E12" s="349">
        <f t="shared" si="1"/>
        <v>4.167161229429981E-2</v>
      </c>
      <c r="F12" s="350">
        <v>318848.39</v>
      </c>
      <c r="G12" s="1024">
        <f t="shared" si="2"/>
        <v>6.8637302064440827E-4</v>
      </c>
      <c r="H12" s="283">
        <f t="shared" si="3"/>
        <v>464540971.76000005</v>
      </c>
      <c r="I12" s="53"/>
      <c r="J12" s="53"/>
      <c r="K12" s="53"/>
      <c r="L12" s="53"/>
    </row>
    <row r="13" spans="1:12" s="584" customFormat="1" ht="15.75" customHeight="1">
      <c r="A13" s="2186" t="s">
        <v>962</v>
      </c>
      <c r="B13" s="2187">
        <v>470535001.98000002</v>
      </c>
      <c r="C13" s="928">
        <f t="shared" si="0"/>
        <v>0.95739587660974679</v>
      </c>
      <c r="D13" s="350">
        <v>20475209.149999999</v>
      </c>
      <c r="E13" s="349">
        <f t="shared" si="1"/>
        <v>4.1660834434088224E-2</v>
      </c>
      <c r="F13" s="350">
        <v>463601.82</v>
      </c>
      <c r="G13" s="1024">
        <f t="shared" si="2"/>
        <v>9.4328895616492266E-4</v>
      </c>
      <c r="H13" s="283">
        <f t="shared" si="3"/>
        <v>491473812.95000005</v>
      </c>
      <c r="I13" s="53"/>
      <c r="J13" s="53"/>
      <c r="K13" s="53"/>
      <c r="L13" s="53"/>
    </row>
    <row r="14" spans="1:12" s="584" customFormat="1" ht="15.75" customHeight="1">
      <c r="A14" s="2186" t="s">
        <v>968</v>
      </c>
      <c r="B14" s="2187">
        <v>448464986.63999999</v>
      </c>
      <c r="C14" s="928">
        <f t="shared" si="0"/>
        <v>0.9576959186230829</v>
      </c>
      <c r="D14" s="350">
        <v>19514862.280000001</v>
      </c>
      <c r="E14" s="349">
        <f t="shared" si="1"/>
        <v>4.1673942258172704E-2</v>
      </c>
      <c r="F14" s="350">
        <v>295078.34999999998</v>
      </c>
      <c r="G14" s="1024">
        <f t="shared" si="2"/>
        <v>6.3013911874436627E-4</v>
      </c>
      <c r="H14" s="283">
        <f t="shared" si="3"/>
        <v>468274927.26999998</v>
      </c>
      <c r="I14" s="53"/>
      <c r="J14" s="53"/>
      <c r="K14" s="53"/>
      <c r="L14" s="53"/>
    </row>
    <row r="15" spans="1:12" s="584" customFormat="1" ht="15.75" customHeight="1">
      <c r="A15" s="2186" t="s">
        <v>977</v>
      </c>
      <c r="B15" s="2187">
        <v>470178090.82999998</v>
      </c>
      <c r="C15" s="928">
        <f t="shared" si="0"/>
        <v>0.9573786615330997</v>
      </c>
      <c r="D15" s="350">
        <v>20459699.91</v>
      </c>
      <c r="E15" s="349">
        <f t="shared" si="1"/>
        <v>4.1660129421655472E-2</v>
      </c>
      <c r="F15" s="350">
        <v>472059.23</v>
      </c>
      <c r="G15" s="1024">
        <f t="shared" si="2"/>
        <v>9.6120904524483943E-4</v>
      </c>
      <c r="H15" s="283">
        <f>+F15+D15+B15</f>
        <v>491109849.96999997</v>
      </c>
      <c r="I15" s="53"/>
      <c r="J15" s="53"/>
      <c r="K15" s="53"/>
      <c r="L15" s="53"/>
    </row>
    <row r="16" spans="1:12" s="584" customFormat="1" ht="15.75" customHeight="1">
      <c r="A16" s="2186" t="s">
        <v>1020</v>
      </c>
      <c r="B16" s="2187">
        <v>492171188.06999999</v>
      </c>
      <c r="C16" s="928">
        <f t="shared" si="0"/>
        <v>0.95740325870130827</v>
      </c>
      <c r="D16" s="350">
        <v>21416711.859999999</v>
      </c>
      <c r="E16" s="349">
        <f t="shared" si="1"/>
        <v>4.166117444996531E-2</v>
      </c>
      <c r="F16" s="350">
        <v>480945.77</v>
      </c>
      <c r="G16" s="1024">
        <f t="shared" si="2"/>
        <v>9.3556684872646431E-4</v>
      </c>
      <c r="H16" s="283">
        <f t="shared" ref="H16" si="4">+F16+D16+B16</f>
        <v>514068845.69999999</v>
      </c>
      <c r="I16" s="53"/>
      <c r="J16" s="53"/>
      <c r="K16" s="53"/>
      <c r="L16" s="53"/>
    </row>
    <row r="17" spans="1:12" s="584" customFormat="1" ht="15.75" customHeight="1">
      <c r="A17" s="1512" t="s">
        <v>1031</v>
      </c>
      <c r="B17" s="2190">
        <v>480895360.05000001</v>
      </c>
      <c r="C17" s="2191">
        <f t="shared" si="0"/>
        <v>0.95712767498305618</v>
      </c>
      <c r="D17" s="2192">
        <v>20925623.239999998</v>
      </c>
      <c r="E17" s="2193">
        <f t="shared" si="1"/>
        <v>4.1648339291920362E-2</v>
      </c>
      <c r="F17" s="2192">
        <v>614974.43999999994</v>
      </c>
      <c r="G17" s="2194">
        <f t="shared" si="2"/>
        <v>1.2239857250234388E-3</v>
      </c>
      <c r="H17" s="2195">
        <f>+F17+D17+B17</f>
        <v>502435957.73000002</v>
      </c>
      <c r="I17" s="53"/>
      <c r="J17" s="53"/>
      <c r="K17" s="53"/>
      <c r="L17" s="53"/>
    </row>
    <row r="18" spans="1:12" customFormat="1" ht="15.75" customHeight="1">
      <c r="A18" s="704"/>
      <c r="B18" s="282"/>
      <c r="C18" s="349"/>
      <c r="D18" s="350"/>
      <c r="E18" s="349"/>
      <c r="F18" s="350"/>
      <c r="G18" s="349"/>
      <c r="H18" s="705"/>
      <c r="I18" s="53"/>
      <c r="J18" s="53"/>
      <c r="K18" s="53"/>
      <c r="L18" s="53"/>
    </row>
    <row r="19" spans="1:12" customFormat="1" ht="15.75">
      <c r="A19" s="704"/>
      <c r="B19" s="704"/>
      <c r="C19" s="704"/>
      <c r="D19" s="704"/>
      <c r="E19" s="704"/>
      <c r="F19" s="350"/>
      <c r="G19" s="348"/>
      <c r="H19" s="705"/>
      <c r="I19" s="53"/>
      <c r="J19" s="53"/>
      <c r="K19" s="53"/>
      <c r="L19" s="53"/>
    </row>
    <row r="20" spans="1:12" customFormat="1">
      <c r="A20" s="54"/>
      <c r="B20" s="54"/>
      <c r="C20" s="53"/>
      <c r="D20" s="53"/>
      <c r="E20" s="53"/>
      <c r="F20" s="53"/>
      <c r="G20" s="53"/>
      <c r="H20" s="53"/>
      <c r="I20" s="53"/>
      <c r="J20" s="53"/>
      <c r="K20" s="53"/>
      <c r="L20" s="53"/>
    </row>
    <row r="21" spans="1:12" customFormat="1">
      <c r="A21" s="54"/>
      <c r="B21" s="54"/>
      <c r="C21" s="53"/>
      <c r="D21" s="53"/>
      <c r="E21" s="53"/>
      <c r="F21" s="53"/>
      <c r="G21" s="53"/>
      <c r="H21" s="53"/>
      <c r="I21" s="53"/>
      <c r="J21" s="53"/>
      <c r="K21" s="53"/>
      <c r="L21" s="53"/>
    </row>
    <row r="22" spans="1:12" customFormat="1">
      <c r="A22" s="54"/>
      <c r="B22" s="54"/>
      <c r="C22" s="53"/>
      <c r="D22" s="53"/>
      <c r="E22" s="53"/>
      <c r="F22" s="53"/>
      <c r="G22" s="53"/>
      <c r="H22" s="53"/>
      <c r="I22" s="53"/>
      <c r="J22" s="53"/>
      <c r="K22" s="53"/>
      <c r="L22" s="53"/>
    </row>
    <row r="23" spans="1:12" customFormat="1">
      <c r="A23" s="54"/>
      <c r="B23" s="54"/>
      <c r="C23" s="53"/>
      <c r="D23" s="53"/>
      <c r="E23" s="53"/>
      <c r="F23" s="53"/>
      <c r="G23" s="53"/>
      <c r="H23" s="53"/>
      <c r="I23" s="53"/>
      <c r="J23" s="53"/>
      <c r="K23" s="53"/>
      <c r="L23" s="53"/>
    </row>
    <row r="24" spans="1:12" customFormat="1">
      <c r="A24" s="54"/>
      <c r="B24" s="54"/>
      <c r="C24" s="53"/>
      <c r="D24" s="53"/>
      <c r="E24" s="53"/>
      <c r="F24" s="53"/>
      <c r="G24" s="53"/>
      <c r="H24" s="53"/>
      <c r="I24" s="53"/>
      <c r="J24" s="53"/>
      <c r="K24" s="53"/>
      <c r="L24" s="53"/>
    </row>
    <row r="25" spans="1:12" customFormat="1">
      <c r="A25" s="54"/>
      <c r="B25" s="54"/>
      <c r="C25" s="53"/>
      <c r="D25" s="53"/>
      <c r="E25" s="53"/>
      <c r="F25" s="53"/>
      <c r="G25" s="53"/>
      <c r="H25" s="53"/>
      <c r="I25" s="53"/>
      <c r="J25" s="53"/>
      <c r="K25" s="53"/>
      <c r="L25" s="53"/>
    </row>
    <row r="26" spans="1:12" customFormat="1">
      <c r="A26" s="54"/>
      <c r="B26" s="54"/>
      <c r="C26" s="53"/>
      <c r="D26" s="53"/>
      <c r="E26" s="53"/>
      <c r="F26" s="53"/>
      <c r="G26" s="53"/>
      <c r="H26" s="53"/>
      <c r="I26" s="53"/>
      <c r="J26" s="53"/>
      <c r="K26" s="53"/>
      <c r="L26" s="53"/>
    </row>
    <row r="27" spans="1:12" customFormat="1">
      <c r="A27" s="54"/>
      <c r="B27" s="54"/>
      <c r="C27" s="53"/>
      <c r="D27" s="53"/>
      <c r="E27" s="53"/>
      <c r="F27" s="53"/>
      <c r="G27" s="53"/>
      <c r="H27" s="53"/>
      <c r="I27" s="53"/>
      <c r="J27" s="53"/>
      <c r="K27" s="53"/>
      <c r="L27" s="53"/>
    </row>
    <row r="28" spans="1:12" customFormat="1">
      <c r="A28" s="54"/>
      <c r="B28" s="54"/>
      <c r="C28" s="53"/>
      <c r="D28" s="53"/>
      <c r="E28" s="53"/>
      <c r="F28" s="53"/>
      <c r="G28" s="53"/>
      <c r="H28" s="53"/>
      <c r="I28" s="53"/>
      <c r="J28" s="53"/>
      <c r="K28" s="53"/>
      <c r="L28" s="53"/>
    </row>
    <row r="29" spans="1:12" customFormat="1">
      <c r="A29" s="54"/>
      <c r="B29" s="54"/>
      <c r="C29" s="53"/>
      <c r="D29" s="53"/>
      <c r="E29" s="53"/>
      <c r="F29" s="53"/>
      <c r="G29" s="53"/>
      <c r="H29" s="53"/>
      <c r="I29" s="53"/>
      <c r="J29" s="53"/>
      <c r="K29" s="53"/>
      <c r="L29" s="53"/>
    </row>
    <row r="30" spans="1:12" customFormat="1">
      <c r="A30" s="54"/>
      <c r="B30" s="54"/>
      <c r="C30" s="53"/>
      <c r="D30" s="53"/>
      <c r="E30" s="53"/>
      <c r="F30" s="53"/>
      <c r="G30" s="53"/>
      <c r="H30" s="53"/>
      <c r="I30" s="53"/>
      <c r="J30" s="53"/>
      <c r="K30" s="53"/>
      <c r="L30" s="53"/>
    </row>
    <row r="31" spans="1:12" customFormat="1">
      <c r="A31" s="54"/>
      <c r="B31" s="54"/>
      <c r="C31" s="53"/>
      <c r="D31" s="53"/>
      <c r="E31" s="53"/>
      <c r="F31" s="53"/>
      <c r="G31" s="53"/>
      <c r="H31" s="53"/>
      <c r="I31" s="53"/>
      <c r="J31" s="53"/>
      <c r="K31" s="53"/>
      <c r="L31" s="53"/>
    </row>
    <row r="32" spans="1:12" customFormat="1">
      <c r="A32" s="54"/>
      <c r="B32" s="54"/>
      <c r="C32" s="53"/>
      <c r="D32" s="53"/>
      <c r="E32" s="53"/>
      <c r="F32" s="53"/>
      <c r="G32" s="53"/>
      <c r="H32" s="53"/>
      <c r="I32" s="53"/>
      <c r="J32" s="53"/>
      <c r="K32" s="53"/>
      <c r="L32" s="53"/>
    </row>
    <row r="33" spans="1:15" customFormat="1">
      <c r="A33" s="54"/>
      <c r="B33" s="54"/>
      <c r="C33" s="53"/>
      <c r="D33" s="53"/>
      <c r="E33" s="53"/>
      <c r="F33" s="53"/>
      <c r="G33" s="53"/>
      <c r="H33" s="53"/>
      <c r="I33" s="53"/>
      <c r="J33" s="53"/>
      <c r="K33" s="53"/>
      <c r="L33" s="53"/>
    </row>
    <row r="34" spans="1:15" customFormat="1">
      <c r="A34" s="54"/>
      <c r="B34" s="54"/>
      <c r="C34" s="53"/>
      <c r="D34" s="53"/>
      <c r="E34" s="53"/>
      <c r="F34" s="53"/>
      <c r="G34" s="53"/>
      <c r="H34" s="53"/>
      <c r="I34" s="53"/>
      <c r="J34" s="53"/>
      <c r="K34" s="53"/>
      <c r="L34" s="53"/>
    </row>
    <row r="35" spans="1:15" customFormat="1">
      <c r="A35" s="54"/>
      <c r="B35" s="54"/>
      <c r="C35" s="53"/>
      <c r="D35" s="53"/>
      <c r="E35" s="53"/>
      <c r="F35" s="53"/>
      <c r="G35" s="53"/>
      <c r="H35" s="53"/>
      <c r="I35" s="53"/>
      <c r="J35" s="53"/>
      <c r="K35" s="53"/>
      <c r="L35" s="53"/>
    </row>
    <row r="36" spans="1:15" customFormat="1">
      <c r="A36" s="54"/>
      <c r="B36" s="54"/>
      <c r="C36" s="53"/>
      <c r="D36" s="53"/>
      <c r="E36" s="53"/>
      <c r="F36" s="53"/>
      <c r="G36" s="53"/>
      <c r="H36" s="53"/>
      <c r="I36" s="53"/>
      <c r="J36" s="53"/>
      <c r="K36" s="53"/>
      <c r="L36" s="53"/>
    </row>
    <row r="37" spans="1:15" customFormat="1">
      <c r="A37" s="54"/>
      <c r="B37" s="54"/>
      <c r="C37" s="53"/>
      <c r="D37" s="53"/>
      <c r="E37" s="53"/>
      <c r="F37" s="53"/>
      <c r="G37" s="53"/>
      <c r="H37" s="53"/>
      <c r="I37" s="53"/>
      <c r="J37" s="53"/>
      <c r="K37" s="53"/>
      <c r="L37" s="53"/>
    </row>
    <row r="38" spans="1:15" customFormat="1">
      <c r="A38" s="54"/>
      <c r="B38" s="54"/>
      <c r="C38" s="53"/>
      <c r="D38" s="53"/>
      <c r="E38" s="53"/>
      <c r="F38" s="53"/>
      <c r="G38" s="53"/>
      <c r="H38" s="53"/>
      <c r="I38" s="53"/>
      <c r="J38" s="53"/>
      <c r="K38" s="53"/>
      <c r="L38" s="53"/>
    </row>
    <row r="39" spans="1:15" customFormat="1">
      <c r="A39" s="54"/>
      <c r="B39" s="54"/>
      <c r="C39" s="53"/>
      <c r="D39" s="53"/>
      <c r="E39" s="53"/>
      <c r="F39" s="53"/>
      <c r="G39" s="53"/>
      <c r="H39" s="53"/>
      <c r="I39" s="53"/>
      <c r="J39" s="53"/>
      <c r="K39" s="53"/>
      <c r="L39" s="53"/>
    </row>
    <row r="40" spans="1:15" customFormat="1">
      <c r="A40" s="54"/>
      <c r="B40" s="54"/>
      <c r="C40" s="53"/>
      <c r="D40" s="53"/>
      <c r="E40" s="53"/>
      <c r="F40" s="53"/>
      <c r="G40" s="53"/>
      <c r="H40" s="53"/>
      <c r="I40" s="53"/>
      <c r="J40" s="53"/>
      <c r="K40" s="53"/>
      <c r="L40" s="53"/>
    </row>
    <row r="41" spans="1:15" customFormat="1">
      <c r="A41" s="54"/>
      <c r="B41" s="54"/>
      <c r="C41" s="53"/>
      <c r="D41" s="53"/>
      <c r="E41" s="53"/>
      <c r="F41" s="53"/>
      <c r="G41" s="53"/>
      <c r="H41" s="53"/>
      <c r="I41" s="53"/>
      <c r="J41" s="53"/>
      <c r="K41" s="53"/>
      <c r="L41" s="53"/>
    </row>
    <row r="42" spans="1:15" customFormat="1">
      <c r="A42" s="54"/>
      <c r="B42" s="54"/>
      <c r="C42" s="53"/>
      <c r="D42" s="53"/>
      <c r="E42" s="53"/>
      <c r="F42" s="53"/>
      <c r="G42" s="53"/>
      <c r="H42" s="53"/>
      <c r="I42" s="15"/>
      <c r="J42" s="53"/>
      <c r="K42" s="53"/>
      <c r="L42" s="53"/>
    </row>
    <row r="43" spans="1:15" customFormat="1">
      <c r="A43" s="54"/>
      <c r="B43" s="54"/>
      <c r="C43" s="53"/>
      <c r="D43" s="53"/>
      <c r="E43" s="53"/>
      <c r="F43" s="53"/>
      <c r="G43" s="53"/>
      <c r="H43" s="53"/>
      <c r="I43" s="15"/>
      <c r="J43" s="15"/>
      <c r="K43" s="15"/>
      <c r="L43" s="15"/>
    </row>
    <row r="44" spans="1:15" customFormat="1">
      <c r="A44" s="54"/>
      <c r="B44" s="54"/>
      <c r="C44" s="53"/>
      <c r="D44" s="53"/>
      <c r="E44" s="53"/>
      <c r="F44" s="53"/>
      <c r="G44" s="53"/>
      <c r="H44" s="53"/>
      <c r="I44" s="15"/>
      <c r="J44" s="15"/>
      <c r="K44" s="15"/>
      <c r="L44" s="15"/>
      <c r="O44" t="s">
        <v>8</v>
      </c>
    </row>
    <row r="45" spans="1:15" customFormat="1">
      <c r="A45" s="54"/>
      <c r="B45" s="54"/>
      <c r="C45" s="53"/>
      <c r="D45" s="53"/>
      <c r="E45" s="53"/>
      <c r="F45" s="53"/>
      <c r="G45" s="53"/>
      <c r="H45" s="53"/>
      <c r="I45" s="42"/>
      <c r="J45" s="15"/>
      <c r="K45" s="15"/>
      <c r="L45" s="15"/>
    </row>
    <row r="46" spans="1:15">
      <c r="A46" s="54"/>
      <c r="B46" s="54"/>
      <c r="C46" s="53"/>
      <c r="D46" s="53"/>
      <c r="E46" s="53"/>
      <c r="F46" s="53"/>
      <c r="G46" s="53"/>
      <c r="H46" s="53"/>
      <c r="I46" s="42"/>
      <c r="J46" s="42"/>
      <c r="K46" s="42"/>
      <c r="L46" s="42"/>
    </row>
    <row r="47" spans="1:15">
      <c r="A47"/>
      <c r="B47"/>
      <c r="C47" s="15"/>
      <c r="D47" s="15"/>
      <c r="E47" s="15"/>
      <c r="F47" s="15"/>
      <c r="G47" s="15"/>
      <c r="H47" s="15"/>
      <c r="I47" s="42"/>
      <c r="J47" s="42"/>
      <c r="K47" s="42"/>
      <c r="L47" s="42"/>
    </row>
    <row r="48" spans="1:15">
      <c r="A48"/>
      <c r="B48"/>
      <c r="C48" s="15"/>
      <c r="D48" s="15"/>
      <c r="E48" s="15"/>
      <c r="F48" s="15"/>
      <c r="G48" s="15"/>
      <c r="H48" s="15"/>
      <c r="I48" s="42"/>
      <c r="J48" s="42"/>
      <c r="K48" s="42"/>
      <c r="L48" s="42"/>
    </row>
    <row r="49" spans="1:12">
      <c r="A49"/>
      <c r="B49"/>
      <c r="C49" s="15"/>
      <c r="D49" s="15"/>
      <c r="E49" s="15"/>
      <c r="F49" s="15"/>
      <c r="G49" s="15"/>
      <c r="H49" s="15"/>
      <c r="I49" s="42"/>
      <c r="J49" s="42"/>
      <c r="K49" s="42"/>
      <c r="L49" s="42"/>
    </row>
    <row r="50" spans="1:12">
      <c r="C50" s="42"/>
      <c r="D50" s="42"/>
      <c r="E50" s="42"/>
      <c r="F50" s="42"/>
      <c r="G50" s="42"/>
      <c r="H50" s="42"/>
      <c r="J50" s="42"/>
      <c r="K50" s="42"/>
      <c r="L50" s="42"/>
    </row>
    <row r="51" spans="1:12">
      <c r="C51" s="42"/>
      <c r="D51" s="42"/>
      <c r="E51" s="42"/>
      <c r="F51" s="42"/>
      <c r="G51" s="42"/>
      <c r="H51" s="42"/>
    </row>
    <row r="52" spans="1:12">
      <c r="C52" s="42"/>
      <c r="D52" s="42"/>
      <c r="E52" s="42"/>
      <c r="F52" s="42"/>
      <c r="G52" s="42"/>
      <c r="H52" s="42"/>
    </row>
    <row r="53" spans="1:12">
      <c r="C53" s="42"/>
      <c r="D53" s="42"/>
      <c r="E53" s="42"/>
      <c r="F53" s="42"/>
      <c r="G53" s="42"/>
      <c r="H53" s="42"/>
    </row>
    <row r="54" spans="1:12">
      <c r="C54" s="42"/>
      <c r="D54" s="42"/>
      <c r="E54" s="42"/>
      <c r="F54" s="42"/>
      <c r="G54" s="42"/>
      <c r="H54" s="42"/>
    </row>
  </sheetData>
  <mergeCells count="3">
    <mergeCell ref="A1:L1"/>
    <mergeCell ref="B3:H3"/>
    <mergeCell ref="A3:A4"/>
  </mergeCells>
  <printOptions horizontalCentered="1" verticalCentered="1"/>
  <pageMargins left="0.4" right="0.4" top="0.25" bottom="0.25" header="0.31496062992126" footer="0.31496062992126"/>
  <pageSetup scale="61" orientation="landscape" r:id="rId1"/>
  <drawing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9">
    <tabColor theme="6" tint="-0.499984740745262"/>
    <pageSetUpPr fitToPage="1"/>
  </sheetPr>
  <dimension ref="A1"/>
  <sheetViews>
    <sheetView showGridLines="0" view="pageBreakPreview" zoomScaleNormal="100" zoomScaleSheetLayoutView="100" workbookViewId="0">
      <selection activeCell="K29" sqref="K29"/>
    </sheetView>
  </sheetViews>
  <sheetFormatPr baseColWidth="10" defaultColWidth="11.42578125" defaultRowHeight="15"/>
  <cols>
    <col min="1" max="6" width="11.42578125" style="60"/>
    <col min="7" max="7" width="8.85546875" style="60" customWidth="1"/>
    <col min="8" max="16384" width="11.42578125" style="60"/>
  </cols>
  <sheetData/>
  <pageMargins left="0.7" right="0.7" top="0.75" bottom="0.75" header="0.3" footer="0.3"/>
  <pageSetup scale="91" orientation="landscape" r:id="rId1"/>
  <drawing r:id="rId2"/>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5">
    <tabColor theme="6" tint="-0.499984740745262"/>
    <pageSetUpPr fitToPage="1"/>
  </sheetPr>
  <dimension ref="D11"/>
  <sheetViews>
    <sheetView showGridLines="0" view="pageBreakPreview" zoomScale="70" zoomScaleNormal="100" zoomScaleSheetLayoutView="70" workbookViewId="0">
      <selection activeCell="Q48" sqref="Q48"/>
    </sheetView>
  </sheetViews>
  <sheetFormatPr baseColWidth="10" defaultColWidth="11.42578125" defaultRowHeight="15"/>
  <cols>
    <col min="1" max="6" width="11.42578125" style="60"/>
    <col min="7" max="7" width="9.42578125" style="60" customWidth="1"/>
    <col min="8" max="16384" width="11.42578125" style="60"/>
  </cols>
  <sheetData>
    <row r="11" spans="4:4" ht="61.5">
      <c r="D11" s="391"/>
    </row>
  </sheetData>
  <pageMargins left="0.7" right="0.7" top="0.75" bottom="0.75" header="0.3" footer="0.3"/>
  <pageSetup scale="68" orientation="landscape" r:id="rId1"/>
  <drawing r:id="rId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6">
    <tabColor theme="6" tint="-0.499984740745262"/>
  </sheetPr>
  <dimension ref="A5:Q44"/>
  <sheetViews>
    <sheetView showGridLines="0" view="pageBreakPreview" zoomScale="85" zoomScaleNormal="100" zoomScaleSheetLayoutView="85" workbookViewId="0">
      <selection activeCell="P32" sqref="P32"/>
    </sheetView>
  </sheetViews>
  <sheetFormatPr baseColWidth="10" defaultColWidth="11.42578125" defaultRowHeight="15"/>
  <cols>
    <col min="1" max="6" width="11.42578125" style="60"/>
    <col min="7" max="7" width="9.42578125" style="60" customWidth="1"/>
    <col min="8" max="11" width="11.42578125" style="60"/>
    <col min="12" max="12" width="19.28515625" style="60" customWidth="1"/>
    <col min="13" max="13" width="11.42578125" style="60"/>
    <col min="14" max="14" width="30.140625" style="60" customWidth="1"/>
    <col min="15" max="16384" width="11.42578125" style="60"/>
  </cols>
  <sheetData>
    <row r="5" spans="1:15" ht="6.75" customHeight="1">
      <c r="A5" s="2670" t="s">
        <v>907</v>
      </c>
      <c r="B5" s="2670"/>
      <c r="C5" s="2670"/>
      <c r="D5" s="2670"/>
      <c r="E5" s="2670"/>
      <c r="F5" s="2670"/>
      <c r="G5" s="2670"/>
      <c r="H5" s="2670"/>
      <c r="I5" s="2670"/>
      <c r="J5" s="2670"/>
      <c r="K5" s="2670"/>
      <c r="L5" s="2670"/>
      <c r="M5" s="2670"/>
      <c r="N5" s="2670"/>
      <c r="O5" s="2670"/>
    </row>
    <row r="6" spans="1:15" ht="17.25" customHeight="1">
      <c r="A6" s="2670"/>
      <c r="B6" s="2670"/>
      <c r="C6" s="2670"/>
      <c r="D6" s="2670"/>
      <c r="E6" s="2670"/>
      <c r="F6" s="2670"/>
      <c r="G6" s="2670"/>
      <c r="H6" s="2670"/>
      <c r="I6" s="2670"/>
      <c r="J6" s="2670"/>
      <c r="K6" s="2670"/>
      <c r="L6" s="2670"/>
      <c r="M6" s="2670"/>
      <c r="N6" s="2670"/>
      <c r="O6" s="2670"/>
    </row>
    <row r="7" spans="1:15">
      <c r="A7" s="2670"/>
      <c r="B7" s="2670"/>
      <c r="C7" s="2670"/>
      <c r="D7" s="2670"/>
      <c r="E7" s="2670"/>
      <c r="F7" s="2670"/>
      <c r="G7" s="2670"/>
      <c r="H7" s="2670"/>
      <c r="I7" s="2670"/>
      <c r="J7" s="2670"/>
      <c r="K7" s="2670"/>
      <c r="L7" s="2670"/>
      <c r="M7" s="2670"/>
      <c r="N7" s="2670"/>
      <c r="O7" s="2670"/>
    </row>
    <row r="8" spans="1:15">
      <c r="A8" s="2670"/>
      <c r="B8" s="2670"/>
      <c r="C8" s="2670"/>
      <c r="D8" s="2670"/>
      <c r="E8" s="2670"/>
      <c r="F8" s="2670"/>
      <c r="G8" s="2670"/>
      <c r="H8" s="2670"/>
      <c r="I8" s="2670"/>
      <c r="J8" s="2670"/>
      <c r="K8" s="2670"/>
      <c r="L8" s="2670"/>
      <c r="M8" s="2670"/>
      <c r="N8" s="2670"/>
      <c r="O8" s="2670"/>
    </row>
    <row r="9" spans="1:15">
      <c r="A9" s="2670"/>
      <c r="B9" s="2670"/>
      <c r="C9" s="2670"/>
      <c r="D9" s="2670"/>
      <c r="E9" s="2670"/>
      <c r="F9" s="2670"/>
      <c r="G9" s="2670"/>
      <c r="H9" s="2670"/>
      <c r="I9" s="2670"/>
      <c r="J9" s="2670"/>
      <c r="K9" s="2670"/>
      <c r="L9" s="2670"/>
      <c r="M9" s="2670"/>
      <c r="N9" s="2670"/>
      <c r="O9" s="2670"/>
    </row>
    <row r="10" spans="1:15">
      <c r="A10" s="2670"/>
      <c r="B10" s="2670"/>
      <c r="C10" s="2670"/>
      <c r="D10" s="2670"/>
      <c r="E10" s="2670"/>
      <c r="F10" s="2670"/>
      <c r="G10" s="2670"/>
      <c r="H10" s="2670"/>
      <c r="I10" s="2670"/>
      <c r="J10" s="2670"/>
      <c r="K10" s="2670"/>
      <c r="L10" s="2670"/>
      <c r="M10" s="2670"/>
      <c r="N10" s="2670"/>
      <c r="O10" s="2670"/>
    </row>
    <row r="11" spans="1:15">
      <c r="A11" s="2670"/>
      <c r="B11" s="2670"/>
      <c r="C11" s="2670"/>
      <c r="D11" s="2670"/>
      <c r="E11" s="2670"/>
      <c r="F11" s="2670"/>
      <c r="G11" s="2670"/>
      <c r="H11" s="2670"/>
      <c r="I11" s="2670"/>
      <c r="J11" s="2670"/>
      <c r="K11" s="2670"/>
      <c r="L11" s="2670"/>
      <c r="M11" s="2670"/>
      <c r="N11" s="2670"/>
      <c r="O11" s="2670"/>
    </row>
    <row r="12" spans="1:15">
      <c r="A12" s="2670"/>
      <c r="B12" s="2670"/>
      <c r="C12" s="2670"/>
      <c r="D12" s="2670"/>
      <c r="E12" s="2670"/>
      <c r="F12" s="2670"/>
      <c r="G12" s="2670"/>
      <c r="H12" s="2670"/>
      <c r="I12" s="2670"/>
      <c r="J12" s="2670"/>
      <c r="K12" s="2670"/>
      <c r="L12" s="2670"/>
      <c r="M12" s="2670"/>
      <c r="N12" s="2670"/>
      <c r="O12" s="2670"/>
    </row>
    <row r="13" spans="1:15">
      <c r="A13" s="2670"/>
      <c r="B13" s="2670"/>
      <c r="C13" s="2670"/>
      <c r="D13" s="2670"/>
      <c r="E13" s="2670"/>
      <c r="F13" s="2670"/>
      <c r="G13" s="2670"/>
      <c r="H13" s="2670"/>
      <c r="I13" s="2670"/>
      <c r="J13" s="2670"/>
      <c r="K13" s="2670"/>
      <c r="L13" s="2670"/>
      <c r="M13" s="2670"/>
      <c r="N13" s="2670"/>
      <c r="O13" s="2670"/>
    </row>
    <row r="14" spans="1:15">
      <c r="A14" s="2670"/>
      <c r="B14" s="2670"/>
      <c r="C14" s="2670"/>
      <c r="D14" s="2670"/>
      <c r="E14" s="2670"/>
      <c r="F14" s="2670"/>
      <c r="G14" s="2670"/>
      <c r="H14" s="2670"/>
      <c r="I14" s="2670"/>
      <c r="J14" s="2670"/>
      <c r="K14" s="2670"/>
      <c r="L14" s="2670"/>
      <c r="M14" s="2670"/>
      <c r="N14" s="2670"/>
      <c r="O14" s="2670"/>
    </row>
    <row r="15" spans="1:15">
      <c r="A15" s="2670"/>
      <c r="B15" s="2670"/>
      <c r="C15" s="2670"/>
      <c r="D15" s="2670"/>
      <c r="E15" s="2670"/>
      <c r="F15" s="2670"/>
      <c r="G15" s="2670"/>
      <c r="H15" s="2670"/>
      <c r="I15" s="2670"/>
      <c r="J15" s="2670"/>
      <c r="K15" s="2670"/>
      <c r="L15" s="2670"/>
      <c r="M15" s="2670"/>
      <c r="N15" s="2670"/>
      <c r="O15" s="2670"/>
    </row>
    <row r="16" spans="1:15">
      <c r="A16" s="2670"/>
      <c r="B16" s="2670"/>
      <c r="C16" s="2670"/>
      <c r="D16" s="2670"/>
      <c r="E16" s="2670"/>
      <c r="F16" s="2670"/>
      <c r="G16" s="2670"/>
      <c r="H16" s="2670"/>
      <c r="I16" s="2670"/>
      <c r="J16" s="2670"/>
      <c r="K16" s="2670"/>
      <c r="L16" s="2670"/>
      <c r="M16" s="2670"/>
      <c r="N16" s="2670"/>
      <c r="O16" s="2670"/>
    </row>
    <row r="17" spans="1:17">
      <c r="A17" s="2670"/>
      <c r="B17" s="2670"/>
      <c r="C17" s="2670"/>
      <c r="D17" s="2670"/>
      <c r="E17" s="2670"/>
      <c r="F17" s="2670"/>
      <c r="G17" s="2670"/>
      <c r="H17" s="2670"/>
      <c r="I17" s="2670"/>
      <c r="J17" s="2670"/>
      <c r="K17" s="2670"/>
      <c r="L17" s="2670"/>
      <c r="M17" s="2670"/>
      <c r="N17" s="2670"/>
      <c r="O17" s="2670"/>
    </row>
    <row r="18" spans="1:17">
      <c r="A18" s="2670"/>
      <c r="B18" s="2670"/>
      <c r="C18" s="2670"/>
      <c r="D18" s="2670"/>
      <c r="E18" s="2670"/>
      <c r="F18" s="2670"/>
      <c r="G18" s="2670"/>
      <c r="H18" s="2670"/>
      <c r="I18" s="2670"/>
      <c r="J18" s="2670"/>
      <c r="K18" s="2670"/>
      <c r="L18" s="2670"/>
      <c r="M18" s="2670"/>
      <c r="N18" s="2670"/>
      <c r="O18" s="2670"/>
    </row>
    <row r="19" spans="1:17">
      <c r="A19" s="2670"/>
      <c r="B19" s="2670"/>
      <c r="C19" s="2670"/>
      <c r="D19" s="2670"/>
      <c r="E19" s="2670"/>
      <c r="F19" s="2670"/>
      <c r="G19" s="2670"/>
      <c r="H19" s="2670"/>
      <c r="I19" s="2670"/>
      <c r="J19" s="2670"/>
      <c r="K19" s="2670"/>
      <c r="L19" s="2670"/>
      <c r="M19" s="2670"/>
      <c r="N19" s="2670"/>
      <c r="O19" s="2670"/>
    </row>
    <row r="20" spans="1:17">
      <c r="A20" s="2670"/>
      <c r="B20" s="2670"/>
      <c r="C20" s="2670"/>
      <c r="D20" s="2670"/>
      <c r="E20" s="2670"/>
      <c r="F20" s="2670"/>
      <c r="G20" s="2670"/>
      <c r="H20" s="2670"/>
      <c r="I20" s="2670"/>
      <c r="J20" s="2670"/>
      <c r="K20" s="2670"/>
      <c r="L20" s="2670"/>
      <c r="M20" s="2670"/>
      <c r="N20" s="2670"/>
      <c r="O20" s="2670"/>
      <c r="Q20" s="11"/>
    </row>
    <row r="21" spans="1:17" s="584" customFormat="1">
      <c r="A21" s="2670"/>
      <c r="B21" s="2670"/>
      <c r="C21" s="2670"/>
      <c r="D21" s="2670"/>
      <c r="E21" s="2670"/>
      <c r="F21" s="2670"/>
      <c r="G21" s="2670"/>
      <c r="H21" s="2670"/>
      <c r="I21" s="2670"/>
      <c r="J21" s="2670"/>
      <c r="K21" s="2670"/>
      <c r="L21" s="2670"/>
      <c r="M21" s="2670"/>
      <c r="N21" s="2670"/>
      <c r="O21" s="2670"/>
      <c r="Q21" s="11"/>
    </row>
    <row r="22" spans="1:17" s="584" customFormat="1">
      <c r="A22" s="2670"/>
      <c r="B22" s="2670"/>
      <c r="C22" s="2670"/>
      <c r="D22" s="2670"/>
      <c r="E22" s="2670"/>
      <c r="F22" s="2670"/>
      <c r="G22" s="2670"/>
      <c r="H22" s="2670"/>
      <c r="I22" s="2670"/>
      <c r="J22" s="2670"/>
      <c r="K22" s="2670"/>
      <c r="L22" s="2670"/>
      <c r="M22" s="2670"/>
      <c r="N22" s="2670"/>
      <c r="O22" s="2670"/>
      <c r="Q22" s="11"/>
    </row>
    <row r="23" spans="1:17">
      <c r="A23" s="2670"/>
      <c r="B23" s="2670"/>
      <c r="C23" s="2670"/>
      <c r="D23" s="2670"/>
      <c r="E23" s="2670"/>
      <c r="F23" s="2670"/>
      <c r="G23" s="2670"/>
      <c r="H23" s="2670"/>
      <c r="I23" s="2670"/>
      <c r="J23" s="2670"/>
      <c r="K23" s="2670"/>
      <c r="L23" s="2670"/>
      <c r="M23" s="2670"/>
      <c r="N23" s="2670"/>
      <c r="O23" s="2670"/>
    </row>
    <row r="24" spans="1:17">
      <c r="A24" s="2670"/>
      <c r="B24" s="2670"/>
      <c r="C24" s="2670"/>
      <c r="D24" s="2670"/>
      <c r="E24" s="2670"/>
      <c r="F24" s="2670"/>
      <c r="G24" s="2670"/>
      <c r="H24" s="2670"/>
      <c r="I24" s="2670"/>
      <c r="J24" s="2670"/>
      <c r="K24" s="2670"/>
      <c r="L24" s="2670"/>
      <c r="M24" s="2670"/>
      <c r="N24" s="2670"/>
      <c r="O24" s="2670"/>
    </row>
    <row r="25" spans="1:17">
      <c r="A25" s="2670"/>
      <c r="B25" s="2670"/>
      <c r="C25" s="2670"/>
      <c r="D25" s="2670"/>
      <c r="E25" s="2670"/>
      <c r="F25" s="2670"/>
      <c r="G25" s="2670"/>
      <c r="H25" s="2670"/>
      <c r="I25" s="2670"/>
      <c r="J25" s="2670"/>
      <c r="K25" s="2670"/>
      <c r="L25" s="2670"/>
      <c r="M25" s="2670"/>
      <c r="N25" s="2670"/>
      <c r="O25" s="2670"/>
    </row>
    <row r="26" spans="1:17">
      <c r="A26" s="2670"/>
      <c r="B26" s="2670"/>
      <c r="C26" s="2670"/>
      <c r="D26" s="2670"/>
      <c r="E26" s="2670"/>
      <c r="F26" s="2670"/>
      <c r="G26" s="2670"/>
      <c r="H26" s="2670"/>
      <c r="I26" s="2670"/>
      <c r="J26" s="2670"/>
      <c r="K26" s="2670"/>
      <c r="L26" s="2670"/>
      <c r="M26" s="2670"/>
      <c r="N26" s="2670"/>
      <c r="O26" s="2670"/>
    </row>
    <row r="27" spans="1:17">
      <c r="A27" s="2670"/>
      <c r="B27" s="2670"/>
      <c r="C27" s="2670"/>
      <c r="D27" s="2670"/>
      <c r="E27" s="2670"/>
      <c r="F27" s="2670"/>
      <c r="G27" s="2670"/>
      <c r="H27" s="2670"/>
      <c r="I27" s="2670"/>
      <c r="J27" s="2670"/>
      <c r="K27" s="2670"/>
      <c r="L27" s="2670"/>
      <c r="M27" s="2670"/>
      <c r="N27" s="2670"/>
      <c r="O27" s="2670"/>
    </row>
    <row r="28" spans="1:17">
      <c r="A28" s="2670"/>
      <c r="B28" s="2670"/>
      <c r="C28" s="2670"/>
      <c r="D28" s="2670"/>
      <c r="E28" s="2670"/>
      <c r="F28" s="2670"/>
      <c r="G28" s="2670"/>
      <c r="H28" s="2670"/>
      <c r="I28" s="2670"/>
      <c r="J28" s="2670"/>
      <c r="K28" s="2670"/>
      <c r="L28" s="2670"/>
      <c r="M28" s="2670"/>
      <c r="N28" s="2670"/>
      <c r="O28" s="2670"/>
    </row>
    <row r="29" spans="1:17">
      <c r="A29" s="2670"/>
      <c r="B29" s="2670"/>
      <c r="C29" s="2670"/>
      <c r="D29" s="2670"/>
      <c r="E29" s="2670"/>
      <c r="F29" s="2670"/>
      <c r="G29" s="2670"/>
      <c r="H29" s="2670"/>
      <c r="I29" s="2670"/>
      <c r="J29" s="2670"/>
      <c r="K29" s="2670"/>
      <c r="L29" s="2670"/>
      <c r="M29" s="2670"/>
      <c r="N29" s="2670"/>
      <c r="O29" s="2670"/>
    </row>
    <row r="30" spans="1:17">
      <c r="A30" s="2670"/>
      <c r="B30" s="2670"/>
      <c r="C30" s="2670"/>
      <c r="D30" s="2670"/>
      <c r="E30" s="2670"/>
      <c r="F30" s="2670"/>
      <c r="G30" s="2670"/>
      <c r="H30" s="2670"/>
      <c r="I30" s="2670"/>
      <c r="J30" s="2670"/>
      <c r="K30" s="2670"/>
      <c r="L30" s="2670"/>
      <c r="M30" s="2670"/>
      <c r="N30" s="2670"/>
      <c r="O30" s="2670"/>
    </row>
    <row r="31" spans="1:17">
      <c r="A31" s="2670"/>
      <c r="B31" s="2670"/>
      <c r="C31" s="2670"/>
      <c r="D31" s="2670"/>
      <c r="E31" s="2670"/>
      <c r="F31" s="2670"/>
      <c r="G31" s="2670"/>
      <c r="H31" s="2670"/>
      <c r="I31" s="2670"/>
      <c r="J31" s="2670"/>
      <c r="K31" s="2670"/>
      <c r="L31" s="2670"/>
      <c r="M31" s="2670"/>
      <c r="N31" s="2670"/>
      <c r="O31" s="2670"/>
    </row>
    <row r="32" spans="1:17">
      <c r="A32" s="2670"/>
      <c r="B32" s="2670"/>
      <c r="C32" s="2670"/>
      <c r="D32" s="2670"/>
      <c r="E32" s="2670"/>
      <c r="F32" s="2670"/>
      <c r="G32" s="2670"/>
      <c r="H32" s="2670"/>
      <c r="I32" s="2670"/>
      <c r="J32" s="2670"/>
      <c r="K32" s="2670"/>
      <c r="L32" s="2670"/>
      <c r="M32" s="2670"/>
      <c r="N32" s="2670"/>
      <c r="O32" s="2670"/>
    </row>
    <row r="33" spans="1:15">
      <c r="A33" s="2670"/>
      <c r="B33" s="2670"/>
      <c r="C33" s="2670"/>
      <c r="D33" s="2670"/>
      <c r="E33" s="2670"/>
      <c r="F33" s="2670"/>
      <c r="G33" s="2670"/>
      <c r="H33" s="2670"/>
      <c r="I33" s="2670"/>
      <c r="J33" s="2670"/>
      <c r="K33" s="2670"/>
      <c r="L33" s="2670"/>
      <c r="M33" s="2670"/>
      <c r="N33" s="2670"/>
      <c r="O33" s="2670"/>
    </row>
    <row r="34" spans="1:15">
      <c r="A34" s="2670"/>
      <c r="B34" s="2670"/>
      <c r="C34" s="2670"/>
      <c r="D34" s="2670"/>
      <c r="E34" s="2670"/>
      <c r="F34" s="2670"/>
      <c r="G34" s="2670"/>
      <c r="H34" s="2670"/>
      <c r="I34" s="2670"/>
      <c r="J34" s="2670"/>
      <c r="K34" s="2670"/>
      <c r="L34" s="2670"/>
      <c r="M34" s="2670"/>
      <c r="N34" s="2670"/>
      <c r="O34" s="2670"/>
    </row>
    <row r="35" spans="1:15">
      <c r="A35" s="2670"/>
      <c r="B35" s="2670"/>
      <c r="C35" s="2670"/>
      <c r="D35" s="2670"/>
      <c r="E35" s="2670"/>
      <c r="F35" s="2670"/>
      <c r="G35" s="2670"/>
      <c r="H35" s="2670"/>
      <c r="I35" s="2670"/>
      <c r="J35" s="2670"/>
      <c r="K35" s="2670"/>
      <c r="L35" s="2670"/>
      <c r="M35" s="2670"/>
      <c r="N35" s="2670"/>
      <c r="O35" s="2670"/>
    </row>
    <row r="36" spans="1:15">
      <c r="A36" s="2670"/>
      <c r="B36" s="2670"/>
      <c r="C36" s="2670"/>
      <c r="D36" s="2670"/>
      <c r="E36" s="2670"/>
      <c r="F36" s="2670"/>
      <c r="G36" s="2670"/>
      <c r="H36" s="2670"/>
      <c r="I36" s="2670"/>
      <c r="J36" s="2670"/>
      <c r="K36" s="2670"/>
      <c r="L36" s="2670"/>
      <c r="M36" s="2670"/>
      <c r="N36" s="2670"/>
      <c r="O36" s="2670"/>
    </row>
    <row r="37" spans="1:15">
      <c r="A37" s="2670"/>
      <c r="B37" s="2670"/>
      <c r="C37" s="2670"/>
      <c r="D37" s="2670"/>
      <c r="E37" s="2670"/>
      <c r="F37" s="2670"/>
      <c r="G37" s="2670"/>
      <c r="H37" s="2670"/>
      <c r="I37" s="2670"/>
      <c r="J37" s="2670"/>
      <c r="K37" s="2670"/>
      <c r="L37" s="2670"/>
      <c r="M37" s="2670"/>
      <c r="N37" s="2670"/>
      <c r="O37" s="2670"/>
    </row>
    <row r="38" spans="1:15">
      <c r="A38" s="2670"/>
      <c r="B38" s="2670"/>
      <c r="C38" s="2670"/>
      <c r="D38" s="2670"/>
      <c r="E38" s="2670"/>
      <c r="F38" s="2670"/>
      <c r="G38" s="2670"/>
      <c r="H38" s="2670"/>
      <c r="I38" s="2670"/>
      <c r="J38" s="2670"/>
      <c r="K38" s="2670"/>
      <c r="L38" s="2670"/>
      <c r="M38" s="2670"/>
      <c r="N38" s="2670"/>
      <c r="O38" s="2670"/>
    </row>
    <row r="39" spans="1:15">
      <c r="A39" s="2670"/>
      <c r="B39" s="2670"/>
      <c r="C39" s="2670"/>
      <c r="D39" s="2670"/>
      <c r="E39" s="2670"/>
      <c r="F39" s="2670"/>
      <c r="G39" s="2670"/>
      <c r="H39" s="2670"/>
      <c r="I39" s="2670"/>
      <c r="J39" s="2670"/>
      <c r="K39" s="2670"/>
      <c r="L39" s="2670"/>
      <c r="M39" s="2670"/>
      <c r="N39" s="2670"/>
      <c r="O39" s="2670"/>
    </row>
    <row r="40" spans="1:15">
      <c r="A40" s="2670"/>
      <c r="B40" s="2670"/>
      <c r="C40" s="2670"/>
      <c r="D40" s="2670"/>
      <c r="E40" s="2670"/>
      <c r="F40" s="2670"/>
      <c r="G40" s="2670"/>
      <c r="H40" s="2670"/>
      <c r="I40" s="2670"/>
      <c r="J40" s="2670"/>
      <c r="K40" s="2670"/>
      <c r="L40" s="2670"/>
      <c r="M40" s="2670"/>
      <c r="N40" s="2670"/>
      <c r="O40" s="2670"/>
    </row>
    <row r="41" spans="1:15">
      <c r="A41" s="2670"/>
      <c r="B41" s="2670"/>
      <c r="C41" s="2670"/>
      <c r="D41" s="2670"/>
      <c r="E41" s="2670"/>
      <c r="F41" s="2670"/>
      <c r="G41" s="2670"/>
      <c r="H41" s="2670"/>
      <c r="I41" s="2670"/>
      <c r="J41" s="2670"/>
      <c r="K41" s="2670"/>
      <c r="L41" s="2670"/>
      <c r="M41" s="2670"/>
      <c r="N41" s="2670"/>
      <c r="O41" s="2670"/>
    </row>
    <row r="42" spans="1:15">
      <c r="A42" s="2670"/>
      <c r="B42" s="2670"/>
      <c r="C42" s="2670"/>
      <c r="D42" s="2670"/>
      <c r="E42" s="2670"/>
      <c r="F42" s="2670"/>
      <c r="G42" s="2670"/>
      <c r="H42" s="2670"/>
      <c r="I42" s="2670"/>
      <c r="J42" s="2670"/>
      <c r="K42" s="2670"/>
      <c r="L42" s="2670"/>
      <c r="M42" s="2670"/>
      <c r="N42" s="2670"/>
      <c r="O42" s="2670"/>
    </row>
    <row r="43" spans="1:15">
      <c r="A43" s="2670"/>
      <c r="B43" s="2670"/>
      <c r="C43" s="2670"/>
      <c r="D43" s="2670"/>
      <c r="E43" s="2670"/>
      <c r="F43" s="2670"/>
      <c r="G43" s="2670"/>
      <c r="H43" s="2670"/>
      <c r="I43" s="2670"/>
      <c r="J43" s="2670"/>
      <c r="K43" s="2670"/>
      <c r="L43" s="2670"/>
      <c r="M43" s="2670"/>
      <c r="N43" s="2670"/>
      <c r="O43" s="2670"/>
    </row>
    <row r="44" spans="1:15">
      <c r="A44" s="2670"/>
      <c r="B44" s="2670"/>
      <c r="C44" s="2670"/>
      <c r="D44" s="2670"/>
      <c r="E44" s="2670"/>
      <c r="F44" s="2670"/>
      <c r="G44" s="2670"/>
      <c r="H44" s="2670"/>
      <c r="I44" s="2670"/>
      <c r="J44" s="2670"/>
      <c r="K44" s="2670"/>
      <c r="L44" s="2670"/>
      <c r="M44" s="2670"/>
      <c r="N44" s="2670"/>
      <c r="O44" s="2670"/>
    </row>
  </sheetData>
  <mergeCells count="1">
    <mergeCell ref="A5:O44"/>
  </mergeCells>
  <pageMargins left="0.7" right="0.7" top="0.75" bottom="0.75" header="0.3" footer="0.3"/>
  <pageSetup scale="62" orientation="landscape" r:id="rId1"/>
  <drawing r:id="rId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7">
    <tabColor theme="6" tint="-0.499984740745262"/>
  </sheetPr>
  <dimension ref="A3:T34"/>
  <sheetViews>
    <sheetView showGridLines="0" view="pageBreakPreview" topLeftCell="F1" zoomScaleNormal="100" zoomScaleSheetLayoutView="100" workbookViewId="0">
      <selection activeCell="M1" sqref="M1:X1048576"/>
    </sheetView>
  </sheetViews>
  <sheetFormatPr baseColWidth="10" defaultColWidth="11.42578125" defaultRowHeight="15"/>
  <cols>
    <col min="1" max="1" width="13.140625" style="60" customWidth="1"/>
    <col min="2" max="6" width="11.42578125" style="60"/>
    <col min="7" max="7" width="8.85546875" style="60" customWidth="1"/>
    <col min="8" max="10" width="11.42578125" style="60"/>
    <col min="11" max="11" width="11.42578125" style="60" customWidth="1"/>
    <col min="12" max="12" width="11.42578125" style="60"/>
    <col min="13" max="13" width="11.42578125" style="584"/>
    <col min="14" max="14" width="20" style="60" customWidth="1"/>
    <col min="15" max="15" width="33.7109375" style="1520" customWidth="1"/>
    <col min="16" max="16384" width="11.42578125" style="60"/>
  </cols>
  <sheetData>
    <row r="3" spans="1:20">
      <c r="O3" s="2672"/>
      <c r="P3" s="2673"/>
      <c r="Q3" s="2673"/>
      <c r="R3" s="2673"/>
      <c r="S3" s="2673"/>
      <c r="T3" s="2673"/>
    </row>
    <row r="4" spans="1:20">
      <c r="O4" s="2673"/>
      <c r="P4" s="2673"/>
      <c r="Q4" s="2673"/>
      <c r="R4" s="2673"/>
      <c r="S4" s="2673"/>
      <c r="T4" s="2673"/>
    </row>
    <row r="5" spans="1:20" ht="9" customHeight="1">
      <c r="O5" s="2673"/>
      <c r="P5" s="2673"/>
      <c r="Q5" s="2673"/>
      <c r="R5" s="2673"/>
      <c r="S5" s="2673"/>
      <c r="T5" s="2673"/>
    </row>
    <row r="6" spans="1:20" ht="15" customHeight="1">
      <c r="A6" s="2671" t="s">
        <v>1024</v>
      </c>
      <c r="B6" s="2671"/>
      <c r="C6" s="2671"/>
      <c r="D6" s="2671"/>
      <c r="E6" s="2671"/>
      <c r="F6" s="2671"/>
      <c r="G6" s="2671"/>
      <c r="H6" s="2671"/>
      <c r="I6" s="2671"/>
      <c r="J6" s="2671"/>
      <c r="K6" s="2671"/>
      <c r="L6" s="2671"/>
      <c r="M6" s="1521"/>
      <c r="O6" s="2673"/>
      <c r="P6" s="2673"/>
      <c r="Q6" s="2673"/>
      <c r="R6" s="2673"/>
      <c r="S6" s="2673"/>
      <c r="T6" s="2673"/>
    </row>
    <row r="7" spans="1:20" ht="15" customHeight="1">
      <c r="A7" s="2671"/>
      <c r="B7" s="2671"/>
      <c r="C7" s="2671"/>
      <c r="D7" s="2671"/>
      <c r="E7" s="2671"/>
      <c r="F7" s="2671"/>
      <c r="G7" s="2671"/>
      <c r="H7" s="2671"/>
      <c r="I7" s="2671"/>
      <c r="J7" s="2671"/>
      <c r="K7" s="2671"/>
      <c r="L7" s="2671"/>
      <c r="M7" s="1521"/>
      <c r="O7" s="2673"/>
      <c r="P7" s="2673"/>
      <c r="Q7" s="2673"/>
      <c r="R7" s="2673"/>
      <c r="S7" s="2673"/>
      <c r="T7" s="2673"/>
    </row>
    <row r="8" spans="1:20" ht="15" customHeight="1">
      <c r="A8" s="2671"/>
      <c r="B8" s="2671"/>
      <c r="C8" s="2671"/>
      <c r="D8" s="2671"/>
      <c r="E8" s="2671"/>
      <c r="F8" s="2671"/>
      <c r="G8" s="2671"/>
      <c r="H8" s="2671"/>
      <c r="I8" s="2671"/>
      <c r="J8" s="2671"/>
      <c r="K8" s="2671"/>
      <c r="L8" s="2671"/>
      <c r="M8" s="1521"/>
      <c r="O8" s="2673"/>
      <c r="P8" s="2673"/>
      <c r="Q8" s="2673"/>
      <c r="R8" s="2673"/>
      <c r="S8" s="2673"/>
      <c r="T8" s="2673"/>
    </row>
    <row r="9" spans="1:20" ht="15" customHeight="1">
      <c r="A9" s="2671"/>
      <c r="B9" s="2671"/>
      <c r="C9" s="2671"/>
      <c r="D9" s="2671"/>
      <c r="E9" s="2671"/>
      <c r="F9" s="2671"/>
      <c r="G9" s="2671"/>
      <c r="H9" s="2671"/>
      <c r="I9" s="2671"/>
      <c r="J9" s="2671"/>
      <c r="K9" s="2671"/>
      <c r="L9" s="2671"/>
      <c r="M9" s="1521"/>
      <c r="O9" s="2673"/>
      <c r="P9" s="2673"/>
      <c r="Q9" s="2673"/>
      <c r="R9" s="2673"/>
      <c r="S9" s="2673"/>
      <c r="T9" s="2673"/>
    </row>
    <row r="10" spans="1:20" ht="15" customHeight="1">
      <c r="A10" s="2671"/>
      <c r="B10" s="2671"/>
      <c r="C10" s="2671"/>
      <c r="D10" s="2671"/>
      <c r="E10" s="2671"/>
      <c r="F10" s="2671"/>
      <c r="G10" s="2671"/>
      <c r="H10" s="2671"/>
      <c r="I10" s="2671"/>
      <c r="J10" s="2671"/>
      <c r="K10" s="2671"/>
      <c r="L10" s="2671"/>
      <c r="M10" s="1521"/>
      <c r="O10" s="2673"/>
      <c r="P10" s="2673"/>
      <c r="Q10" s="2673"/>
      <c r="R10" s="2673"/>
      <c r="S10" s="2673"/>
      <c r="T10" s="2673"/>
    </row>
    <row r="11" spans="1:20" ht="15" customHeight="1">
      <c r="A11" s="2671"/>
      <c r="B11" s="2671"/>
      <c r="C11" s="2671"/>
      <c r="D11" s="2671"/>
      <c r="E11" s="2671"/>
      <c r="F11" s="2671"/>
      <c r="G11" s="2671"/>
      <c r="H11" s="2671"/>
      <c r="I11" s="2671"/>
      <c r="J11" s="2671"/>
      <c r="K11" s="2671"/>
      <c r="L11" s="2671"/>
      <c r="M11" s="1521"/>
      <c r="O11" s="2673"/>
      <c r="P11" s="2673"/>
      <c r="Q11" s="2673"/>
      <c r="R11" s="2673"/>
      <c r="S11" s="2673"/>
      <c r="T11" s="2673"/>
    </row>
    <row r="12" spans="1:20" ht="15" customHeight="1">
      <c r="A12" s="2671"/>
      <c r="B12" s="2671"/>
      <c r="C12" s="2671"/>
      <c r="D12" s="2671"/>
      <c r="E12" s="2671"/>
      <c r="F12" s="2671"/>
      <c r="G12" s="2671"/>
      <c r="H12" s="2671"/>
      <c r="I12" s="2671"/>
      <c r="J12" s="2671"/>
      <c r="K12" s="2671"/>
      <c r="L12" s="2671"/>
      <c r="M12" s="1521"/>
      <c r="O12" s="2673"/>
      <c r="P12" s="2673"/>
      <c r="Q12" s="2673"/>
      <c r="R12" s="2673"/>
      <c r="S12" s="2673"/>
      <c r="T12" s="2673"/>
    </row>
    <row r="13" spans="1:20" ht="15" customHeight="1">
      <c r="A13" s="2671"/>
      <c r="B13" s="2671"/>
      <c r="C13" s="2671"/>
      <c r="D13" s="2671"/>
      <c r="E13" s="2671"/>
      <c r="F13" s="2671"/>
      <c r="G13" s="2671"/>
      <c r="H13" s="2671"/>
      <c r="I13" s="2671"/>
      <c r="J13" s="2671"/>
      <c r="K13" s="2671"/>
      <c r="L13" s="2671"/>
      <c r="M13" s="1521"/>
      <c r="O13" s="2673"/>
      <c r="P13" s="2673"/>
      <c r="Q13" s="2673"/>
      <c r="R13" s="2673"/>
      <c r="S13" s="2673"/>
      <c r="T13" s="2673"/>
    </row>
    <row r="14" spans="1:20" ht="15" customHeight="1">
      <c r="A14" s="2671"/>
      <c r="B14" s="2671"/>
      <c r="C14" s="2671"/>
      <c r="D14" s="2671"/>
      <c r="E14" s="2671"/>
      <c r="F14" s="2671"/>
      <c r="G14" s="2671"/>
      <c r="H14" s="2671"/>
      <c r="I14" s="2671"/>
      <c r="J14" s="2671"/>
      <c r="K14" s="2671"/>
      <c r="L14" s="2671"/>
      <c r="M14" s="1521"/>
      <c r="O14" s="2673"/>
      <c r="P14" s="2673"/>
      <c r="Q14" s="2673"/>
      <c r="R14" s="2673"/>
      <c r="S14" s="2673"/>
      <c r="T14" s="2673"/>
    </row>
    <row r="15" spans="1:20" ht="15" customHeight="1">
      <c r="A15" s="2671"/>
      <c r="B15" s="2671"/>
      <c r="C15" s="2671"/>
      <c r="D15" s="2671"/>
      <c r="E15" s="2671"/>
      <c r="F15" s="2671"/>
      <c r="G15" s="2671"/>
      <c r="H15" s="2671"/>
      <c r="I15" s="2671"/>
      <c r="J15" s="2671"/>
      <c r="K15" s="2671"/>
      <c r="L15" s="2671"/>
      <c r="M15" s="1521"/>
      <c r="O15" s="2673"/>
      <c r="P15" s="2673"/>
      <c r="Q15" s="2673"/>
      <c r="R15" s="2673"/>
      <c r="S15" s="2673"/>
      <c r="T15" s="2673"/>
    </row>
    <row r="16" spans="1:20" ht="15" customHeight="1">
      <c r="A16" s="2671"/>
      <c r="B16" s="2671"/>
      <c r="C16" s="2671"/>
      <c r="D16" s="2671"/>
      <c r="E16" s="2671"/>
      <c r="F16" s="2671"/>
      <c r="G16" s="2671"/>
      <c r="H16" s="2671"/>
      <c r="I16" s="2671"/>
      <c r="J16" s="2671"/>
      <c r="K16" s="2671"/>
      <c r="L16" s="2671"/>
      <c r="M16" s="1521"/>
      <c r="O16" s="2673"/>
      <c r="P16" s="2673"/>
      <c r="Q16" s="2673"/>
      <c r="R16" s="2673"/>
      <c r="S16" s="2673"/>
      <c r="T16" s="2673"/>
    </row>
    <row r="17" spans="1:20" ht="15" customHeight="1">
      <c r="A17" s="2671"/>
      <c r="B17" s="2671"/>
      <c r="C17" s="2671"/>
      <c r="D17" s="2671"/>
      <c r="E17" s="2671"/>
      <c r="F17" s="2671"/>
      <c r="G17" s="2671"/>
      <c r="H17" s="2671"/>
      <c r="I17" s="2671"/>
      <c r="J17" s="2671"/>
      <c r="K17" s="2671"/>
      <c r="L17" s="2671"/>
      <c r="M17" s="1521"/>
      <c r="O17" s="2673"/>
      <c r="P17" s="2673"/>
      <c r="Q17" s="2673"/>
      <c r="R17" s="2673"/>
      <c r="S17" s="2673"/>
      <c r="T17" s="2673"/>
    </row>
    <row r="18" spans="1:20" ht="15" customHeight="1">
      <c r="A18" s="2671"/>
      <c r="B18" s="2671"/>
      <c r="C18" s="2671"/>
      <c r="D18" s="2671"/>
      <c r="E18" s="2671"/>
      <c r="F18" s="2671"/>
      <c r="G18" s="2671"/>
      <c r="H18" s="2671"/>
      <c r="I18" s="2671"/>
      <c r="J18" s="2671"/>
      <c r="K18" s="2671"/>
      <c r="L18" s="2671"/>
      <c r="M18" s="1521"/>
      <c r="O18" s="2673"/>
      <c r="P18" s="2673"/>
      <c r="Q18" s="2673"/>
      <c r="R18" s="2673"/>
      <c r="S18" s="2673"/>
      <c r="T18" s="2673"/>
    </row>
    <row r="19" spans="1:20" ht="30.75" customHeight="1">
      <c r="A19" s="2671"/>
      <c r="B19" s="2671"/>
      <c r="C19" s="2671"/>
      <c r="D19" s="2671"/>
      <c r="E19" s="2671"/>
      <c r="F19" s="2671"/>
      <c r="G19" s="2671"/>
      <c r="H19" s="2671"/>
      <c r="I19" s="2671"/>
      <c r="J19" s="2671"/>
      <c r="K19" s="2671"/>
      <c r="L19" s="2671"/>
      <c r="M19" s="1521"/>
      <c r="O19" s="2673"/>
      <c r="P19" s="2673"/>
      <c r="Q19" s="2673"/>
      <c r="R19" s="2673"/>
      <c r="S19" s="2673"/>
      <c r="T19" s="2673"/>
    </row>
    <row r="20" spans="1:20" ht="15" customHeight="1">
      <c r="A20" s="2671"/>
      <c r="B20" s="2671"/>
      <c r="C20" s="2671"/>
      <c r="D20" s="2671"/>
      <c r="E20" s="2671"/>
      <c r="F20" s="2671"/>
      <c r="G20" s="2671"/>
      <c r="H20" s="2671"/>
      <c r="I20" s="2671"/>
      <c r="J20" s="2671"/>
      <c r="K20" s="2671"/>
      <c r="L20" s="2671"/>
      <c r="M20" s="1521"/>
    </row>
    <row r="21" spans="1:20" ht="15" customHeight="1">
      <c r="A21" s="2671"/>
      <c r="B21" s="2671"/>
      <c r="C21" s="2671"/>
      <c r="D21" s="2671"/>
      <c r="E21" s="2671"/>
      <c r="F21" s="2671"/>
      <c r="G21" s="2671"/>
      <c r="H21" s="2671"/>
      <c r="I21" s="2671"/>
      <c r="J21" s="2671"/>
      <c r="K21" s="2671"/>
      <c r="L21" s="2671"/>
      <c r="M21" s="1521"/>
      <c r="O21" s="821"/>
    </row>
    <row r="22" spans="1:20" ht="15" customHeight="1">
      <c r="A22" s="2671"/>
      <c r="B22" s="2671"/>
      <c r="C22" s="2671"/>
      <c r="D22" s="2671"/>
      <c r="E22" s="2671"/>
      <c r="F22" s="2671"/>
      <c r="G22" s="2671"/>
      <c r="H22" s="2671"/>
      <c r="I22" s="2671"/>
      <c r="J22" s="2671"/>
      <c r="K22" s="2671"/>
      <c r="L22" s="2671"/>
      <c r="M22" s="1521"/>
      <c r="N22" s="193"/>
      <c r="O22" s="821"/>
    </row>
    <row r="23" spans="1:20" ht="15" customHeight="1">
      <c r="A23" s="2671"/>
      <c r="B23" s="2671"/>
      <c r="C23" s="2671"/>
      <c r="D23" s="2671"/>
      <c r="E23" s="2671"/>
      <c r="F23" s="2671"/>
      <c r="G23" s="2671"/>
      <c r="H23" s="2671"/>
      <c r="I23" s="2671"/>
      <c r="J23" s="2671"/>
      <c r="K23" s="2671"/>
      <c r="L23" s="2671"/>
      <c r="M23" s="1521"/>
      <c r="N23" s="584"/>
      <c r="O23" s="821"/>
    </row>
    <row r="24" spans="1:20" ht="15" customHeight="1">
      <c r="A24" s="2671"/>
      <c r="B24" s="2671"/>
      <c r="C24" s="2671"/>
      <c r="D24" s="2671"/>
      <c r="E24" s="2671"/>
      <c r="F24" s="2671"/>
      <c r="G24" s="2671"/>
      <c r="H24" s="2671"/>
      <c r="I24" s="2671"/>
      <c r="J24" s="2671"/>
      <c r="K24" s="2671"/>
      <c r="L24" s="2671"/>
      <c r="M24" s="1521"/>
      <c r="N24" s="193"/>
      <c r="O24" s="821"/>
    </row>
    <row r="25" spans="1:20" ht="15" customHeight="1">
      <c r="A25" s="2671"/>
      <c r="B25" s="2671"/>
      <c r="C25" s="2671"/>
      <c r="D25" s="2671"/>
      <c r="E25" s="2671"/>
      <c r="F25" s="2671"/>
      <c r="G25" s="2671"/>
      <c r="H25" s="2671"/>
      <c r="I25" s="2671"/>
      <c r="J25" s="2671"/>
      <c r="K25" s="2671"/>
      <c r="L25" s="2671"/>
      <c r="M25" s="1521"/>
    </row>
    <row r="26" spans="1:20" ht="15" customHeight="1">
      <c r="A26" s="2671"/>
      <c r="B26" s="2671"/>
      <c r="C26" s="2671"/>
      <c r="D26" s="2671"/>
      <c r="E26" s="2671"/>
      <c r="F26" s="2671"/>
      <c r="G26" s="2671"/>
      <c r="H26" s="2671"/>
      <c r="I26" s="2671"/>
      <c r="J26" s="2671"/>
      <c r="K26" s="2671"/>
      <c r="L26" s="2671"/>
      <c r="M26" s="1521"/>
    </row>
    <row r="27" spans="1:20" ht="15" customHeight="1">
      <c r="A27" s="2671"/>
      <c r="B27" s="2671"/>
      <c r="C27" s="2671"/>
      <c r="D27" s="2671"/>
      <c r="E27" s="2671"/>
      <c r="F27" s="2671"/>
      <c r="G27" s="2671"/>
      <c r="H27" s="2671"/>
      <c r="I27" s="2671"/>
      <c r="J27" s="2671"/>
      <c r="K27" s="2671"/>
      <c r="L27" s="2671"/>
      <c r="M27" s="1521"/>
    </row>
    <row r="28" spans="1:20" ht="15" customHeight="1">
      <c r="A28" s="2671"/>
      <c r="B28" s="2671"/>
      <c r="C28" s="2671"/>
      <c r="D28" s="2671"/>
      <c r="E28" s="2671"/>
      <c r="F28" s="2671"/>
      <c r="G28" s="2671"/>
      <c r="H28" s="2671"/>
      <c r="I28" s="2671"/>
      <c r="J28" s="2671"/>
      <c r="K28" s="2671"/>
      <c r="L28" s="2671"/>
      <c r="M28" s="1521"/>
    </row>
    <row r="29" spans="1:20" ht="15" customHeight="1">
      <c r="A29" s="2671"/>
      <c r="B29" s="2671"/>
      <c r="C29" s="2671"/>
      <c r="D29" s="2671"/>
      <c r="E29" s="2671"/>
      <c r="F29" s="2671"/>
      <c r="G29" s="2671"/>
      <c r="H29" s="2671"/>
      <c r="I29" s="2671"/>
      <c r="J29" s="2671"/>
      <c r="K29" s="2671"/>
      <c r="L29" s="2671"/>
      <c r="M29" s="1521"/>
      <c r="N29" s="584"/>
      <c r="O29" s="821"/>
    </row>
    <row r="30" spans="1:20" ht="15" customHeight="1">
      <c r="A30" s="2671"/>
      <c r="B30" s="2671"/>
      <c r="C30" s="2671"/>
      <c r="D30" s="2671"/>
      <c r="E30" s="2671"/>
      <c r="F30" s="2671"/>
      <c r="G30" s="2671"/>
      <c r="H30" s="2671"/>
      <c r="I30" s="2671"/>
      <c r="J30" s="2671"/>
      <c r="K30" s="2671"/>
      <c r="L30" s="2671"/>
      <c r="M30" s="1521"/>
      <c r="N30" s="193"/>
      <c r="O30" s="821"/>
    </row>
    <row r="31" spans="1:20" ht="48.75" customHeight="1">
      <c r="A31" s="2671"/>
      <c r="B31" s="2671"/>
      <c r="C31" s="2671"/>
      <c r="D31" s="2671"/>
      <c r="E31" s="2671"/>
      <c r="F31" s="2671"/>
      <c r="G31" s="2671"/>
      <c r="H31" s="2671"/>
      <c r="I31" s="2671"/>
      <c r="J31" s="2671"/>
      <c r="K31" s="2671"/>
      <c r="L31" s="2671"/>
      <c r="M31" s="1521"/>
    </row>
    <row r="34" spans="14:14">
      <c r="N34" s="193"/>
    </row>
  </sheetData>
  <mergeCells count="2">
    <mergeCell ref="A6:L31"/>
    <mergeCell ref="O3:T19"/>
  </mergeCells>
  <pageMargins left="0.7" right="0.7" top="0.75" bottom="0.75" header="0.3" footer="0.3"/>
  <pageSetup scale="77" orientation="landscape"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S a n d b o x N o n E m p t y " > < C u s t o m C o n t e n t > < ! [ C D A T A [ 1 ] ] > < / C u s t o m C o n t e n t > < / G e m i n i > 
</file>

<file path=customXml/item10.xml>��< ? x m l   v e r s i o n = " 1 . 0 "   e n c o d i n g = " U T F - 1 6 " ? > < G e m i n i   x m l n s = " h t t p : / / g e m i n i / p i v o t c u s t o m i z a t i o n / C l i e n t W i n d o w X M L " > < C u s t o m C o n t e n t > < ! [ C D A T A [ R a n g o - f 3 f e 5 9 b c - c 8 f 1 - 4 b e c - 8 0 e 6 - b 3 4 4 c 0 9 d 9 7 7 3 ] ] > < / C u s t o m C o n t e n t > < / G e m i n i > 
</file>

<file path=customXml/item11.xml>��< ? x m l   v e r s i o n = " 1 . 0 "   e n c o d i n g = " U T F - 1 6 " ? > < G e m i n i   x m l n s = " h t t p : / / g e m i n i / p i v o t c u s t o m i z a t i o n / S h o w H i d d e n " > < C u s t o m C o n t e n t > < ! [ C D A T A [ T r u e ] ] > < / C u s t o m C o n t e n t > < / G e m i n i > 
</file>

<file path=customXml/item12.xml>��< ? x m l   v e r s i o n = " 1 . 0 "   e n c o d i n g = " U T F - 1 6 " ? > < G e m i n i   x m l n s = " h t t p : / / g e m i n i / p i v o t c u s t o m i z a t i o n / P o w e r P i v o t V e r s i o n " > < C u s t o m C o n t e n t > < ! [ C D A T A [ 2 0 1 1 . 1 1 0 . 2 8 3 0 . 7 7 ] ] > < / C u s t o m C o n t e n t > < / G e m i n i > 
</file>

<file path=customXml/item13.xml>��< ? x m l   v e r s i o n = " 1 . 0 "   e n c o d i n g = " U T F - 1 6 " ? > < G e m i n i   x m l n s = " h t t p : / / g e m i n i / p i v o t c u s t o m i z a t i o n / R e l a t i o n s h i p A u t o D e t e c t i o n E n a b l e d " > < C u s t o m C o n t e n t > < ! [ C D A T A [ T r u e ] ] > < / C u s t o m C o n t e n t > < / G e m i n i > 
</file>

<file path=customXml/item14.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 2 0 1 6 - 0 3 - 0 8 T 1 1 : 4 6 : 5 0 . 9 1 0 7 9 6 9 - 0 4 : 0 0 < / L a s t P r o c e s s e d T i m e > < / D a t a M o d e l i n g S a n d b o x . S e r i a l i z e d S a n d b o x E r r o r C a c h e > ] ] > < / C u s t o m C o n t e n t > < / G e m i n i > 
</file>

<file path=customXml/item15.xml>��< ? x m l   v e r s i o n = " 1 . 0 "   e n c o d i n g = " u t f - 1 6 " ? > < V i s u a l i z a t i o n   x m l n s : x s i = " h t t p : / / w w w . w 3 . o r g / 2 0 0 1 / X M L S c h e m a - i n s t a n c e "   x m l n s : x s d = " h t t p : / / w w w . w 3 . o r g / 2 0 0 1 / X M L S c h e m a "   x m l n s = " h t t p : / / m i c r o s o f t . d a t a . v i s u a l i z a t i o n . C l i e n t . E x c e l / 1 . 0 " > < T o u r s > < T o u r   N a m e = " P a s e o   1 "   I d = " { 1 F F C 9 2 3 5 - 0 4 4 D - 4 B 0 A - 8 C 9 F - 8 1 D B B 9 3 C D E D 0 } "   T o u r I d = " 3 1 a 1 1 4 2 b - 0 b b 3 - 4 0 d 7 - b 2 3 2 - 2 3 3 2 a 8 a 6 7 a 2 0 "   X m l V e r = " 1 "   M i n X m l V e r = " 1 " > < D e s c r i p t i o n > L a   d e s c r i p c i � n   d e l   p a s e o   v a   a q u � < / D e s c r i p t i o n > < I m a g e > i V B O R w 0 K G g o A A A A N S U h E U g A A A N Q A A A B 1 C A Y A A A A 2 n s 9 T A A A A A X N S R 0 I A r s 4 c 6 Q A A A A R n Q U 1 B A A C x j w v 8 Y Q U A A A A J c E h Z c w A A A 0 I A A A N C A V k U N I A A A F u v S U R B V H h e 7 b 1 Z k x z Z l e d 3 Y v f Y I 1 d s h S K L b L K 7 1 W N a H v R F Z C Z 9 A E m v M j 3 M y / Q 8 0 W y e 9 F 1 k p o + h k Y 1 a m h l 1 s 5 u s I l k o b L n G v r i H R 4 T r / z s e D g Q S k Z m R Q L E K L O R J O G J z v 3 6 X 8 z / b P f d 6 b j I e J H Y D h e e R l d s l y 5 V y l s v l 1 t / e Q C o t 7 M f 2 + / O c X S y K N l / l + O q T o m J h a Q e 1 x P 6 6 v b R S X p 9 r R c s V 0 r Y l + o s W E 4 v i i e o e 2 n K 1 0 D G 3 f L 5 g e a t b f 9 r W U b G c P s V q W z j P W b x Y e R v b t Y L 9 3 S O z 8 0 n O a i W z Z p B Y v W K W 3 6 H b r t J 8 Y f b H i 5 y d 9 M 2 W K p x 7 3 d O n T 7 c C a h W v b D F Z W K F S s E K 1 s P 7 2 d o r H C 7 s Y r O z F W K C C I Z K U A V f r 3 1 c / M M q A d a G w E I D m t t + Y W L v Y s I N C X k L C r F T M q 3 1 6 j 9 C 4 w v 1 J k t h 8 G d o k 6 j r A V s l S 3 + a s k C / a Y l m w 4 b R u U V T W e Q V 7 v F e 2 g 1 b B 4 m X O g q L O + k g M j M a J T U d L i 5 K c P R 8 V b L L M / + D 9 d k 9 3 o 1 s B B a 0 i g S p a W r k l s X s H W s a S 9 g J W J G k 7 j X M 2 j C T R J e n R W t 3 J + q Q f h B K r F E M B q S u t s b D j R t M K y 7 o l k b R p s e j t a x Q T K 6 p 5 A K o Q S H B c A Q P A A k z z x c x G 8 w u 1 a e o a u 5 y v W a 2 w b 7 N J a O 1 2 x 4 r F g r 4 H q B + B J o 2 I C 7 K p B J n q k k g K 9 f o r e z 4 t 2 m i R t 1 C A v c f V p 0 m 7 A W q + s m U o 8 6 g J x 6 2 / v A u t G Q R w r S S 6 Z U D Z 1 6 c 5 6 0 3 f a i r 4 r y K p X i 0 l V p O Z 9 L o v b f Y 9 c U 0 x H 1 t Q n t i T z m v r V J u 2 V 3 t s y / l S Q E p s q f q M B C w p Y K v l l p a o r R C M n M c e 3 N L e h U x A g A V o C v m S 5 Z O S T a d T W 6 1 W F g Q V g U o m s n 7 b P H a l l Y Q Q F k G + m G r L f C B w 6 n U 6 H t t 0 Z j a L A j c p e 8 u i t P 6 7 5 X K b a n 5 l T Z m 0 g r V N F j k b r / K 2 / K B B u 6 c P o Z 0 A l c i I R 1 r m M Y 3 u Y P Z t U i J 0 w C j F q v w V M c s o N P t G f t Z A o H I / Q 6 g 7 b s s P q a Y 8 / H / + I e e + w / d B h b w k f X 5 p X x 2 9 t s N 6 3 Z q V A x c Q t K t Q L 8 p H M h u K W a V c r C l A r 2 S j r h Z i Q z E y / t V t / I j 2 W i 6 l v e Z z g U p A V V v 5 r l g o W L l S d v 9 r V 3 C t w p X F o 9 h K H Q E V Q I v w 6 0 5 H f / Q + r O c P J A g a 1 o 0 K N p D J O V K 9 K 0 V p M w E n k S / 3 V W N h e 5 2 8 R a u J j W c z m w 7 r 9 l 3 c v A f V D 0 Q 7 A Q p C S 8 X j 2 A e Z A 5 / q L m P E 9 U j f A h K 3 I J N F d / 3 d i Z x v m S + / O E r c c S + L d / O S 8 s P z 2 H 7 X L 1 q x L i 2 h 7 4 c z S e j 5 u q A r B H 9 S 1 m 2 U y y U C a 9 9 + e d Q X q L 6 0 5 X T p A i I v 3 w k C V C f D n B 0 0 E v d / A B v n 8 J q X E C n A 3 O m p 1 x I a i i M W s O I 4 9 v 7 h c 1 4 m Y L m C 5 i r K j 3 s r k L a B C 0 A t Z g s r d 8 r v 9 O 8 g P L d J 3 L N m + c D q u T 2 b T w R c + Y D h U M J C v p 9 w n A K u K R C 3 8 t a d v p L f 1 7 N 8 V L P 5 u G 3 P o w O b q g G 3 A f q e P o 5 2 B h T E g C H Z A Q f 2 W H l f q m V H e q M R x J x I f k D w e 5 l 9 o f y r / / J J 4 s B Y y k 9 b D G M x U 8 X m I 5 m H 4 v K C z M x B n H c z p y h Q z O S L X Y 7 N / b K S G P + o g U m X A i b S b 2 O Z b z P x M g D J a D 4 P 5 c / F 1 m z k 7 a 8 f D e x J + 9 i W 4 6 U V G 9 K W I H Z N A 2 n N 5 9 2 c / f q B N J S u H 0 x z F s 2 W 1 i 6 s r J w s r C R t d p v G Q j O F Y W i L R W z V a t X b y X e j 0 d B a L a n g D Q J c + f y 7 K H U g 6 5 4 u u N Z g z 0 i 1 0 v / S c v r j n P k g t s q e N G D 5 3 f P m q 5 l d T p 6 r b 9 e O 6 q J k k 4 u v 7 F k c p N r y y j 3 v 6 f u j O w F q k 2 I x P l T a N V C h u 8 R i A H w p 1 E 5 e W q o / S S w W c x z v y c 4 X 4 C T I 3 U / L Q t g A z H 0 3 3 Q P J + r L n x b g m G Y r 5 U R q H A t R x C + 2 T h q d h Y A D 1 v C v z T d + N p 7 G d X g x t M J 6 I Q U v 2 5 Y O p P W r W r L U 8 E H D f 9 w k x R S m b s l q B S T P K F 5 E J + K A p A M Q C u R j Z I 5 5 r 3 8 Z J L 9 l 7 N F I U R a 6 h 6 j I v A Q z f h e H M v y d g k S Q r 9 7 M A H F p r U 2 u 4 v 6 p 7 e L + + / f o 9 Q v s A r G q 5 5 W V u E g G T 7 v S F h b E A p T I S + V L 5 w Q P 7 U 9 S y M K m p r h 9 m t t / T 7 f T B g F r J X p / 3 5 e w f S E v d M P C b h A k F o N A M T r o O B n K z S l I W E 2 y z L O 4 R Y 9 J I U s P E C / 1 4 O s p Z I D + n L J 4 A P C 1 8 r v U 1 A A F f q C f N M p c J 9 O W + T K D i 3 A a 9 r r 1 + / d I W q m q l c W g P Z N Z 1 c g 8 l 3 a / X s J R N u b x 2 p R 3 R X k f N x O e X K D y a y D R T v a l y U S Z X Q f V 3 Q Z C X p o x k 8 k l D A a i C H D O P E A p U v K Z l J z Y X u F Z 6 L Z V K 7 5 i C C J E k 0 v f t 9 w V V d j 0 A H M o E j J Z T 2 6 8 9 t k L u 7 b m c s 1 j O p a l 7 6 o u u L R L Z y v K v y m H H Z r k D e x 3 W B L j C n Q I + Z W n G U m 7 l / Z G X J c C l k c q c J / f A v E o f D C h n C g E K R i I i l m m V a 0 l 3 m U u r F W X y X T V R b i J A h V 8 B L y G I u Q / X u 0 b I a r 6 + 9 U T m 3 r e X O S t p n G E Y J k e / 3 J N W j E Z 2 8 v r E V j k 5 7 P t t a 5 X a F t R r V i S s K E p Z J C W k P k S I P I z H L v 0 r h b q 0 n r S p A L R a F d 3 U B L D M N 5 U F o J I Y r i w n R r y m A j A 9 5 2 7 y 1 a o 1 + T d F a S m V u o 7 a Z f d K t V Y o s z Y N f g A S 7 p U X o 5 p M V 5 9 M 5 / t 1 f Q h 6 L J c L N 9 k A H 3 N j / d k r 6 1 Q f W 6 U o q S L y M c F / m 0 d + l 3 g R C X Q z V a l g Q b 4 u 4 S W f q 1 i X U M p b L w Q Q N 4 8 Z m j R Q e 3 5 W j 6 x V k y B U H R l m j Y j 1 Z n l 7 N Q 4 8 i i i o r a + 4 p w 8 G l J O s t / A y z a S 4 D S T J Q p J T p g y A g r n u S v h v D i x e 5 S C V G i W P G j K W O Y I L 0 h I J 8 1 6 S 7 s W C / B D 9 M J O p 0 2 y K i W Z j u 7 i 4 s I v z C z s 6 P r K 9 8 p 7 V D s X s a + 0 x E 3 A A D 2 W 1 g y P / b h x d 2 j j u i Y E K V q / s W b X Y s G E 0 F V M d 6 D Q x v J Q C 2 i m S e Q m 4 w G a t L N C F s c 2 m Y m o B r F a u y i w l E K A G c K i n A R T a F s H A e 4 C C K R g J X E Q E l 2 h s m Z i V Z s V K g b R X o e j 1 W S w W N p 1 M p A 1 L V q l U v M x x 3 P U y O t U H X i d v y 3 T q 5 e U L e d d 8 W c S x F t R 8 v o 3 z Q g H 2 b J i a s 2 B K Q 2 O T R d 5 m x s R x C m G u 0 a D Z k + L M f v W 0 a E G D e 7 5 t y F J l 9 Y c r m e G J v Z q X 9 Q 3 f 3 1 N u P B o k 3 k 8 f Q u p z j / y J s 2 4 L p z v z i 3 Y J Q 9 9 E D H T c S y N o c B W + D C Y j Q H M p n 4 F V j E H o m 7 p N 5 E u 8 f P H S r 9 n b 2 7 N i V L T q f m B F o Q J G H U 4 v Z B 5 d 6 F q Z i E F b g k L S e z W V R p s 7 Y 1 Y E p n b l 0 E Y y o x q A q 9 T U v Q S U d U M I g M h V U 1 n y f x Z z Z + q 6 N G C u W J F p K j 9 H 5 c p i 8 j q 6 Q N B 5 a B + m E B x U A l 8 4 m / n 7 n I T A Q n 5 j o a 7 + V P G A B 4 0 E 8 M a j s Z u I a I 4 C Z q L a 1 o 9 e y Y 9 8 K n D L M J P W m 1 G O + i g I C E C 8 F X L e N / r z f t L f Q o A g U s h 9 q P 9 k n E j r 6 H U p I E o r F Q S m Y h J b o z i 1 4 y / 2 r I Q E u U K U 1 T u d 2 W + H J R v F 5 f W 3 n z f l / p 9 v h s k v j 1 N f 4 E O I E C / a x y d 9 r y G P D G o A i / V 0 D u p j C Q D h i 2 W m n 0 t T M Y V L 0 I 1 2 + H 2 Z U N b f 8 + c v r F o L b K + 9 Z 7 l I J 8 m E Q d M V s d / E Q K P w w i b h y O Y y 1 w r y G u q 1 p t V q V Z / P g Q G b l X 2 7 m D y X D 1 F Q X 1 W k t T p W L 3 f 8 s 9 9 L V Q i l W Z Y y s + b h T J q x K T D C r D l p u 9 T v q x E J V x X p L w + P h + o 7 m Y x M D 2 B i o l m C Q i A t J Y Z u 5 G 0 R S 9 u F U 9 W j 7 v f A N 6 v V p G k E w P F 0 K J 8 y t E V + Z o / a f y V N W n T h g B k J c d 7 V C G J G 3 k 8 o I M C 1 N t W p U y z t 6 N F + 1 Y k O X U g 4 Y D a 2 9 9 q u 7 b b R r B f a n 6 T t n o 1 S s / N z p / y z r t k / v 2 L Q 1 9 / c k d x s g p u u I W c e D d T 3 B S Y I J n C / T W D y z 0 h f G O M K / 6 C d n H n E 1 E E 1 s L n s s 1 C O V r E s n y K o W k 1 a h N d q U L f D 1 l N 7 t P + V t a o H 8 q 1 S U 7 A q X 2 s / e G r 7 1 a d y y m U i J m W Z S z O B r 2 e X o 1 c C 4 M A W 8 m v m i 9 B m 8 6 7 A c y k m l l 9 Z Y F J I E l 7 1 q U j O d G q J D c N c O k 0 A w 6 o f i o 2 C l T r k O U b W P + u J e V N f C s Q l u V j m 3 I W N F x c 2 W L y 2 k 8 t n Y n b 5 Z A K J B z B 0 E J D A l z m o f + F g Q o M R W e S g z S 5 k R J v B E I j P n E O 9 M z B B A L t Q M Z l 2 J l N T Y y b t T D Z I r S F N S x 9 e Q 3 M J g t 7 k e m H 6 u V H h v / + f / v 4 3 h I o v x j l 1 o H w D C S L C 0 T f 0 4 X s E a D C N M g Z / Q x p H T D 0 k o Z t 6 P z C 5 9 p K G w i f J l w r W H / R t O p h a u V q 2 R q s h x i d g k I K O V 9 K I a k F T V y 6 l G c a W i y U E / E + S e D q T + V Y V I 8 a u 2 e b S L r P 5 W H 7 V h U x B m Y x h 1 8 a z v o 3 D S 5 t G Y 1 s K W P g / J N E W V D a Z 5 0 F J f s f E 7 H K C u U g G h 7 S C N A D B k e H 5 Q H o x s J x M r n w d / 2 / k G g h t l B R X 1 q o d y G + r e D 0 9 o B F N p C X b M k d r N N W 1 0 2 Q 8 8 t / I 0 E h N Q 5 U v 8 P B d B r J Y G j g M I 3 9 P W R y Y n I t 4 4 e d m P h 2 D V y N K q b I 4 t o G K M k b 9 0 F 6 G 0 q o y s e 9 J Y / o / / M 9 / / x v e x B K q 3 a n Z 2 S h N + Q E b H L e Z g j 5 Q m Q m W a Y S s b 3 m 7 / r 1 A n D v 7 / g c k D 5 Y Q u 5 B f R A T t 7 O z M W v t i x C D 1 T T a J u h b y M v i K 0 l q V h r S X z C s x G H l 6 + l H a o W y V f F 3 t U b 9 I S 8 R L M i I k M O T T I D S W 4 k M S W Z d i 4 J V M s d l i K N 9 q I E 3 X k E 8 W C X z P B a p Y 4 K r I I i A r 3 a y c Z 9 5 K m q B V s 0 p V j r + E W k 6 / l Z d 1 a x Q O r N 0 8 U l 2 a f u 9 i I d U E 3 G 8 S D d w X c 1 9 x A z D l U m p X A i i + n 4 z H b j o i X N C C g A Z B Q h R S p 6 f l q e 5 E B / G / I N p W L l e 8 D N 7 7 m F 4 h g D 7 r T m y 2 L N l J S L b 9 + o f P n N 4 A K i P G i H k c J k 9 J 9 5 E w 9 z D 0 V e W T E Y O x k H M L I / H e z T / 9 S 8 0 X n a D D J 3 P 1 L 8 t N + 6 E J 7 Y l p u i r I 3 O F P z F Q J y m K a 8 l Z m 8 d C 0 N I v / p g O p j T 9 F g I C j U W s 5 w y V 5 O f W 5 v J W s 6 l o r X 1 T 7 E U Z q J m 0 l z E + g o S Z f a y F N N I z O 1 b + h B c W S T L W q N A w g J d + v 4 s x c l X l V q o u J y c i Q S Y v f m c h E r F Q C Z + y M 8 L e S 3 M r q 1 Z a V i h X X T o A G q s o s p F 2 A i 7 k u 2 l 2 V Y C A d a q n z A J N H C f X H d X z v Y 6 S x I 7 x P u z L N d Z 1 m g g i 8 5 G R K N w 7 q 7 i P O V M w 9 p j T u 6 9 d 3 C K a Q M L P X g 5 z 9 9 j X g Y h D X P 1 4 h z D 1 A R D j c l z 1 I Y p L J j a l H m B y Q O W 0 f l x + E 8 F m o W 7 U e W G e v Y 8 O h f B 8 x 0 5 L w l g g G j Z e h M 3 9 G M B J M i u S u B D B 0 y R k s P Y p W k 9 Y 4 b D 6 x 4 8 5 T e 3 j 4 p R 3 v P x E w A q u U A 4 F M m i T B N F O J u k U U s 5 6 q 5 + X S t y s P 6 q d R y c y E y z R B x s D 4 N 6 W 2 v k P B T s X 4 Y 2 l C h B W / 6 Z R 6 R a A u V f 1 6 r g X 0 h N Q 3 g Y D g K E l j I V D q j Y a b c J k Q S c P v Z W 9 f W i Z 1 S a O J h P B 5 B Z T X E e N O G Q j b p / u J v 9 7 T N Y D a J L L B W T l 6 K o 3 1 H q j 0 G d A w q 0 / Y H K l M x M o z y n F 4 d c F S 2 k v D 5 X M v P z Z h w s B s b 9 c s p W D C D 7 q c v P B I 3 w o E i G C m W K D j H J j w q u m D h C 8 X A m n w p k z E w F r V Q 9 u r P 7 B O 7 d i a 5 U O r 5 f a k t / a s J r N t N p m K Q c W A u U D X 1 N 1 s J E s C p u V I J 3 d J S U L D v e 1 k Z 3 y y S o R P t A t Z I w R 4 C v m y G D h I + 1 / f z + e R B d V U g w K o j P D h M P G g D H g l o p q 6 B x r R A x 0 O s o p n d X C Q D u X R S e o l o F 9 H + K H T 2 d D G 3 U G 6 F O Z 6 7 H 1 W d C u g 6 C c y E L 7 r p m k 9 j P d E Q o 1 A R h y h n T T A V 0 w 5 j 8 K h s W r p U d T x Y 2 q o j G C q 9 C i 4 4 w 0 z z u K R B x L w c c a s y p W m y g j 8 w N S b Q L q O O K c Z 7 F u j u i e / 5 8 D 2 G w + s F R x a k G + I 6 2 X W r Z r W K j 6 0 I G n b Q v 2 G F h j L v 4 G x Y W A + p 3 7 N u 5 y J 6 V w M i h 6 o y M n 8 H l 9 G F g 3 n r i G y + m E F A P p N E 4 3 X k r 7 L T E G I 7 / x 3 H Q C N K Q K E T N Y v X O / A 0 y s g B 1 D X a a q i N F + 1 1 b C k K K B P R l a Q T 3 V P O w A K o j / 7 0 l S / P c n Z f 3 y R s 3 9 4 l r N X A z l g Z C d o M O d 9 2 e f S V B s W k x O D 5 7 7 E R n j 2 x y T q A + M h i f s 9 Q t U L S f q K B y G I N G C K X Y 6 f C V h v z T P 3 C 7 c w 1 D Z i T o q g A J O q m I m E 5 P F / i M 4 1 G x 2 p Q z G u Y R Y n F s 5 C f Z 8 y c 7 / f c z + K 9 8 7 w V 4 j v Z E D b o r S 0 b j W 0 F 4 u x g B V a 2 J t b S P Q R n 0 j n b F 5 L n U l V A i T v U n o e 9 8 b v 2 6 T l K r a h h M s k H P p Q z m Z p 1 g X 9 t G k O Q 5 R R U f s a a l e 9 k V g r 9 4 H z L j 8 x 2 g l Q E C o d 8 + 9 U / h T x h h B f V l c H h / I v m r L h Z Y p g / n 3 K B J P h M 0 w 8 k 6 G + N t u q d l T / u T 1 s / U q f 2 F R m 7 m H w h T S W 0 x V G Z c O W V c L G L U j + 7 U D b P B / C J I M p m U e q 1 x s O t k Z T p q K A g J l 2 c C A T U b / h m 1 2 9 N q N a S e a Y / L O f d T p W D c r W F Q M v Z Z 5 O u z N b 9 l Y W X 8 b u t 8 6 7 c 5 u d h p 5 n u c A 8 v F I m G o e 6 M A 9 F H Q B c B j r M 3 d l 8 6 O u u C O f j f 0 0 m Y / / t m q Z K C B S s o b o 3 y q z D v u a k z 4 h 2 B l R G g O m 4 m f g e E Z i C m H K E y z H r W D H K I s J P k Q B T N i e D G Q S g Y G g I h g N Y D 1 u / t C / a f + M L E A k q w I a p O U R I e i V T t 2 / P B / 9 s 3 / X / y V 4 O / 8 X 6 s 1 M x Y S Z E U p 8 o j G Y O W u 5 F O h G Z C 5 2 9 f d d a M C 5 + T H Z s + 3 w d A Q I n d e + B t O p K V R + W Y y u 2 5 B f t 6 3 r 5 s U R b c 7 I I K o c y / 4 K 8 N N j M I 3 G 0 w S 9 V H 1 A O Z i b B k 1 I x D Y t n l E h H J z n 5 d f n I k l L k 7 W Z x 5 G 0 E 8 B 7 s V 2 w v / 9 a 8 / F x p Z 0 D B X I G c Y 5 I d A N L f P U q s I b 8 4 I 0 w 7 o J R F o j 4 l g t G n Y q K e z L z J Z J K C x C X z u 8 0 n E R Y T k L w 4 o p W 0 B L A R Q B j P u 9 a d v X J g c W C 8 E d j A F M o Y d T T u 2 l n v O + s P z z 2 s z H d o o C w Y k j F 2 C t K 3 9 + Y e 1 2 m m j D L G 5 7 y i B N h e q S i L Y S x D U D A A 1 I X E S n v y t W r U W z X X W J E O R l B o F e q c K E 1 1 i j R 4 z M d h m h J S z 4 g y i E R G y 4 l M 9 L S 9 4 7 D v q V m 3 1 Q 8 / r 1 o p + U Y 3 E q v r b z 9 P 2 h l Q 9 P 3 T v c T + 6 o H Z z w / Z c 2 7 9 w w a x a F D c h a j 7 J C g z 8 U a j s Z 2 f n c t v 6 t t 0 M n 0 T O r 6 O S b g u i 3 I B h D A e u T Z a M H O 7 p t w 6 h w 8 T a T i 7 t P 7 k w k 6 6 L 2 y 2 H N p o I Z M x N / d Q 9 d V g w c e S a 9 h F b P n F 0 m Q k 2 s K 1 J 2 a l T D 1 p R 4 / e S T v i + x C J K z f K 7 g e y a 1 U 8 l a k q Y A E u 8 h w 3 x 4 n 9 B 2 f Z C l 8 R G S G 9 0 b k t c 2 m g h G y K L A K 6 j Y o a + 6 O a 2 X 6 R D W J + C A Z Y W a 0 8 t k o p n Y z + V G h n Q E G Y e 4 / a i X X U c d v 5 A 0 C t 3 3 4 C h I b o C U S n p 6 c e U S O 0 / O j x I z s + P v Y 5 m G 1 M n j J s O u E J E M i r G 8 0 v 1 z 7 T W 0 r X I 5 3 Y x f i 5 X Y y + s 4 u + t F d + Y T k p k l x J Q M 6 N b J 5 M L F y O J O 1 7 v h w d z f a h B F N T N 1 K H S J J l X q z T a t q Q e o E o E a 0 h v I 6 p C c A Q C j k m j + v S x v W 8 z E S B o r y 0 S l v 2 o v D k E + 5 r I k O k W d m z o I h v m b I F 5 h 8 J s p i t 0 S y U q c z c 3 X Y / G R P z 4 E H J v m z J V 8 z f r Z 0 M w + Z x G 5 U K c 9 u v n 9 t e / V T W R D q P 9 q n Q e 5 k S 1 x F B C d Y X D W Z S 7 z I n S P r c b D u m 3 k p S k M 0 i 8 a k + B V p g 6 s n 0 Q j O R 6 d B u t 3 W 0 3 J / J t B Q E s 0 J 8 B k x I e c x B o p N L i z y F a J m s f Z g N w r R C c i / F m C u 1 v y B L s S C b G N 9 j m c Q C 3 d Q 1 2 C w e + n o r z K p s 2 c c u v k l G m x q T V C c A 5 G 2 Q K X k p z X J Y b W g 8 U r O S c D e B B E x N 0 o N 8 Y l f m J W X Q N q 6 t q i 8 w I e P R w q c 1 a D f 1 Y m 6 L 3 M C g 1 F D 9 Z K K q / e 3 g 2 K + P 4 s i G 0 s I I C A / l 5 9 m W 4 N 0 2 0 F / l s v p 0 t r R B X P A U N v / + G p T w N a u g v 5 L F 8 7 C V H s c 6 s H 4 Q 3 q w x I 1 s / k 9 H 5 3 E q / 9 e y w + c o a 1 Y G N o 4 6 N Z n v 6 / d P g N 2 h n Q E H k n r F f A + B i d 6 D N f s K E w C n 2 L P D v K a v 8 4 0 n 1 U F 1 9 z k U m E N E 1 B t c n Q N e M z e 8 w a n Z A S O X e 5 N y m q w u L V u M 1 m L J h f Z c c j D p w Y 8 R j 7 p e k D J T 6 N u k h E 0 t l z J c z M e T Y s 7 j L + c A B h z b w N K d r / t x c W w L y q c 9 V Q U w C V 8 r y 9 Q r p e q q + 6 r t f J v S f 1 h K f L Q W U 7 s u a M D Q t d e T g 9 3 L J f V 5 M v 3 g a p 2 v Z V G X q T Y J w u V g R Q G t W q 7 Q F 2 n R d F Y A m A T g k P 1 F H L P O X H M W r Y A G E l T x C Z m k 9 W c j U w V v i Z c s P l 5 8 V S P A 0 p C Q f t e R C H J s 0 T Q o i f H J e 2 7 K A D n y v E L M H O o d s f V Z H 1 y s T + 6 X O P 9 D F A P x V 7 6 n K L Q p 4 M v 8 q A j o B l R W + 5 r t 1 + i E p 9 7 / / + + F 2 T r l C p J a w I n V f j Q d M B 3 p 9 p y 9 V y m K c L g n I B u h T I M A 0 H A z t 2 z 9 9 6 1 L 5 S O Y e E b 5 2 i 8 1 N p J H E r P g b r I Z F w r N q F v / h Y v T S l o W Z M 5 M v Y U d k b i H S l 1 x D S d A U A 0 n u H X J w 8 j A B m e v S Y t V i y / Z q D 3 3 + p 1 X Z d 4 b e J B i S O l 6 c n 6 e C Q F x J Z o N H D W W m M X j / 0 D + 1 / 7 p 1 6 H m F m V A A P A C Z 5 F j y + / h M o A S z N / P r I F Z c s 1 y F q Y / r i D K Z N 5 v O J i 4 0 w s X Y S s W y m F / 1 V V s Q I p t B l n C E H y f T U 0 L j T 6 e h J d J 6 V a m b h 3 I X 9 g Q W g J X 1 5 h U 8 O k 2 i v p v U Z K F g g k J j y Z K F h F J T d S 2 4 B Z D Y c J q C t F Z h c e S J f X N a 1 X d o r B + P + X b W U E i P v 3 2 U 2 B d 7 A G t L R + g z T M d 8 F M v R r 2 P A H 5 r c 3 N E f p s 9 o O L K L i 3 M x I w m l r A l K U 3 8 I o 7 N e i t w 0 T C b 8 D 6 6 Z x z i 8 + C 6 p z M n T 6 C v N w i 8 i V o H 1 g 3 S G 4 W 8 j l e i 7 z z K f x Z Z f + F h T H Z E 0 W K O 8 7 0 B / Q 7 z V 7 Q E F h M Y J K m k I n v P 4 e a y 2 8 L 4 s g N F e l o t k D E 4 b + Y 2 6 A 4 x q U E 2 j e 1 y o A 4 t i O Z O m k v n H K 6 Z 7 t m v t J q H R 6 U P W l h U S m Z d W l s a M V A 8 B U f V z T S 3 i u u m c T P t Q x U / V n r E 9 3 l / a g / Y q T Q b W 7 9 R F / / z Y R t 3 J C 5 v E X e n u o o M K Y l l R I K 3 q Y y D i l c R t X I + 5 + u R V 3 + x y 3 F C f X i 8 Y f g j a G V A 0 q B X I / l Y j r s N K 5 u Q W k N L X n P N D E 8 y E A 4 9 2 Y g 0 U n w e D v k v c 8 W g k k A 0 9 N L w o T G 2 Z k 1 k o 0 w k t Q 9 i Y 5 F K s P R f 6 b i 6 l J h N j S j m Q M x L / Z P K 5 S 6 G v 0 W i 7 U 2 o a Q s y F s c Q + h U l K v O d e / p 3 + o X W y 9 v A 9 w Z K 6 7 n c Z z 6 0 r M y i S 3 1 Q R 2 I q q T F p b a W k J C M x E h A f p S D B 9 V n 9 e s S h Y r 1 a o S s O x I F S m I G Y 7 5 2 X T I A g K Q E p f Y W 5 S H z R d F M 4 c q G 5 O 6 t A 7 + X W x x c n M R u M T + a C x 5 z y G 8 V R A G 6 i + + H F F a Z i i 8 9 G 6 G u 8 Q G f S c h 0 n p W S w 3 E B v x P O v m Z f 7 V Z B b e b h 3 8 u W k n Q B F j w M 7 F l m U u 6 j p + W U n C M R D Y 5 5 8 S w T Q w Q l m + A 4 4 8 0 n 0 6 n d l Q g I J d W q 2 m L X J E 5 I Z u h s H k 0 0 X f J T U m j g S / A w v s Z N q K / 1 O m h C t S 1 u U c j / L p + 4 x h 7 0 K Y e 0 G x I c a V 9 q F c k f t f A g L 7 + g E K 1 j S R 3 J u Z b N 3 w l f z a v h 1 V W n Y Y N G w s c x V Q N W S S e a V E B C N 8 o a I Y P 6 2 b / M c N U D n R D H 1 m F y v 8 t m W Y C s d M a x E V p D z u 6 8 t h p J n w z T D 9 W J e F z x T p 3 k O B d y 5 z r y E d V s r J Z 0 1 7 y u u w l I C K F p G d j y t 2 P p I P u c j p c 8 7 9 c j a M A R w I r 7 L K b O C / C Y h Z H e l 2 L 2 m j y o z H + c j s 6 z O V L 8 3 5 K d B O P h S A e t w x + 8 X R y g G 1 l d Q R + F B s b n + X b c J + a I I 5 o i j 0 S N 6 Z / B J W 4 j 5 + 8 t g a b V a d x j a I T j X 8 + T f L O V w B 6 b 9 c w h 4 P a U Q P k w l Z n M e 6 Y B z 1 O + c t Z o l M K D G l O s z 9 r s 3 R 3 4 E A U b 2 8 Z 3 v V R z 7 B D P l q W j H j o N / z 3 D n q g m b A 7 C P 6 y A 6 x q S / W s M P G z 2 w g 5 p 6 L K x 8 H q e / h 2 o P a 6 h W N u 5 j H r t 3 Q V J l 5 6 u D V P 9 e 2 a 2 I j U / Z 4 L / t e I W g q t B C / 8 J 8 3 m g + u 0 Q A g 5 U v v W 5 x b W l t C i 2 0 p y k H Z o 4 L z O P Q V x m x B E A u Z J + N f C v R t v y + R P K x T S s O w Y R t s f C I 2 G a X 7 C I R B B D c h T L y m u o Z z u I i V E H / S 8 a n Q z k E J g M Q W x Y 8 6 2 1 0 + l h U w A L 6 j 6 i c T 5 X u f c k n q S z A / 9 f z 5 c 2 f Y n / / 8 5 9 Z p t y V 1 8 z L 1 + p K W f Q 1 m 3 h 3 j d O 4 o s V p R E k V A G 8 8 G F u Q a N m K T l B x L 1 B e W S E M x u I C V + V 6 S h h 1 U O / h T V w k t 1 Q k e + g M N K J P 6 e Y K q / D z 2 k q A + m F w A g n 0 l 8 D d 4 b h X Z H W y B F q t u M 1 3 z u F J / 4 2 9 A g I W y P O I p L Q K o f I M a k Y f w d W q W L I s g o C 1 o 3 G y H X M w 9 A I B Z n 5 m B r q 2 J b r p W W 9 m F g F O S d d I S o K g 7 c 2 9 E N 9 U T t o g W a Z Q w m d j r 0 V 9 L M 7 W 8 j G 1 E t Q E a t W f B K 6 T i / Q u 6 F F 5 k 0 x s E P S s g W O D 4 q d D O g K L K + / X E f v U w 3 f Y 4 a 0 K 2 G y w 5 f K w y z b a / + l Q J Q M F Y 5 + c X d n Z 6 5 t L + i 6 d P r F 6 r p 4 y k P + x 3 m k B 0 L c s O Y P k 5 j M E m L b T V z 8 v N b T A 7 0 3 c b D 7 v S 6 S r e N z z J / I 4 N v r 6 V Y O 5 m + c h a F f Y H Z K c j 9 u y b W a 3 e c B D A q b 5 P h c w t 6 s A c F 0 G N T v D A r 5 V B a C f h x O o y y T q Y f S K i g b S N d j N 9 4 G X q Y J I Y f w x w U h 6 g R d g Q n g e 8 P l e n + h M V 5 d 7 e l k 1 7 P + O c 9 V c X 0 v x s h t k u y Q w U O C k f 8 H L v 0 b Q n M A 0 s 0 j W v B 7 + W s E q D L B 9 D 3 q 8 q b y c G / o H o T v N Q o e z d 7 l h M p x a g d p e + A Y u Y b b 3 X H v a 2 S z M 0 1 E a / f 0 q E P 0 I q E j l 9 w 8 H A m v K f O v 6 g t F R a I 4 X T r c H U T r C E R p O Y R G M x c P w 2 F + M R u q 6 i B S Q l c c A x / 4 j y w e Q Q v j e + F f z 3 D h P e Q k j 9 X C I R z I P V Z m J s M T q L A N 1 M I x i B 7 8 J N R d S 1 K O T W S 2 3 X U A l + h C q N B / Z y O r K c n B I Y 3 M 9 V H Q A L d Y f B + T q o 1 q z R Y L O a 1 B / j P s x h M f H r I N J 7 F i R S D z Q c 9 + X V l 7 R w w A i 0 T 3 / q J p s s 5 3 5 O I A A j i G h L r 3 / p Z S 8 L U 5 l 7 M 2 m s m o 2 i A / 2 e 9 v d P j X b W U F f p 7 x 6 u 7 G g V W X C c 2 v o Q p g A P B E B K 5 8 p i z I o c W J k A W B S f A m H u 9 L r k 8 0 3 s 8 v I y T U V 6 9 M j n p D J A Q W 4 e r Q M B + C 8 4 3 7 5 Q T 0 z j E 8 J i G s 4 n B B 0 t x n Y x f W 7 x e r m H O / Q + N w X D S W K p H 0 h m h Y m v E l K c x F s n v T i D 6 t 9 K g q t W k U / U e u J R L j R M B q J t x H X 4 R w A m 2 6 7 5 U u b X S O 0 8 l J Z i X z / M R J g 8 z Q J J 5 9 t c e K h c 1 8 J U I w O H / r L 6 p u 1 J z c 5 q E N h k z o L M r g A s 4 A n I l k + n A E q l w M b y M 6 s C d k P 3 9 7 a o r M H o 0 g a x / F I e A q f 7 j s K O n Q 6 f S v t L a N x A P E 0 F S k D q X x D t B C j G k s A d g p Z + Y m f R v 2 3 N r d P J p 5 O 4 V 8 j t b x 0 s O u S V J f I / 9 i J D B n g 0 H L u Z 9 + r V K z s + P r L 9 g w N r N Z s + S b r J 8 J h 6 m C o A C u c f k w g f A e Z n / g o g A E Y 0 B s G J k 9 E f f L I z I y S z R 7 5 Y V a t 2 F 7 P 5 k 4 0 u y C a E X Q u K E D o 5 M R l R s 1 q 5 I R A 0 9 S q g M 8 9 z C 2 H K T W X m T c c T A S d w c E E v p B N + 3 T q w S N + T q I t w A B y A C Y G Q a a b b a B 6 l + X y c P w 1 H N o 1 k u r G z L k 7 W U s I C b K h t Y U 5 a W x q z p v c r a d h A I C M t i O R i J r 2 J V F y M 2 n Y 6 2 F d d d I n 4 i C m K x J f K O I z 9 O z 5 3 a m d q e 8 H 6 k 7 b M w 9 R 0 / U u g W w E F i B 6 2 E k 8 D I c J C t K U 4 j a 3 V E K P c 5 i + p Z H a W R W O 9 e e L G j 0 B u 6 o g p h s O R f f P 1 N 9 Z q t + z J k y f W W J s 4 m 2 B i W N N s 7 d C / D y r p R i h 8 v z 7 B i d 8 y E + h y 9 l J m z L m / h 3 h d C l A L A c a 1 g E / 4 p t e k 5 p / M L 3 y M U L + v u x B g d R p H 1 q k / c O k P k D b r d R O x w v h 8 9 M o K Y r y j 9 h d + H c G x P 4 r 5 f 1 F t 2 m J j H z 5 A k W V c 7 F o + d Q W M + F 8 Z I C e L S 9 / w M 7 + s W K l Q t l j m Z a Q 6 J 0 k s L 0 7 3 K 5 C l v r J y o e Y m o 6 S F F S v 4 e B X r C V T z E C 2 5 0 K G + W l W s k F t Y r P o v V i X / / H T / 1 F q y A E 6 H d X v e b Q m 8 u 9 X 1 x 6 Z b A U U Y 8 7 / 9 i l n u 9 D M m A H u L 8 8 j K X b Q O e x + w k p R N W v w B Y j 9 w v 8 A I L N n o 9 / s 2 l q R m f / A v f / a l 7 3 E e i L G u E u Y P 5 g 2 m E f 4 F k t y j Y N c Q Q G P h 4 c X k O 1 2 b x n j B l Z t f A p V / R Q + r 3 R T j W Q h i Z J J p l / L Q 3 f f S d z B l t d K 2 o / o X u l + W D 3 g 7 s Y L 4 d P y t L 1 v P i x E P d X 2 t K m 2 k 3 1 5 E E / t Z 0 F Q d F m r 7 S E A K 0 i y L L F N i T e v q 3 U i 0 B 2 A B T O r G N m Z o q 9 k 4 9 P s B n p n 8 L c q p 5 R d u B s b S Y m z + y X S D J w 9 X E E I C u 3 h C F q l / J p k 2 a 2 u a h y f A F z t 2 I G F X L b V 8 f u q 7 b s 7 6 U / W Z K s r O u 1 k o / S q l 2 m 2 3 f v t z 0 a 1 B C Q Q q + V d o J 9 4 T H m c E f M u w H e q O R A Z 4 H l Z H Y q 8 Z 6 s 9 K G v R Q o M B s m 0 1 D O 5 W Z N 1 m v g 3 r 4 8 K G 1 O 2 0 H U 1 Y P m C Q 7 A B R S 2 M P T O g f / 5 S Z K 1 x G N x T y z N 4 C i 2 D T / j 1 d 9 o f c q z p J Y r 9 x D / h W R Q F l D 6 l C v r m c H H N Q f u 3 a i X r v 2 E f X 0 B w V o U G J x q U c m W R 6 v v 6 E A c F i p 6 f Z r X 0 k 3 T S N 3 7 5 b N 1 g a 9 S U 6 M m q b z b C P q Q x l + E L s W 4 y Y 6 n 1 c W K 7 p p q u 8 T a c B m u S 4 B 3 B T P y A K Q C U i w h L k o b y t / I F j v Z T F L Y 9 I J K f G 2 V e 3 Y f v 1 A g p w t o P P q F x I K e P Z y 4 p n p 1 I 8 n V f L E E w D k p u J 6 7 N i J t 1 R S 2 6 X l t h H z X E X 5 c t U S u 1 m x Y + 5 u f X w X u h V Q a r c v 2 R j M 0 g a D I 3 N p s x u g I A A F k O A 3 n g C Y B i q + / 8 Z A S N H x e G o T I n l 6 H f T 6 b v + z d O P w 8 N C X b 8 A A m 2 D K Q O T M K K Z D G v N 9 t v X x T a S W O U P X i i 2 d y 2 6 w b / f 3 y 4 C R R f / 8 l j o A W q a t M l C R o 9 e s k n b E j 2 + v v Y 0 S d S r a Q G 9 k j r N W a u r r s r j Z U A x z V C F n g Q g f O Y s L a d x 0 i + b N 8 v / Z 9 1 4 U M D S k Z M R c S + t 6 Q f Q R w R 3 2 w s D H Z E 6 L 4 M 1 E f U h O I Y / x Q d O y d y B B H O b 2 0 F K 6 t f O B 5 I b z g B / r M g F f u 3 r 8 B k w Q v z j f 6 X y W D Z G N T o I 2 4 H n Y m u q z / D u Z m / k c f c A T L U c C S k F 9 g r Z L K Q X q 3 A 4 a P Z V / o n 6 + 1 H v 6 m b 3 q G Z v 0 / t 8 H 7 R Q 2 R 8 V O p H r Z U b Y o J g j E f M X q 7 j Y 4 5 B 1 H Z E O V d x N w S z D j Y 4 l B 7 v c H v p i Q p 2 0 M B g M P j / M k j K P j Q 2 u 2 Z M J t + C Y w l g N J Z i G L 8 l i c B 2 P j 5 H s S q R j k t j b y O / N C R Z l s Z E a T R c 6 8 U E b 8 z o G W Q L C k / p S u 0 e H 7 A y J Y J G n Z a o x 9 8 q L 5 T O e m u X o 3 g R m A E m E c h h d W L + 1 5 I I J k V X k y 7 p d V C A j k 1 Q Z 9 I I x N k m w o v 5 D 2 e n 1 g e B 0 I y m c y q Q D S Q f 3 m 1 L J N w v R n S Q k 7 O 2 F C 0 l c k 5 Y 6 Y 2 x I Y y C e E 1 G o H / T T u q 8 Z p E G b F Z J T q A B + n g g Y w V 6 S J H l p N Z l 4 G p m 1 E 3 b C W O p 4 K V 7 C O + G g / i G U q L 6 x d W 9 i T / Z o 9 b M v M l 3 W y I o l X F 8 B 2 D 9 t z / / 5 A Z n y 1 z H h F A n B P 5 i X 1 I O C E S c l 6 s o X q q 0 o y X t T x j n T n s D m q 9 2 9 q c + s c i z H F F B 9 C 0 f n c y v v f b + Q P c J B N P u g P 7 f d f / 9 7 D 4 Q A p i 2 Y R i C D L n I n d 7 P w s c w A w w V x E 7 n j l N 0 w 9 r r s r Y f a x k r c f n q 6 / u Z 7 c z 5 J G F U 9 5 x j r + F I v 8 9 o L H 1 m 7 u b b m / t J C 0 E Y s V 0 U p o A F K V 0 E w n v T + J c a q + X Z n 7 Y z K 7 y D L 4 x 9 G F / b q + Z 1 h y t A v / k B 4 o B 4 H 9 s V u 0 c Z j z N U e P 2 q k k 3 4 W 8 7 y R 4 h s O h z 1 f 5 + i r 1 G x S J I V / O x s 6 Q X 9 b U / w I H 0 U C 2 E O h P z / w 6 r o d n v c 1 q o h S 8 M 2 8 j 6 N h h 8 6 l r q m 3 k 9 5 V A o L + c 2 f 1 f z g U J w M S c Z b w z o K p 7 R e l 4 u 9 x K 3 7 4 h r I n u 9 L X A N 9 B v N Q m e J 3 Y x L N n z S 1 2 v P s z a d B e 6 0 8 Q u R B I i C 8 A K k c w H n s / 0 A a B A g r J 5 C E G K D 5 E C 2 w j m J C / v D 9 / 8 w c G A m U d g Y T Q a p W A R A 2 V z L x B a i Y M s B L 6 v 8 v h O X Z c B 8 E M 6 E 0 q l K 7 t C s b f d z b L K w + v y p 3 z 5 R 4 E A h T S X l W R W N 9 + Y m 5 v 9 s 5 C / N p Z G K n l W O m u n i g L X 1 L U a U c x G v e W a i c W B g K 2 g a z s y b 7 + e D u y w r E G D k c X J t J t y M d + f 9 3 L 2 q w c k p O 4 + D t n c l C / a v B I x L K r O e + y o p L 7 8 b j q y l t p R 1 H v 2 4 I i X 8 j O l Q z k X H i C R W F V S H / i l r m V J u i 3 L 5 L s a C G J 8 M V n x i x G C t I F 6 Q J T H b w D O y 1 4 f 7 j u q W t v A B O G v M j X B A / R q x Y Z r c p t d 2 O O D s v q w J D 9 N f t b N Q / g e 3 R l Q d E A v y p s / T 2 q 6 s I A o D V 9 6 p b f U e g s x A O T 9 E a R w p v E W r 3 / c k W g n w p 1 b c i n 3 Z l E b + y 0 A n p 9 / 9 X P 3 m R h w B s B X s f L E D T r N r 1 0 6 4 J D Y 6 W a U b x f d f Q x 5 t C s e e Z 4 d N d s G q l R C q / 1 E A d O u 8 w l g + o X f i j L 5 8 D 0 w p T b 7 l E 1 i W P V L n h 9 P e j 8 f P b P e 5 M Q G w 7 5 v / R W t h g K d 2 i O G z K Q 8 j E 2 2 x H k 4 s Y J 8 D V K K m D 9 z z S z P f r 4 g P z M 1 A b e N A f W B Y G i O r O 7 M 0 f m q Y U z T D U B l l P p R B T u X T 9 f W e T R 0 r j p 7 b p + + 5 3 4 e s G D / C f 0 G q J j n 4 1 l b Z a k s M k D e l K k q 4 B s j J L k / Y 8 n 1 A J o f P b t E P M Q y F c q g P j 7 O W 9 q z S Q h X B C B 7 0 c O L p F y 1 5 G s 3 a k w / F H w N 4 G y d B f / + K G 6 n O w M K Q j B M h d 7 h P G / R V D a 5 G k G M w v e S u K U R T j r H k y 5 l f r F 0 3 p M t 1 z X 2 T r y l D J 7 0 Q F L k c C Z 1 v w 6 j l i R h w 1 h l y t R 5 d N z x P b o x 4 S B 8 K g e V p J 9 3 t o A D o 7 s m Q p L D d G K M q 0 z x Q e T V J w w u T V G Q V h B t L q F n 8 A m n + 7 o j 1 R v 3 C U l N t I v I I J G z Q i 7 d A J P q c K 1 r X D H j Q l z H C l k k K x v H T F h f h F 0 n K g q Q A K U i I N b K p C L J 0 V h T R Z q s G 0 s T i 3 m q x T S A w D H H m V / N r C F v f 1 M b w r R v w Z O C P t X m 6 X w W 5 7 k g k u D y f k M g b i G 0 1 X k 0 s w N p r G g x 8 W T Z u u p G / Z i f Y s W v B 1 U S m a 9 Y a m K f N D i 0 c q 2 B l v K 6 S E j x S r Y K A R B M T B 8 7 H 0 c R 9 d R B G 6 g n p t 8 2 k F 8 l x o n r u C d g p e z M b G Q s W E j L d B G B C 8 L 1 a x a 9 k Q r / 6 7 / + N 7 9 h 0 0 q V e 2 c i h X S 0 K t h 8 p Y G S M v f Q + h 1 M B w + h Y z K m Q s p D 6 0 m E 2 t G / G 0 x J G s f D C 8 g 4 7 k 7 S h z B z T G I 5 4 K r E f i t l G j o U a U o n I 7 0 A F s 9 f Y j B g b C Y c m X h m n 7 r c Q g e 8 u b 4 t G p Q l C 9 T j L k B j k I j 6 8 W R 2 n s 2 L + c V I A G D B y B k 1 A x N C 9 G p m O i H m 5 T K 2 O C d T b g k T j h x E 1 M t D 6 p b 3 Z 0 6 N f S c m I p L U 0 4 z n W T E p z G N K A f J m n X l P p I 9 n H u 4 F 6 a N C + Y 7 M 8 I p M T f Y 4 J / o H O Q O r j p i Q 9 B l 9 5 J / 1 H s b z + u u V P L + M c a 8 j W K o 3 D 9 0 E x O x D c w I m N o F h 8 S D C j I e D s 7 u S B 6 3 W B w s t 8 6 t y a l a y 6 6 4 s j 2 y B p A N J 7 w E b 7 2 F + D o Q O Q Z E s 0 f e m e m X E W N F e 2 s m D I V g r x / V Z 3 / E C T w M q 9 v M n l / U 2 K v x v / + 7 f / I b Y v u o s S a 8 b r H / Y l T g / E h O Q j t Q q q c H 4 V R u D e R v B s B 5 G h 3 E B o / 4 t J y D s e o 3 H f A L S o y U F h L b s T / P + B E b S + P f r b N q v k 9 Y N Q f K z d J v N H s 9 P z n V t y Y q J w K Z b E F V b 2 d J K 8 q F K 6 j n q j c b 0 x X X q a B i V 1 a v O g D c A f D u p P S q P 5 R g w E h K X Z / P y n C j 2 r C B 7 v S w T F J + n X T 1 Q P e Q D 6 B o Y l t 8 5 x E 4 u v d n M J S 8 R z u J D N N P m t m Y w B A q Q e 9 U q L X f s r 0 b J q D m y o h u H 1 s S 0 X W s U r 5 + 0 d v q g g r f + C Q y G O Z U 9 K w r C z A J A M C s H n 6 + a p F c J H y a S d s G X C + h 3 B M J G 3 T C P W f Z P S N + t B A m i d v V I b d i X u Z i O B 2 D n G u 7 N e Z j 1 P I w c 0 x X w O b j W R x Z t d G D e U K + M A B Q E q 9 D u D J y b 1 / K W y G e S 6 9 t g x t y V h N s N l B u P + 2 h 1 o S + d 4 G N G u i 9 T a i T z l O 9 3 J R z c r + q x P d 5 X 5 3 / k E o 4 s u w J m K T X I l 0 v t 4 m 1 l 4 k c 5 m K Y y 4 W Q H H 7 d 1 j Q b K J 6 D X 5 + u j T N S p v T p 9 6 c + H O t g / 8 A H C y S e U T C e S + I m T j 0 b T b T U o X C 6 A y c 9 g i Q p r n n i s K K b q d X W 5 j Z y B Z H q N Z 0 N d X r B 6 j d W 5 e W c 0 X 9 w 4 O 1 P / n 1 s c C c k i t J e H 2 X U O U p 0 l H S N J d L Q W f Q M h t X n I N a C q N e p q / 8 9 8 s e F V w r f o C V A X 0 h h 1 a a M j M i b U L w C p e 3 n p W f d o K R h o X X Q K m H V D q Q O M u k m 7 M O 1 3 0 6 F M v q r f c x v R b j S t 3 0 f / 2 E f C / U t 8 J v m 4 t J P 9 N A A K b Y V Z s T T Q k E Q Y b w P 1 T Z S 1 j X L Z b s 7 7 G T 7 Q v a 7 S T M D + / 1 7 N r D t q u + C 7 j h x Q 6 / d O d C Z S H 2 n / h 3 O z M 5 l W u 1 K z n N i v 6 n O f I y h 3 t n f g z q Q 6 w M i e C 6 g G 4 M C X G p I g 9 d T 8 2 S Q m D N k c v 7 C O G v p r p l H W r R t P J n Z y c u K / P 3 w o 0 6 h W 9 4 F 8 2 5 F V a Y 3 3 O 9 J J Z T D I G b g Y b L S q 7 8 N w h 0 e d A q h R 1 B U j B x r E N B M j m 2 Q m d Y l 9 L B j c B f d B A a l c n g L K Q 7 Y 5 h 7 + 0 O e t G i Q h D L 6 R 9 h U 8 / b 7 / + 0 A 5 q T / w 3 f C 5 o 0 5 9 a q A 6 n 0 d T G i 7 l 9 U a 5 Z K O a k 7 Z n 5 d p U 5 r 3 6 + C / F o 1 N + P + / a 3 L U n Z H S g 1 J 1 O z m I f i 8 W A F D 0 C o X o w R 4 K K 9 a F J 8 O A e U x m x b v X e h D F B u F U h D w Q v Z Q + m u E g L p 5 e C P N o k q d j F 6 6 o 9 z 2 k Z v 9 e + a q B c C m P m m / + q L N N 1 j 1 7 q O 5 c d c S m 0 v J d 7 n F 3 O P n G y M / d 2 I e k j T V Q 7 F d P s y F 6 Q C 2 b O C 5 S G u R d Y H Q F u M F l a q y g z h U Z q 6 J j M d / a C F O p B k M C 8 d l 0 n g V M q j k f A b U v 9 g K 1 G c A M q D 5 C o H F a s e V 1 1 z Y h q G F 6 H N e a z M e e g H d d o k n j m V 7 R p L Y K E f n v n C R O 7 r C / p Q n y J M Q 3 L X O t U H V q s 2 v T 3 0 u / t U B D F o q 5 d 9 p U N 1 D n g B O z B b d 3 Q i / / J b a U L d a 3 Z q 3 e l L Y x / A T K M x L / S o I o m v s s 5 D e V U q G w 0 N w 7 o W 0 k 0 3 j 4 8 h f B r M v e z e N x F 9 T / 2 J v F 7 6 z l T p Z p w O G J U D U R / A A 8 O T O j a d T t x U u 9 r n H 0 S 3 t F V Q l u m e t 6 8 O 9 u 2 / + f L 6 3 Z M L / / b f / p t r o 3 x o e C 7 E 8 S d 0 u A v N B K q 9 d s 4 a 8 m X Y m k q 9 m d q 0 V 8 y F u x B A A h Q 8 a Q L + Y 2 G j B w 0 E W G b d W Y J d J P P i h l s g 1 c i c Q A s x 4 Y v k 8 + i R B h K H l C y J z P b O B v A m A m D k M 6 I x m U / j v Q c b Z G q 6 x F R Z + m S D 8 F S g 6 j t T n Q 2 + s 0 g m F 0 E H e X a q i 3 w 3 J L C Y H B + r U d 6 T a c f S d a T x O i C y Z I c g t X c t u f 3 e a m f G 7 K n k 1 v f i K Z Z k 8 Z 6 l + y T s E g 4 e z L o S d F 2 P q p E v S D 0 8 4 q n y z i b p j k 8 5 M T L M 6 + D c o e 2 7 0 l x C a r S I b V / m 5 U 1 E n Q A F J l 7 a r p x r H + p C X 2 6 S / 7 6 u p 3 r d g y b 0 F 0 f W J 5 t E 2 d u + h 9 S 7 q U X A + O s V P n D f U D x y 9 R o m g W s a I + b I 8 O H Z q H M k K 0 5 d p 3 u s T x L d C C g I H B C W B l S 7 k M b J I y K s A V r g 8 M 7 U I N 2 V c j K G v Q u h 5 R K B B 6 Y l S A F 4 M L f c l 9 F n z D s O O v l a U o P p e B Y V N l s t X x t U W j u f d B 6 d i L S 7 K h F 3 J c q h b Q 5 q E W a q W M T m y d T 3 l 5 v F E z n Z N R u O 5 T u p L p K x D q B s M n m z T 3 x e R L 5 c V c A i 2 k U 5 n p + H F J a 2 4 n O a e P v 2 G s y R t A g B X A B J p y H U h l V e 4 A k d j L l 8 4 n M 7 O s M m Z I m H Q 2 v L p M K i R / M V d W S S 3 t u z U a c P I U r y p f j y n a 7 z n 5 x o l u p H I A S m Z i x Y J E m / Z K b e V f K 6 i c + w T A D M I k J A 6 T y C S A i 1 z S M S / + j V r 3 M m 9 L c p 6 W v A R F C G P m S q J d P W V w m z O d u E l C L Y 8 4 L g F / s M g g + A B e V P B r L f x 2 m e n s / r p E r l D V E H 0 L g x f r c S 5 Z B w + U 8 n O f v 9 s G Q n s 6 I / P t Q f r U K w Y E f y R X r M c 6 1 B l J G H 2 1 W h N 2 H 3 m 0 h t Y a A Y J B 8 w d R g 5 d J C H X t c M T S e + y a 3 7 C H K t R S A l F q B G Y h K 1 G x B N o 5 E Y u W 7 T p Y C l V + w 0 7 r n t f k S 7 i A i y W p f 1 W J i 7 H G Q X s L Q e J q J d v O K L + W J O m X z M 7 r f r B 9 Z q 8 E j S R 8 Y m k c z V 4 G O O J 2 M b T M 8 l V X u + D w W 5 d V U J v J 8 1 O 9 b P E Y 4 G f G m G P v 1 0 n f n L P f k t + 5 3 P 2 b F J a H + 0 0 6 H q f x N x H h q T p f k E G j I B h + m 3 r d x N I h C D M E 3 Y Y o l u h C e u H v q e 5 5 b x M M A F c 5 4 S G q 7 t d a R 8 k e Y 2 V m R G Z t p p F 1 L R v g r j r 4 4 T + 5 U O 4 g Y E p f O / E 9 P / i 5 j / n 1 8 J A D p + q 4 N t m c 5 H 6 W Q W b h C P A 7 1 R A 2 w h U M v 1 Q z l v Z 6 F U s w Y P A B C W j v v y H Z h v u o l g G F 8 v t I M G u o b o P A a G n D O S Z C H m M 5 i p 3 y R 1 u z q V 5 Q 0 3 D + A u R C 7 f 3 K Y W l c Z m J U m 9 Z d s K M f u Y i 0 F W d b u Y f G F R c i w / I F 3 a z r 2 3 E e V M Y z E / + w N q 9 I j 2 Z a d S R e p J f Z 0 x S B g Q s W N v n T V V z S e 2 1 z i 0 / d a x 7 T c J w D R l O c j k H f X s v P t C 4 O p 7 d G 2 V z C 3 Q u P B I H A I a c 5 v 4 d l 8 8 Z B s m p + y r 5 P f d Y E h / l X j O 3 m d E y D z t 2 Z u J M c J M p Y 3 4 R v i 6 Z K 7 o W w f t d e M B W J K C z t I N C l I X C D K s l q s H J j n b T P N A Q B 5 m 4 d M i q i t 8 Q R A C 7 Q S g t p l 5 u x A g 4 i E H / 8 U j A e t B Y o X / 7 n / 8 + 9 + w t g T N x M G C r o G 0 1 a V M P C J 8 7 V r i k 6 j T j 9 i q C X U 4 J l u d l K U 4 b 4 2 q O l q I W 0 7 V k W r 0 1 o b o K 5 c m U t d 0 z F 2 J g Z i F M + t e d P 3 Z U M x f E B p u N O r v r I X i l X N 5 d d 8 C K X U F c H c h U o 7 O J 9 / 5 f n Q M O O o p C X W P W e D Z J Z W A V J + i f F P C 9 N f 3 K f U R 2 z o Q 6 Q v 2 Q / e H W m N a e H e o X P X P U i Z 1 n r Q l C a u g U l e 5 R + 6 b I S D Q g O l k a s s n i e f y 3 8 T + n u 4 T V G q u 8 d B i U z H Y 6 3 B s 4 7 B n Z V U 5 K F X d F M o E D / f J + g s m n 8 k 8 Z u k G c G H S F c b E B 2 V u K P N l + M u y J L J r t 5 F H K b l W D I 2 G c n N L d Y D R H W D X M P q c B 3 d L M 7 H f O a F u T D V A 9 h 7 p K 6 8 P / q j 6 a D 6 Q B j Z Z K / L v s F b Q 4 N y H e 9 9 U z 5 u I y z I T 8 D 1 O R S B I Q 7 7 R L v / 0 M u 9 z U 9 v l x G 5 E e T 1 p u d c y L 5 / 1 8 / Y f T 4 p 2 s i h b p M 6 L L i Q J O W E b U d N r J F R G 1 0 k w B p 6 H B J y c v b a Z m L s k w V C o S o r m 5 z J J e z 4 f N F + w y 6 k 6 m A i f m M o d 8 4 + g S I 7 r 2 e S Z O 7 A 8 n Y L A w H j Z s 1 J D 4 F F / d s p D 2 6 + / l h Y Z i P H W R v c 1 R B Y B W Q 8 P m r + 0 B 4 1 f a K B S 5 k b A o J H m 6 s 8 F a / Y k o g E G P i u T x J i L m 4 Q / x h M 0 K A v C D W B + K 1 d Y e Z C C C O B X 9 Z b 9 u n U o x j y 0 S 4 F 2 J S H A n B T b V L N d N W Y g w M m O W C D g K f A 4 8 W g X D y D I Z G T b g E 2 t g u 8 0 9 f h / S n w P g J h Q 5 9 U F p v o d s z W d A 0 u F m 1 9 / A 3 P z M z t s 4 V c T V H L Q 3 S C c I C 9 X f 0 S O o 6 4 6 U G Y w W R F M X S B E P x R M m 0 T 8 5 N Z c P r S X 2 v 2 9 E Z 2 B J j w f S w P O C o 5 q 1 l c V 8 J E 2 O m U x l h y Z L P y x l l f 9 J K r D Y J B d z n I N f 8 B Y N E / t b n 2 P 2 c A g s e y d Z x p Z c S 5 G S q N f I 5 k 7 o 7 B r g 9 m F T e W Y 8 0 x c 5 m s i c W i 0 H K t s / I l 0 b u g u n Y w 2 O R 9 / q 3 t g H 6 c D C L P g v 8 R y m l f s + p M A C z F N S R J S f / F y 7 g B A q m 8 j 1 W D 9 m y Q x y z b m 4 7 R e 0 n x F l p M L / 8 x T Y V 4 V S j z W R T 4 X D 0 y 7 U l 7 q K y x s E g 0 l p X W N G F C 1 k 9 A c + 9 I F 9 l O v e J v Z 0 z 0 W E M p W k + 8 D s y G 5 A R R B A z Q J O W 8 e t p Z W y H 7 3 8 t R e 7 u H 1 4 4 8 x 0 3 d j a f 2 6 K o q v 5 G C S A A v D y M / j G g C K V o K p s 4 i e j + 0 s X W H N b 6 6 1 N k n X u X 9 a A p x p M v R t 4 0 U f c G 6 q o d X 6 i b h I Q 0 U q W p 5 5 v t t 8 8 R 3 p g 5 J j v y 9 i w 8 x H h 2 Q m I 3 X T y V I 6 B f + K S F l l X x 0 q N b 1 J A P x 8 K C a d j W 3 Y 7 3 k o f D q Z + Z J 3 9 k 0 g 2 3 w 2 S 5 d u M H B I p e P j B x b U K U u m C 4 c k O u r e n y Y h a U z U a z L R t Q s 2 t B 8 6 Y 3 g o W o z h f p W G I S X V x f l E 9 Z V W 4 z V j j E k 4 8 E f g 4 E d k g A d M b C e 2 y i + s 2 q j K v J K Z R e 5 j f u r Z D u y U R E 7 b d e t / M k J b s c 9 3 v G I 2 U Y P P L k F q R + p b 5 d M 8 v u D Y 9 o K H f u 5 V g p l h X J 7 D u 0 h C v y 4 j U p o I 1 x P B i l X 3 U K A p S e v 5 A 9 w E U j f F 1 F f M K d F W 3 7 u P 5 F Q J L Q 7 u 7 8 y s M q N 5 u o G m 7 + W n v n y t / t 8 D 9 S o X h i Y v D 7 O a A A D A J L 0 J X 9 G j n W g Z y t E f / Q m Y e B R P B q q s n 9 G A A J s p m S h J l 9 7 o J / 2 m o V E d O O 8 9 0 m 9 c R 3 n 0 h R 8 S c E F b l k N J v p X 8 K s i 1 H E P N Q X m U t a W 4 m + h H A x S x / L 9 5 m D 5 v i s C D B y l U e Q Z o 3 m U B o j p q i 9 T 4 9 i J n / / n Z 3 L r d v s X j C 5 k b N S v J g B 0 M L 8 S 4 P O c p F B O n s + k M X l W + w v H B I 2 s 3 D s Q U m A Z 5 K x c D a 1 Y P f E O T R q X j m 9 p X g 7 p v 8 E g d J l O i Y E P f B y F e R N I M 8 j 9 k H j o j S / o D G j e D Z B 6 5 5 N N v 5 6 M X Y l o m G V M w 4 e t w p O u c J G F Z l i 4 z q 1 p o y 3 / M 2 V K m J 9 q n J m a + D V A Q p h u L C c u F u k c A c / K D V j I b A Y f / V m r 7 H M k 2 c k C p n g Q c e M L I p n k E A 7 O F M 8 C S i J B G k W 8 i T V K V C Z Z N I 3 A + / h Q A Y 3 y u a g 1 n P H E 0 j + Z B i 9 I H f R 7 P I + H R U L O 5 N 6 Y Z 2 f C s A P A 1 T w I K v l i z m e 6 J 6 O V R L R 0 O H v U h 4 8 d 7 6 s D v f I d g m I c a W w n O M k J S v / M A B c C W A W + T + E z 7 P c i i c 1 i y T x 1 o E 9 q y U q 1 4 t g u T 9 I T X m a b x n Y E l D N 0 V o T 5 3 0 F 4 / G q B w 4 j w q o n 6 k E d j E N I y O o W G e Y n S F k P w E T U 7 6 8 o / G o Q Y v 1 v U a q L K 0 W S N n p a p M h w o 7 r c p n q D U t q J X T l b r V w L U R D M f y A Q 4 m U B l Y J B s B C / w P E k v R I q W y 7 O o 8 i + T E u P J e M J U m c t g j D Q A m g w N J g + g D r w L Q V q F M x q Q g 7 q H + K h M w Y Y 5 h y m Y P D 9 A Q u e 9 R t Z b 7 W J V K X d q h 4 4 D Y l Q C z a y z V l z 3 8 M B k R E C U d a L F t 5 H 0 K q N R O z 1 X T / d A M + t b / 3 M + S u S h 2 t J G 0 + 1 g a u q H z y g I A 9 a a d K a j W 2 u g K 0 0 I I G t o 3 j U e + / / t Y 3 1 W X a M + i Q C O w b 5 i H 3 m 8 C B 1 q K P D 0 v V + V n l P 3 O K w I L A s j U 1 Z 9 C w u 9 S 1 o 2 9 h p d L Y I H z 0 E I Q 4 A U 8 O t 3 b z i t B D u 7 / 1 l 8 C U O y x I a G B t m X 9 k S 7 3 S X q i y q L V N L U 2 S P j e l X 4 0 Q K m / p C E E L F Q 4 G 7 e I 6 Z g v W M p 3 I q 3 n T f r Q B v G R V P r e T C b F U i a K N M t o L E Z e d Q W i g u 1 3 H k j y 8 W R 0 + V J F S a R 8 K H t Z T r F A B + P B O I V E n S c g u W m k O r w b Z Y K x A o G N x 2 E 2 r R Y 0 x R B 1 g U 1 S T B 0 / m 4 8 0 C K H 7 X L V q X c x Z 8 w E B r D W d x + t c r L R 2 e 7 y + m X S D Q T S S 0 k h N 1 z R M V u c W A o b g x Y B u M t R 1 h K S F c a g v 6 5 4 w F x E M C A g m g d E 2 2 y g D P Q G N V u P Q r 4 n F k W S 0 Q / h n A C I o q D 2 q 5 3 y 1 s J E A h z Z n r i p l w J T S q Q W a c u V e M p 3 R Y p Q 1 D e W b 6 V 4 B 0 c S A v m k 4 0 3 N N d i A Y a A c d R U D C N d Q G c Q 7 f Z S Y e Y 0 O f 4 i 9 X N E b 5 p c z S V p o N n w E 9 8 6 H x X b E W s C I Y n 1 Q 7 r V w r Z o C i T 0 g 3 y 6 K T f I d A Z x z 8 3 g C Y d i J I N u Z A b y J f u / Z 9 A Q o T j m e n 8 q q + c m T f R D D d k 6 Y Y X U 5 R s Z H O I T i I x B Q r k k N l A q K 1 f C I Y z U t D a Z x O I V o Y J w w C a T n 6 Q s 5 1 z o b G E 9 t r s s e b t U N 1 r H w B O d o E C f B V 2 O 5 r 0 S v Y R V c d J 5 O Q c p B 4 P K u V D m T 1 6 R s 7 n g 5 V B f 1 V g 0 U 0 j C 2 x M B + r l Z a 0 m B h Z 7 7 N 9 x j m K 0 h b z 1 V T 3 m / m a H 3 w S N I L P 1 o t v k Z h + n q c b V S y y i U 1 X A 1 + + k J O A c F + A S u 1 A 1 A s m S e u G 2 Z P W + z o C T H N p c / r W d 8 I V A 6 O B m e C F 0 b i 2 W d l 3 L e e + E p p M I O + J 2 c 5 Z X i + N T A Y / G s h N W b 2 X o h Y S V a L 4 P I w n n g X P S m X 3 Q R N Z D q W W t e v 7 1 p a l g C D b r J 9 H A g G u G J 4 l I u 6 L 6 b 6 b 5 O f r H 8 D j f A A F S B A o y U S 8 t p / 6 P y 5 D 1 k W n 4 5 C a q Y B w K g F I F J O M E c D k w B V Q K J u D M e a Z V Z i M m V n 5 p p 5 i Y M w + + N R N 9 h 2 I n Z 0 + G l D c n 0 T a X 7 c X 9 m W w s K d H r F a V 5 o l i a + A z C G R V + R G B B u F R d S k N o A G Q K V A v J f a 0 E l t Z Y C K d y B s p a Y 5 6 z d R u C j I 1 R g 3 j 2 V N I l Z w 6 h M W E L I p k g R z B h V j a K p F U X L I E X D q C v c T b y S M T v 1 o l h y a R R J a f c 9 k P 7 I + z h k c X + x M x m K 7 J y b z B y Y a h r w 5 q R t 7 5 + g 1 g s d c D D 3 X O M i z e H P p D C 9 b F m E T N 3 K x k f 7 p q W 4 x 1 J J + k K Y 0 k x l q q A y S 5 Z w s N d j K 1 Z W H u y b K 5 q b 5 X m z A 9 K O 8 6 k q 7 x e 3 v Y W Z 8 5 1 0 0 6 / W V 1 u U o w F y F t z L 3 M B w L w h P V 1 t e 3 V n 2 g 8 W E e V t g N Q M X n Y 0 f k t A X a k v n v J k h O k v P z I + V Q + T G / h A m 8 x J B q 7 t H g W y 2 c a e / m U h c 8 4 z F X s Y Y 1 d j N 7 W y T X D 2 g e l H q z 6 z Z j 8 K l E X w J R p K U y 0 g v q w L K Y q N 9 5 O D 3 i 9 J Y w A U 5 J P T d n h 5 N J G 8 Y W u i + V n y / y X A A S 4 G X E N 9 0 d z A l Q + c / 0 7 d Z U w h H b V U K w k + O C H B W R E W t K / O l 5 Y 3 U W W h I E 0 C 6 r S l 2 / o d T H l e 0 l n 7 F D V d a F B G E 7 0 W d 9 2 9 m V m 3 f C w 5 E 1 i I B Z D a R l S k f i M t q o W 7 F I d / J + e y b S L + l a a / 9 5 a B 7 E / k f B R 9 V / Z 7 y 5 y Y m S z n z f k Z 6 n j f n t R s v P 1 J v V I 2 e J y Y g e F s T 2 u l 2 z / o C k n 9 / 0 Q / c c Q j O C v u h f v 2 b o 4 n I T u / 7 B 1 8 7 I Y r p l J t r c Y v L E 8 S j U F 9 d g Y 2 E g a e C n V g C b q z l 5 Z p S A h U W x Y N B O T S X C 9 2 W R m L W U 5 Y M a M 2 P w E j Y a 5 R J S O 8 2 A u J q H x u 9 z 8 X R P 9 D F g H / b 6 u m V u 9 k e 7 9 z p T w 6 8 n Q K j L L a 5 L 4 h W X B S i 0 x o c x u 2 m C S T / M h K R s w q n x h a c X v c h P f F / C w L e 6 Q 1 U F C M 5 H G p Z h + O O x b Z 0 9 t 3 d g x a R u h 5 Y k c I h B o I 8 5 Z c B B c O 0 7 d y U v r j k 4 F c P n k q s f B 3 i M J j C M H z n s E f w q o P M w b M G W 7 X v l P 0 q D s z Y / V 5 P 7 V D s Q e 9 x + l o W j S X i 2 x L 8 S w j D / 7 l 5 P 5 4 H N H q o h X R k z P 4 U m t O k g B q X e K V t O B J t q V Y D D S S 0 q k k e g o 1 Z D 2 M h s k H a e r k o 1 D A W 4 Z 2 G L U t U 6 9 4 b 7 K T I Z V d x 7 Y y b R k r 8 Y F + Q W S Y B u M x n q d 2 a q g M U L 6 z a W z 8 R t 0 x o a I y R j T v 1 I n Y 3 5 i j l K f 2 0 w 0 P 2 c N D B Y z n v d e + R P O w 3 A i p p L J p n F y y S q T C J M S c y m U 1 g x z Y w c Y S 9 / Z K e h s + q 1 8 k q F r F E x K g I B 5 t c p J Y k u g Y c r M J u n K V 0 g s n d 6 X W 6 / b 8 k b K S z N 4 v f S H S b w t D Q t Q 4 e z D w E z s u u + h 8 3 j U 5 3 w Q W T 0 s u 5 C Y y w 8 L Z 2 L 2 f u T z O n n 1 Z a U d W H l P J q W E w m G z Y S 9 m Y 2 t G 0 r p Y H x p v T H g Y F a B U q g L G u g + 5 Z / o m P a i H / 6 O u i Q 6 W n 4 N X t j A Q j z m I 0 0 v f I c y 3 0 b S r B u e s 3 m r Y Q f 2 h z G w J 0 S 3 n Q q n m Y 7 e l N F M j G y / G m W g f 5 t 6 u Q p a g l w M q K + O u x H 2 + O m J h I X f X Z 8 w V O u g D y 7 s T c R s B l m U I p b m k l 3 y S s n w C N i Q 5 r B 3 7 7 H 2 9 R R R H j C a E L H I a R P l d P N n h D W k Q c 3 I k 5 z L D u l H J B n L S Z 1 M x t M z B R D 5 H T m U T K i d 8 6 o m 6 o a S s w I S k Z Y 0 S 0 b u b Q A W T u G Z F C s 4 m N u h 1 1 W e g S P d V N Y g A M o A F m Y r N / K G x k U l + U b J 5 g T k q t a f I I 0 A B S c 7 9 w D W n 6 R q + E k A S M f N 6 3 w k G f T i 9 9 C d 6 e F q R T g J E M A s 7 4 u J 8 4 / i g m W B m 6 u X M q v q / Y S L I y x c k Y V j d D o e d + R v 3 T d R u z D W 6 U F 6 l V d k V V v V d R P r e B Z E E J x u g u g l P O X n 1 + 8 r y E q I 1 b H 8 1 v R h I k G K t S B h G o Y Q Y A o o 0 N G k w k l 1 J K v a F n E T 3 9 M 9 X G 6 h 8 W c d y B y R M J V Q J Y o E / 5 i i 9 7 o C Q F 7 W X J G Q y P N r N j j T T A w k q a T V + 5 5 T N d o q 4 B 9 o P r c Q k t Y 8 N 5 6 7 B R F s p e F e T z 4 N e / 8 u / / v v f N C u J / A M G V u W p Q A T x L l Q P z H 5 1 r I J g H H X Q X T T O 9 0 H q T q 9 v S Y N W K s c e 2 j 5 6 s G / V d s 1 q z a r V 5 D t 1 a h U d M l 3 K 0 k M C D I 9 G Y Y f Q t H P F d O u U n r w Y N 1 4 U b B i X b I j P V u p L Y p F Q S y A h N U t Y o c s i w 6 I 0 L p c D M M q 5 K s F g V o / I S W O Q Z j M d T z 0 h l S 2 S 2 Q m I y V 3 J W J M c t 8 I K T Z u 3 V k E d K T O q n F S l O e S n 5 Q P P e i i Z t C 7 T A 0 n F I 4 9 I Q f L z K v q t S H 4 f X K h W M O n L h p L 4 c f z O 5 D R p V Y C K q B f A I a y / 4 E n 3 A k K 2 g 1 H m v 2 w y W / a Z 3 6 F I p i L E M o m F t M V i L r 9 T f b W K 8 2 5 y 9 1 S P c a 5 s Y 7 W l J + b p i x H 7 4 c K P U O + H q g d 5 i x H T D e J Y G e g m p S X / m s A N e 1 j E z s A l A Q a h j A b u j S 6 t v E q D J N k U C o z t T 3 H R P 1 Y u + F Y J A h s W A y Y m + x M S Y S R E 3 q z L j 6 3 I l x N m 0 Y h L a U Y N y R t w Y Z 2 Q X Y O g 8 Y 1 d 2 D V W A g M + p l z f o E d 9 w D 3 v t P H Q R a + v L l K n S R q o v 3 z p x c t + u o y D r X k h t u 1 i 4 a B b P D q I E 1 T L i f 1 C 2 u l R W 8 y j y i K 5 y Z O 6 S W L / O Y h 7 k 1 U x k R 1 8 c X F h S V G 9 p i q w 7 q m l o 1 Z L J / E W y 7 m d j V / b + d B s H H U s j O v 6 j k W G K g S B o N 7 m K E j q k 2 e 3 V z u 1 d n 1 k 1 a B m R 4 2 n H m r O m M 4 B o w 5 3 v 0 D t L l U F D O x s / a y S / D d s f g / X 6 v e R N M e 8 I h N N v o N H / d T X p b L M V z F h X g O p g q 3 T l F b N d f Q b m s N v 4 2 W 5 0 H B Q o N U k 8 Z G e q j T + t V j C u s v n + j 9 l e L R m U Y B s l Y / d n O N 8 w s T u b O t 3 t N w w u p A P 1 r T i q u K R P x 7 G x j k e u t 9 o X 6 h 7 z g S A U G 3 I I R j 0 n a + Q H c e 2 n 6 9 Z X c c g K t o f E v l X A g O N 9 z S p P B q M M d C h a 5 i A L s h v 2 p e i O G 6 q f h I + r w b S u D L f f i F g H O w V b K n + R l u w H g n B R e J t b 9 C V 5 d N K + 1 3 X r K T F F q W i W p q 3 u d q 5 W O Q t G i / 1 X n 1 X T e y w s X R N T V o Z 2 T L 4 h o e N x 2 7 S o t U g + s d 9 J P U f k 8 2 M E U K v I R c B A Y d C A E D 0 O d b P h 9 B 7 e 0 r I B L V v L 1 N t x R a 9 F M t q X b Z Q U p s c a G z a X p d W 8 + x a n Q D T I C X w b / y C H 5 J U e 3 c g V b l x b 2 y j w c j i Y u y q 3 B + o J l B V g j S C 5 w w 1 u 1 R / V m U a s F N S U Z + b s j 4 k G X M a h K J M x 9 J Q b Z 9 Z k B + J 2 S W 9 5 H Q f d b 7 w O S n s b L 8 X D C Z G Q 7 q x K W V O k j r o y J l R 2 3 2 + R 4 P F n A h a g P U v k + L F G 6 Z n P R N U Y v D o Z K e c r w Z 9 2 P y l v 4 e 4 D 4 y d M T m A 6 o 3 M v u u l Y + D b W x U T q 6 7 O b N k 8 8 U 1 k u I a n H w b W s Q 7 z T d n + 7 P y p n H R J y F C C c y r t 1 1 J l c 5 4 p z u a O g M 6 Z T d S V C Y 1 W a T g Q x f x q D 6 u j L 3 u R L Y b y r w S m S A w 7 k U a d u Y b P W O j 6 w a + W l / b L o 6 W s h Z X 9 5 5 d F C Z m C N Q S 6 n 7 M H S V s m t k D H H G A 0 S u x 8 m r e u g 3 Q p 3 0 3 a Q + B O 1 F e R A B u q z p J X G r N U w K u L B N b E f r a 3 s m Z F o F t N 3 U f l 0 U W H r U e + u S l m J s R j d S I J Y J a y L 9 f B D o R W j Q h g S b 6 + h N w N T d i J 3 g M U B H A Y R z R R R p y E y u S V 3 z J F x C A S 0 s Z 5 K 8 h W / j E J z T A f z 2 1 w O b S R p B V M v X + w 7 4 + v c e k n S Z e p c k w h J P D l h G x z J P 5 M 7 R 6 I q Z i v k S Q T o x D B C g o N D S h Z y T L F J M k J 9 2 a z 7 h m z y 9 6 x S p N d U C X F B x N C H B 7 a Z a + / a D m S d h r L / B I z h j i 5 u r f u w a X p w X / 0 Z 8 E e t 3 7 t E 7 T b C C b 6 h + 9 y 1 p U v A R N x W V 4 g q i W x P a 2 / 0 l g J 4 A U J k s J U W r Y s J n t s j R p p P W l U M y P p O t f W + F o w F P 3 Q a E h Y S E M B K J K K v 5 0 M b S 8 I r F 0 i U 4 R 7 r + y 8 P 7 f f n U g 7 s J m o f I V E k v 8 9 x r m B q G 9 d v v a h r J 7 z c d 4 m c 0 o 2 q 6 m 3 D n N T q 8 o c D S U K e t K c M z l p 7 P m 4 5 j b 5 Z m J 7 F U C 7 t x E W t 6 x H F / D V k t p T U r s i W R g t 1 p 2 x u 5 V M + d B s H E o o 6 N 7 p V E 5 k T Z 1 3 2 G a O U W M p X v f 5 N d 1 n M + p 5 V 9 o K q L u Q m 1 y T h Z X 3 3 s 4 L / N g 0 n 8 R 2 9 u 2 p z J Z Q R 2 S t T s u D F N W q A C J G 2 V z v 5 H 5 C O r a S e m v 1 I U q l e j p T T x I n G o l v e W V P C o D A g X l C 5 K k k T b W Q 3 T y N J h b I 9 s f x X o l J 5 r W x z F B J T m m z S O D 1 e T Z J W + k S z x N M d M 9 s 4 n C v + l j H Q 3 9 / l Q D U / / s 8 z d K / S l / s f 2 0 N + Y i F u c Z A / t h S 9 9 u v P 7 J 6 9 d 1 n B 2 e E e T U c o Y m l W c l r U z s 8 E 0 F E 0 i l B n L L 8 l k x g R D J T f / s y s d P R + 2 X d l S j y H W D o Q / r E C w k b j U t u W 3 h 7 R 8 p 6 h j 0 7 i H D k 5 N s R L k d Q c E 8 / 1 u e s J E z 9 k T j t v P 3 i W M K z O J Z w f e Z g O q w / 1 b m y u n S s Z F K Q F J D u c K u x 0 j h X S w 8 F S j j k f f p e A M X x Y z 7 y c x s x P z M 6 H 9 m g N 7 R J I q Z W K / 3 Z U J W K s c C w 3 q h L q r 0 v B J D g P C K G v e 2 w w + k c j w Z J K x H x 8 j k c D X w 6 S G l u G S D L G J O M 9 2 a j 5 Y D h s T Y 8 + d z L l S n o a U 7 0 F + a c D n y 7 c l C y R p D m 9 l F 2 J 3 i c m j O p s P R B 4 z i T K f S P r 9 l o 0 Y t 7 h 1 q 1 S / m y 3 1 p O J l h + G l i l 3 J C p 2 3 l n X m W T M E s x V 1 n J D M N l T 2 q k s S y b 8 Y n 1 9 a J O z K q v T 3 A D E A J / G c S 4 E K S g A w F p u z Y V E F Y 2 m N b U n r R d L k i 9 R T l r V X P 2 6 w c S v s t v p L 2 J z V 9 P o / B Q f v j P 7 H H H 7 M v 9 9 A F w m b X G 2 H w v g G L f B x 5 M v R W y P x a p V f F I T v U k t I U k d h j P r N f r y W e Y S W M 1 7 c H R A 5 k E b Q f B J j E X d D r + g w a i 6 B t L t o J D N / 9 g Q g i 5 B J N y H Y N C S B r T k q x n m B N A t V Q u p h 3 7 N q T h b l 2 3 1 n b Y 7 J i m f s h J b t Q 6 t t 9 g 2 Q U B h 5 X 8 O v k P U n p k g t A I x h 1 X i 3 0 / t o E J e t R 5 K Y 3 E n n 7 s B p W z + u p A J k 3 L q q 0 g 3 R H 3 a h R S f w g J 6 s M 8 E w m q m L P k F x K 2 Z p 4 v C y 6 x / 9 y / / + N 2 I P + l U L 0 S y W e U K x D K w J T Q u U o 0 9 V F 7 Z v X g O 4 1 T O l 7 X 0 W z e s B e 9 v 1 I n p m v 5 C N y x g 3 E 2 R r f u e r Q L L Q k R q l K 7 5 j z 9 I K T 6 4 G i S b 1 d I U P 3 Y / n n r j y 5 l F U 2 k R Z q e R w a e n M G k 0 l H z v d l L i 2 U m u s r X K 0 v P W b j n E S x A K m 3 E + Q D q j f T X C 7 u Z j m Y D m U v p P u G E p t n H A V D 5 A s Z F R a / s Y l S w k h x w C g N U S F D W M 2 F q R D I d / 0 X a 4 E w D M 5 G g J L O e Y x J d 7 z 9 A D 5 o F O 2 5 W 5 f O R T x h q H O T f l D Q m s n z y Y i C m s g D I m w i s X l w g 0 A 5 9 J L z O R K i f L 8 c 8 y 6 4 m o v j 8 U n 7 b j j t e f a o U L 4 s 2 i y t v t N N V o m v H U d E t h 2 p 5 p L 6 5 o b P V Y 4 P Z k c 6 V f y w P g c 2 N z k Y 5 O x 2 w 0 Z G z w s c R g 0 Q G A 7 F + 3 9 j y U y K 1 j k A J 7 A D o 2 Y 0 0 X M r M C d g v 7 k w O / g v f C L I 3 O / H X S x 2 z + K 2 E 4 u F m w + j c Q 8 1 z m Q L s U Q H z o Z F Y L E e g 4 W I c 2 r c X S 0 m t x C 5 m s t t L z G s I w A I g P h k a r D + t 2 4 v L A 3 v e P b S X 3 Q P r z + S D 4 d j r H o A N G 3 0 u j f G i b 5 K i N 4 N n k 9 C Q 5 d z C 9 m t l C 6 S R a q U 9 a S Z p X f 3 N V g M b F 8 8 t K c v + l y a K p 7 p P i N B Q 4 f o H o D A x M Y H R T q Q l E Q U T J p 2 Y Q v n j e R r i / h y I h 1 0 P w n 1 p 5 L 3 1 N + 8 T 5 1 y O H 0 m 7 v 6 v l M I u X 6 z H 7 a E D B r a n N L V D J 9 C P i J / f h k y A A H g 9 l B k n b k C k x G P e t F E i z S G P h s w z D r o N l G J 3 5 N s g c S O 1 N I t W H J x K O f X 6 D 1 a j p m h 6 A N Z 6 O 7 K Q 3 s h c X c 0 n x o o 2 i f d u r P / I J W X w o w D S R i d A d P 9 R r y 6 Z R W d K t J m n W l j a r 6 J w 0 l N 0 P B / a 7 s 6 U 9 k z b Y F U w Q f k J R G j G h 7 t K Q R C D J d K 8 G T W k + g W I 5 s U V e d W 6 o z t I 8 z J v N + 3 P f 6 R Z T 3 Y l Y y 0 z 1 m C X e J 2 h m J D U b 8 3 y n + r C 3 y O d C q 1 V B 4 / h I / b A 9 w D b V G I 5 m 1 w M O + n h A i T I t x Y w 2 f g H 7 j D P j / G O S R x 8 F p p x c O 6 J e w 8 l Q z D W x S l A S q I r S W P p e g G O y L / M n r i O 0 C K l A c D t m H k s 9 M B e D c u D P e C V j p F q b e x p W N g G M 1 k G 2 T y N S i t 4 N h c / m J X v V 7 Q h c T T s f t + 1 3 J x 1 7 1 W c J + v q E O 9 A k z t v X Y v z L W d c I P B M m r l e b q t O e 8 Z T D 7 B l V T D y T X 8 e B + Q u w w p P I L Y t i p e j L w X N B G n i 4 l M n J k w 3 / k v 2 m D 6 W 5 T P P x N V p q O N u / 1 m z M 6 K O D E l c J k 4 I U D j R V q b U O v c J Z 3 E U H T E x 4 2 R / c L M 3 G c g z A x 8 C 6 7 h T h R P v s e I T z n l 4 K s 4 n v p R 1 k 5 z b S J F k v j 7 Q S H X k B 2 p c w q 2 y f 5 d a 5 O N c L m U S D w d B e v P r O l r K P m x 0 m O 2 W O c a 6 U K a 7 R m w M z S H 6 g 1 / k K L V X H R p 6 l G X L 4 q + l a K N d 8 D s b E R v M L a Y d 0 s V 9 K S P y 5 r 9 3 6 + o x 1 W W / L p I 9 Y r 4 V z k y N U n H 9 3 r m h X c v N N 9 6 H k o D S z J / v P 5 I A X b L + a a s m U 8 j J l 1 D a 9 Y 0 J e y l X v E z F O Y p H G i S 3 d o M k s t J A M g 6 B h z 7 p F e y 0 N d R d t + V O i U j G y p / u / k 6 / 7 r n p + 3 v 2 1 B G R z / W k 7 f e + A A h P / + D J n T T H M f m V p J / I L G D K k H c c k K d h E j j m y k I e 0 V W W K Y Z 9 M 5 F M 0 J E y b F Z 3 H Y I c r 6 8 Y y U / B F d B 0 Z H J R N N O V X l V C O u F h J 4 A S U R T n l R K g A a 6 V T T h m N m + q Y T q b 2 8 s V L N 9 P 2 D j o s 1 H K / i B w y 3 0 Q l 5 W u 4 0 3 c S Q m d n g E I b + Q a T I k B T K 7 a t s u p 4 9 g X 5 f d l 5 z F U M Z D Z 2 x M j 4 L 5 t E n f / v Z + x z u P 5 i g 6 j n N v D e n c g y 4 G H U K 3 u 8 1 7 U v O n U r 5 R r 2 e r S U p k H i r t u j F 6 a b e I 1 p t 7 5 j L R t j c T G M d b 1 8 r D y b n j B p + 3 3 U 6 y + T C E q 0 q l 3 1 z Y X 6 d S b + I 6 k 6 J z P 4 S 4 / y 3 U S 5 w b B P V s d O 5 B J L / U x X 8 5 b P H D A N g 0 Q 5 f P 5 P L / K 6 u T 7 r O y J F 3 z d x r w f 1 l a S x X o U R m I Q A Y y p 9 3 x J Z 1 f 3 + w M 7 O z n y u h c f Y s O M O m / f 3 w l f y g 9 i 4 P 6 0 g g F n N / a 1 r K 2 8 n Z a L t x P T M G 7 H 5 f p B v W y P Q U W 0 7 S C F / K n s S + + 5 B V 4 n + + J e z R P 6 R 2 F b v / x x E l k Q z Y G l H W Y w w k G Q t W H / a k Y N d 0 z 0 3 e + R 6 Y p 6 M 4 I V P r m b R y 8 + Q c r m V l Q u k J D F e R H I J L J H z K S H j f X l z f + b + 8 d t B s l e X h B N v k H D J c d 0 l M 2 n A k a Q d v w M U w o Z o D g 5 y y 3 i q I C H h 3 i R n 3 5 z / + U 0 G g M V 9 q 6 X 0 8 S J f 7 E u L b F h P J E m + f v n a R u O R 7 e 3 t 2 d H x k f w e g g G J H M y B 7 / B K h r a b q W I m 6 i s r z s F D Y A W 3 S o r T i e 9 R J n l p 1 3 K + Y Y 8 P v x K Q U y 2 F x q u V e K 7 t d m c 2 l O b 8 D 8 8 S D 8 3 e 0 6 d N 5 H M + 6 v x J v F 6 X S d x w I U W w Y s E j S v V 6 G + X + j / 9 r m J D o 6 v l N O l j K w Y Q V u V F Z O B 6 Q A S Z i 7 Y R R H U R i s E 2 n F Z B x X l m A Y j d T z v 8 h C W 3 4 q J P Y E x 3 Z s 3 u Y M 7 o 4 v / S n b h B I O D g 8 s E 4 7 1 S y E x 8 8 m f 1 I b 0 o q m 4 B f U s l e B i j 3 1 H G D 4 W m C B R o p q p Z Y 9 P v i F m 3 1 8 R 8 i 9 H R x f C y j o 9 2 d T + 8 N 5 5 t f c 0 6 d K B W m k / c a J 7 d X O x M d 5 + c H M X x U k F G s y k 5 m 3 J G W s K o F c 9 + + v 0 j t L 4 G F C N B X A Q v K / B V T i A G G C k c x z B P i n S G g s l u T / 4 o g c r V T r s N k l W z K f n c r H 2 e v Y 8 Z G 0 V F C R o 3 7 u y 8 k B z z Z y r U U E k O C F T E H 2 1 + M G a C w i e Y 8 6 v / T U J B J N 8 Z / I w W M S + D r 6 + n x o 3 5 x l A Y t 7 + p Q J E / q o / V I u x V B j m k Z r 0 U 4 A D M A B s t 7 k g Q 2 m B + k F G 3 T j n h I U x I 8 A L Z X c f x m E b / X X D 9 K n L 9 K C 8 W h s z 5 5 9 5 9 k R a K l 6 v e q T u e z U g 8 l 3 L e l y f C y A R f u z q G A 5 K N t x 8 6 k / X J k n F D K J W y t 3 1 F / 0 2 P s E O P / D d 1 O 7 H N / s 0 N 7 T p 0 P F w t w q 8 q W C M r v N s g a L 1 d P 4 V E s J V F L + e Q z U o / X Z b + l G 7 z P D 0 F 8 S m C D S d v 7 5 J F 0 o i Y 9 D 4 i f b i / F I G / a O Y O + 4 V u X A t Q o 5 d t e S 8 O F h d J Z c L H P G x i i c j p k 4 n F + q k 0 l 8 x f 8 M r g U T N A i l x W b p f N A 9 / W X Q Q r 7 T Z N 5 0 T d S f H o u n W j L z m j Y O O z 5 R 3 5 0 c r 8 9 8 l 3 6 y 4 R x S Z w b i d + a X m c i s N W o y / 0 L f f / v 1 8 B s P S G C i E U z Y h f I y + X j M C x n n + G M A k j 0 f m n o t X b O G C W I / v m 8 v C 9 J 0 P 9 m u / k k T 2 u l q p J T v t v l P 0 E 9 2 l P H z S J / 5 0 1 l i o / H c x s O x t d t k g Q M y M h / G A t W 3 k k K 9 9 R X b S C p e o P M 9 + N R / 0 2 h s D 1 t f 2 X 7 t i f F 4 m F Q r X a + Z 5 s t Y v l N o 5 y P m d e 7 p c 6 C f t N g k g P L N 6 c p + + y K 2 l 5 e h 5 d m + u B q s f 7 2 Z y P 4 m m r c X P L J y T p q J O a h S w z d H Y S t l f r + J W O V 6 O l x 4 S t F i d a + d P h f 6 y Y 8 0 6 r k b l u 1 y d W z n U U O + 5 P W h 7 Y z Q P G w m u V d 9 5 C Z h 2 R r W K B x a p 3 n o P t l N / l J G w 2 h h L / p F C + O N i b F 7 + s n T T x 5 Q L P o r V + t W r u 1 Z b 9 6 w r 8 8 q v u v R T R k E b p 7 p 5 5 w V j A y K o j R U o 7 p n P P u V H L 7 b 0 o W m 8 5 W 9 6 O X k w N 5 P 5 H 5 u 9 F n Y I r 6 V V K k s 7 V S w 8 3 H J L o a P H V T X + T / g h c f o k 8 v H X J a n G C V M + j J p T c o E J 2 0 / 2 I f g Z E R S b P H e 1 P s M 6 b M c c e Y U 4 v i p H T V + Y V X 5 S e + T k C F U k a J E y J 2 D J R 7 s S M o r B 1 k Y i 0 W a t r R J k / n c X v b x o e 7 B 9 D n S Z z n q Q G A q 3 y Z e t g S o x n t z U S y y 4 9 E k s 7 j v 2 o n l G u y 7 g L Y C T C z k A 1 x s M s / n D F T x M r Z v z i Y y 9 a 4 P o 9 / T T 5 s + W z F K m h K a a J s / B M B 4 J E u j c u h m H 6 D i l S d X s D E k O y B B A A x w O d B 0 f H v J o 0 H 3 / b d 7 + j z p s w Q U G P L M + D x A Y D H U u 8 R m k 5 1 a u h N R R o C K P f 1 Y C 8 X 2 X H W 2 3 i q V U l A t E n v Z M 3 t 2 W f W o 4 j 1 9 v v R Z j j 4 W 2 s X Y 7 I 8 X M x t H Q z f x N g k g s d f D J q H J A B X + V P o 0 P K J 9 m H k r e 9 5 N 7 P d n B b 2 / e W 7 q n n 7 6 9 N m K U 5 a e s D 3 W K H q / C 9 g / o j 8 7 t c X q / U 0 P f R 5 K 9 i J P u x h E f X v R m 9 u z i 5 X A 9 G 5 w 4 p 4 + T / q s 7 Z P 5 M r B w X r O r y 7 0 9 K B E P / B G P V z U V N F 9 E d j G 9 t O 5 s q t e 8 R b 7 w 7 H 1 f 7 J 4 + P / p s A c V C s U p x t t 6 L 4 X 3 t w p L w c d R L d z v a o N 7 s 3 L 7 r n d t J v 2 x n o y c C U 0 e m 4 P 0 E 7 j 2 l 9 N k C i k V k e / V T X 0 R 2 H c X L 0 G b R Q O Z h u m Y K M / D 3 p 3 n 7 9 u K h D W b p M 6 b Y C f Z e O 9 1 T R p 8 l o A o C U 6 v a s 1 q Z J 8 e z H L 7 m 6 1 0 w A Z e e l v 8 W I O O 4 L 7 P u h Z 2 O / y S N d G b 9 y b 5 M Q p Z G 7 5 Z k e 0 + f F 3 3 0 U + D / M o l F g Z E V i 7 H F i 7 L A Q c I s I E p k B k Z 2 1 H x h Q W V s B b Y 4 2 y A 0 0 r O L v z G e 5 H A f H r + n b f S Z c k X O t R G b F r I / w F u N x K N Q A 3 s 9 + L k N p k e u i T a J X U X x v T 7 n P e v u 6 W a 6 F 7 N b a L k q 2 i j s O L g 2 C a 2 G z 3 V T p v o 9 f d 5 0 D 6 h r i C 2 j r u 4 S G p Q n 7 n / d 0 z 1 d R / e A u o Y I V k Q x z 3 h 6 m / 2 w k O a a + L K P e 7 q n 7 X Q P q G s p J w C x W + j b F b e j 6 Y G x L e 8 9 3 d N 1 d A + o G y i K a 2 7 2 4 T O h q S 6 n 2 x 8 o f U / 3 l N E 9 o K 5 Q P r e 0 v f q 5 1 S s j n 5 P y + a l F Y N 0 t T 6 6 7 p 3 u 6 S v e A u k L 1 Y G i H z Z d 2 0 H j l j z I Z R 2 0 7 G 3 1 h / e m h f r 2 P 7 t 3 T z X Q P q H c o s U a l L 9 g w 1 5 2 z U j 7 2 u a i p t N R 1 G x v e 0 z 1 t 0 j 2 g r h C P 7 7 w c P b Z z H W z F e 0 / 3 d B e 6 B 9 Q 7 l L P + 5 M h 6 0 6 N 1 M O K + e + 7 p b n T P M V c I 0 + 4 + T + + e P p Q + W 8 5 h + T q P M L 0 P M 9 z T 9 0 d m / z 8 z N B p J H p H K y A A A A A B J R U 5 E r k J g g g = = < / I m a g e > < / T o u r > < / T o u r s > < / V i s u a l i z a t i o n > 
</file>

<file path=customXml/item16.xml>��< ? x m l   v e r s i o n = " 1 . 0 "   e n c o d i n g = " U T F - 1 6 " ? > < G e m i n i   x m l n s = " h t t p : / / g e m i n i / p i v o t c u s t o m i z a t i o n / T a b l e O r d e r " > < C u s t o m C o n t e n t > < ! [ C D A T A [ R a n g o - f 3 f e 5 9 b c - c 8 f 1 - 4 b e c - 8 0 e 6 - b 3 4 4 c 0 9 d 9 7 7 3 ] ] > < / C u s t o m C o n t e n t > < / G e m i n i > 
</file>

<file path=customXml/item17.xml>��< ? x m l   v e r s i o n = " 1 . 0 "   e n c o d i n g = " u t f - 1 6 " ? > < T o u r   x m l n s : x s i = " h t t p : / / w w w . w 3 . o r g / 2 0 0 1 / X M L S c h e m a - i n s t a n c e "   x m l n s : x s d = " h t t p : / / w w w . w 3 . o r g / 2 0 0 1 / X M L S c h e m a "   N a m e = " P a s e o   1 "   D e s c r i p t i o n = " L a   d e s c r i p c i � n   d e l   p a s e o   v a   a q u � "   x m l n s = " h t t p : / / m i c r o s o f t . d a t a . v i s u a l i z a t i o n . e n g i n e . t o u r s / 1 . 0 " > < S c e n e s > < S c e n e > < T r a n s i t i o n > M o v e T o < / T r a n s i t i o n > < E f f e c t > S t a t i o n < / E f f e c t > < T h e m e > B i n g R o a d < / T h e m e > < T h e m e W i t h L a b e l > f a l s e < / T h e m e W i t h L a b e l > < F l a t M o d e E n a b l e d > t r u e < / F l a t M o d e E n a b l e d > < D u r a t i o n > 6 0 0 0 0 0 0 0 < / D u r a t i o n > < T r a n s i t i o n D u r a t i o n > 3 0 0 0 0 0 0 0 < / T r a n s i t i o n D u r a t i o n > < S p e e d > 0 . 5 < / S p e e d > < F r a m e > < C a m e r a > < L a t i t u d e > 1 8 . 6 6 3 8 1 7 5 7 2 7 7 5 9 5 5 < / L a t i t u d e > < L o n g i t u d e > - 7 0 . 7 3 4 9 5 7 4 6 3 5 6 5 2 < / L o n g i t u d e > < R o t a t i o n > 0 < / R o t a t i o n > < P i v o t A n g l e > 0 < / P i v o t A n g l e > < D i s t a n c e > 0 . 0 8 0 5 3 0 6 3 6 7 9 9 9 9 9 9 8 6 < / D i s t a n c e > < / C a m e r a > < I m a g e > i V B O R w 0 K G g o A A A A N S U h E U g A A A N Q A A A B 1 C A Y A A A A 2 n s 9 T A A A A A X N S R 0 I A r s 4 c 6 Q A A A A R n Q U 1 B A A C x j w v 8 Y Q U A A A A J c E h Z c w A A A 0 I A A A N C A V k U N I A A A F u v S U R B V H h e 7 b 1 Z k x z Z l e d 3 Y v f Y I 1 d s h S K L b L K 7 1 W N a H v R F Z C Z 9 A E m v M j 3 M y / Q 8 0 W y e 9 F 1 k p o + h k Y 1 a m h l 1 s 5 u s I l k o b L n G v r i H R 4 T r / z s e D g Q S k Z m R Q L E K L O R J O G J z v 3 6 X 8 z / b P f d 6 b j I e J H Y D h e e R l d s l y 5 V y l s v l 1 t / e Q C o t 7 M f 2 + / O c X S y K N l / l + O q T o m J h a Q e 1 x P 6 6 v b R S X p 9 r R c s V 0 r Y l + o s W E 4 v i i e o e 2 n K 1 0 D G 3 f L 5 g e a t b f 9 r W U b G c P s V q W z j P W b x Y e R v b t Y L 9 3 S O z 8 0 n O a i W z Z p B Y v W K W 3 6 H b r t J 8 Y f b H i 5 y d 9 M 2 W K p x 7 3 d O n T 7 c C a h W v b D F Z W K F S s E K 1 s P 7 2 d o r H C 7 s Y r O z F W K C C I Z K U A V f r 3 1 c / M M q A d a G w E I D m t t + Y W L v Y s I N C X k L C r F T M q 3 1 6 j 9 C 4 w v 1 J k t h 8 G d o k 6 j r A V s l S 3 + a s k C / a Y l m w 4 b R u U V T W e Q V 7 v F e 2 g 1 b B 4 m X O g q L O + k g M j M a J T U d L i 5 K c P R 8 V b L L M / + D 9 d k 9 3 o 1 s B B a 0 i g S p a W r k l s X s H W s a S 9 g J W J G k 7 j X M 2 j C T R J e n R W t 3 J + q Q f h B K r F E M B q S u t s b D j R t M K y 7 o l k b R p s e j t a x Q T K 6 p 5 A K o Q S H B c A Q P A A k z z x c x G 8 w u 1 a e o a u 5 y v W a 2 w b 7 N J a O 1 2 x 4 r F g r 4 H q B + B J o 2 I C 7 K p B J n q k k g K 9 f o r e z 4 t 2 m i R t 1 C A v c f V p 0 m 7 A W q + s m U o 8 6 g J x 6 2 / v A u t G Q R w r S S 6 Z U D Z 1 6 c 5 6 0 3 f a i r 4 r y K p X i 0 l V p O Z 9 L o v b f Y 9 c U 0 x H 1 t Q n t i T z m v r V J u 2 V 3 t s y / l S Q E p s q f q M B C w p Y K v l l p a o r R C M n M c e 3 N L e h U x A g A V o C v m S 5 Z O S T a d T W 6 1 W F g Q V g U o m s n 7 b P H a l l Y Q Q F k G + m G r L f C B w 6 n U 6 H t t 0 Z j a L A j c p e 8 u i t P 6 7 5 X K b a n 5 l T Z m 0 g r V N F j k b r / K 2 / K B B u 6 c P o Z 0 A l c i I R 1 r m M Y 3 u Y P Z t U i J 0 w C j F q v w V M c s o N P t G f t Z A o H I / Q 6 g 7 b s s P q a Y 8 / H / + I e e + w / d B h b w k f X 5 p X x 2 9 t s N 6 3 Z q V A x c Q t K t Q L 8 p H M h u K W a V c r C l A r 2 S j r h Z i Q z E y / t V t / I j 2 W i 6 l v e Z z g U p A V V v 5 r l g o W L l S d v 9 r V 3 C t w p X F o 9 h K H Q E V Q I v w 6 0 5 H f / Q + r O c P J A g a 1 o 0 K N p D J O V K 9 K 0 V p M w E n k S / 3 V W N h e 5 2 8 R a u J j W c z m w 7 r 9 l 3 c v A f V D 0 Q 7 A Q p C S 8 X j 2 A e Z A 5 / q L m P E 9 U j f A h K 3 I J N F d / 3 d i Z x v m S + / O E r c c S + L d / O S 8 s P z 2 H 7 X L 1 q x L i 2 h 7 4 c z S e j 5 u q A r B H 9 S 1 m 2 U y y U C a 9 9 + e d Q X q L 6 0 5 X T p A i I v 3 w k C V C f D n B 0 0 E v d / A B v n 8 J q X E C n A 3 O m p 1 x I a i i M W s O I 4 9 v 7 h c 1 4 m Y L m C 5 i r K j 3 s r k L a B C 0 A t Z g s r d 8 r v 9 O 8 g P L d J 3 L N m + c D q u T 2 b T w R c + Y D h U M J C v p 9 w n A K u K R C 3 8 t a d v p L f 1 7 N 8 V L P 5 u G 3 P o w O b q g G 3 A f q e P o 5 2 B h T E g C H Z A Q f 2 W H l f q m V H e q M R x J x I f k D w e 5 l 9 o f y r / / J J 4 s B Y y k 9 b D G M x U 8 X m I 5 m H 4 v K C z M x B n H c z p y h Q z O S L X Y 7 N / b K S G P + o g U m X A i b S b 2 O Z b z P x M g D J a D 4 P 5 c / F 1 m z k 7 a 8 f D e x J + 9 i W 4 6 U V G 9 K W I H Z N A 2 n N 5 9 2 c / f q B N J S u H 0 x z F s 2 W 1 i 6 s r J w s r C R t d p v G Q j O F Y W i L R W z V a t X b y X e j 0 d B a L a n g D Q J c + f y 7 K H U g 6 5 4 u u N Z g z 0 i 1 0 v / S c v r j n P k g t s q e N G D 5 3 f P m q 5 l d T p 6 r b 9 e O 6 q J k k 4 u v 7 F k c p N r y y j 3 v 6 f u j O w F q k 2 I x P l T a N V C h u 8 R i A H w p 1 E 5 e W q o / S S w W c x z v y c 4 X 4 C T I 3 U / L Q t g A z H 0 3 3 Q P J + r L n x b g m G Y r 5 U R q H A t R x C + 2 T h q d h Y A D 1 v C v z T d + N p 7 G d X g x t M J 6 I Q U v 2 5 Y O p P W r W r L U 8 E H D f 9 w k x R S m b s l q B S T P K F 5 E J + K A p A M Q C u R j Z I 5 5 r 3 8 Z J L 9 l 7 N F I U R a 6 h 6 j I v A Q z f h e H M v y d g k S Q r 9 7 M A H F p r U 2 u 4 v 6 p 7 e L + + / f o 9 Q v s A r G q 5 5 W V u E g G T 7 v S F h b E A p T I S + V L 5 w Q P 7 U 9 S y M K m p r h 9 m t t / T 7 f T B g F r J X p / 3 5 e w f S E v d M P C b h A k F o N A M T r o O B n K z S l I W E 2 y z L O 4 R Y 9 J I U s P E C / 1 4 O s p Z I D + n L J 4 A P C 1 8 r v U 1 A A F f q C f N M p c J 9 O W + T K D i 3 A a 9 r r 1 + / d I W q m q l c W g P Z N Z 1 c g 8 l 3 a / X s J R N u b x 2 p R 3 R X k f N x O e X K D y a y D R T v a l y U S Z X Q f V 3 Q Z C X p o x k 8 k l D A a i C H D O P E A p U v K Z l J z Y X u F Z 6 L Z V K 7 5 i C C J E k 0 v f t 9 w V V d j 0 A H M o E j J Z T 2 6 8 9 t k L u 7 b m c s 1 j O p a l 7 6 o u u L R L Z y v K v y m H H Z r k D e x 3 W B L j C n Q I + Z W n G U m 7 l / Z G X J c C l k c q c J / f A v E o f D C h n C g E K R i I i l m m V a 0 l 3 m U u r F W X y X T V R b i J A h V 8 B L y G I u Q / X u 0 b I a r 6 + 9 U T m 3 r e X O S t p n G E Y J k e / 3 J N W j E Z 2 8 v r E V j k 5 7 P t t a 5 X a F t R r V i S s K E p Z J C W k P k S I P I z H L v 0 r h b q 0 n r S p A L R a F d 3 U B L D M N 5 U F o J I Y r i w n R r y m A j A 9 5 2 7 y 1 a o 1 + T d F a S m V u o 7 a Z f d K t V Y o s z Y N f g A S 7 p U X o 5 p M V 5 9 M 5 / t 1 f Q h 6 L J c L N 9 k A H 3 N j / d k r 6 1 Q f W 6 U o q S L y M c F / m 0 d + l 3 g R C X Q z V a l g Q b 4 u 4 S W f q 1 i X U M p b L w Q Q N 4 8 Z m j R Q e 3 5 W j 6 x V k y B U H R l m j Y j 1 Z n l 7 N Q 4 8 i i i o r a + 4 p w 8 G l J O s t / A y z a S 4 D S T J Q p J T p g y A g r n u S v h v D i x e 5 S C V G i W P G j K W O Y I L 0 h I J 8 1 6 S 7 s W C / B D 9 M J O p 0 2 y K i W Z j u 7 i 4 s I v z C z s 6 P r K 9 8 p 7 V D s X s a + 0 x E 3 A A D 2 W 1 g y P / b h x d 2 j j u i Y E K V q / s W b X Y s G E 0 F V M d 6 D Q x v J Q C 2 i m S e Q m 4 w G a t L N C F s c 2 m Y m o B r F a u y i w l E K A G c K i n A R T a F s H A e 4 C C K R g J X E Q E l 2 h s m Z i V Z s V K g b R X o e j 1 W S w W N p 1 M p A 1 L V q l U v M x x 3 P U y O t U H X i d v y 3 T q 5 e U L e d d 8 W c S x F t R 8 v o 3 z Q g H 2 b J i a s 2 B K Q 2 O T R d 5 m x s R x C m G u 0 a D Z k + L M f v W 0 a E G D e 7 5 t y F J l 9 Y c r m e G J v Z q X 9 Q 3 f 3 1 N u P B o k 3 k 8 f Q u p z j / y J s 2 4 L p z v z i 3 Y J Q 9 9 E D H T c S y N o c B W + D C Y j Q H M p n 4 F V j E H o m 7 p N 5 E u 8 f P H S r 9 n b 2 7 N i V L T q f m B F o Q J G H U 4 v Z B 5 d 6 F q Z i E F b g k L S e z W V R p s 7 Y 1 Y E p n b l 0 E Y y o x q A q 9 T U v Q S U d U M I g M h V U 1 n y f x Z z Z + q 6 N G C u W J F p K j 9 H 5 c p i 8 j q 6 Q N B 5 a B + m E B x U A l 8 4 m / n 7 n I T A Q n 5 j o a 7 + V P G A B 4 0 E 8 M a j s Z u I a I 4 C Z q L a 1 o 9 e y Y 9 8 K n D L M J P W m 1 G O + i g I C E C 8 F X L e N / r z f t L f Q o A g U s h 9 q P 9 k n E j r 6 H U p I E o r F Q S m Y h J b o z i 1 4 y / 2 r I Q E u U K U 1 T u d 2 W + H J R v F 5 f W 3 n z f l / p 9 v h s k v j 1 N f 4 E O I E C / a x y d 9 r y G P D G o A i / V 0 D u p j C Q D h i 2 W m n 0 t T M Y V L 0 I 1 2 + H 2 Z U N b f 8 + c v r F o L b K + 9 Z 7 l I J 8 m E Q d M V s d / E Q K P w w i b h y O Y y 1 w r y G u q 1 p t V q V Z / P g Q G b l X 2 7 m D y X D 1 F Q X 1 W k t T p W L 3 f 8 s 9 9 L V Q i l W Z Y y s + b h T J q x K T D C r D l p u 9 T v q x E J V x X p L w + P h + o 7 m Y x M D 2 B i o l m C Q i A t J Y Z u 5 G 0 R S 9 u F U 9 W j 7 v f A N 6 v V p G k E w P F 0 K J 8 y t E V + Z o / a f y V N W n T h g B k J c d 7 V C G J G 3 k 8 o I M C 1 N t W p U y z t 6 N F + 1 Y k O X U g 4 Y D a 2 9 9 q u 7 b b R r B f a n 6 T t n o 1 S s / N z p / y z r t k / v 2 L Q 1 9 / c k d x s g p u u I W c e D d T 3 B S Y I J n C / T W D y z 0 h f G O M K / 6 C d n H n E 1 E E 1 s L n s s 1 C O V r E s n y K o W k 1 a h N d q U L f D 1 l N 7 t P + V t a o H 8 q 1 S U 7 A q X 2 s / e G r 7 1 a d y y m U i J m W Z S z O B r 2 e X o 1 c C 4 M A W 8 m v m i 9 B m 8 6 7 A c y k m l l 9 Z Y F J I E l 7 1 q U j O d G q J D c N c O k 0 A w 6 o f i o 2 C l T r k O U b W P + u J e V N f C s Q l u V j m 3 I W N F x c 2 W L y 2 k 8 t n Y n b 5 Z A K J B z B 0 E J D A l z m o f + F g Q o M R W e S g z S 5 k R J v B E I j P n E O 9 M z B B A L t Q M Z l 2 J l N T Y y b t T D Z I r S F N S x 9 e Q 3 M J g t 7 k e m H 6 u V H h v / + f / v 4 3 h I o v x j l 1 o H w D C S L C 0 T f 0 4 X s E a D C N M g Z / Q x p H T D 0 k o Z t 6 P z C 5 9 p K G w i f J l w r W H / R t O p h a u V q 2 R q s h x i d g k I K O V 9 K I a k F T V y 6 l G c a W i y U E / E + S e D q T + V Y V I 8 a u 2 e b S L r P 5 W H 7 V h U x B m Y x h 1 8 a z v o 3 D S 5 t G Y 1 s K W P g / J N E W V D a Z 5 0 F J f s f E 7 H K C u U g G h 7 S C N A D B k e H 5 Q H o x s J x M r n w d / 2 / k G g h t l B R X 1 q o d y G + r e D 0 9 o B F N p C X b M k d r N N W 1 0 2 Q 8 8 t / I 0 E h N Q 5 U v 8 P B d B r J Y G j g M I 3 9 P W R y Y n I t 4 4 e d m P h 2 D V y N K q b I 4 t o G K M k b 9 0 F 6 G 0 q o y s e 9 J Y / o / / M 9 / / x v e x B K q 3 a n Z 2 S h N + Q E b H L e Z g j 5 Q m Q m W a Y S s b 3 m 7 / r 1 A n D v 7 / g c k D 5 Y Q u 5 B f R A T t 7 O z M W v t i x C D 1 T T a J u h b y M v i K 0 l q V h r S X z C s x G H l 6 + l H a o W y V f F 3 t U b 9 I S 8 R L M i I k M O T T I D S W 4 k M S W Z d i 4 J V M s d l i K N 9 q I E 3 X k E 8 W C X z P B a p Y 4 K r I I i A r 3 a y c Z 9 5 K m q B V s 0 p V j r + E W k 6 / l Z d 1 a x Q O r N 0 8 U l 2 a f u 9 i I d U E 3 G 8 S D d w X c 1 9 x A z D l U m p X A i i + n 4 z H b j o i X N C C g A Z B Q h R S p 6 f l q e 5 E B / G / I N p W L l e 8 D N 7 7 m F 4 h g D 7 r T m y 2 L N l J S L b 9 + o f P n N 4 A K i P G i H k c J k 9 J 9 5 E w 9 z D 0 V e W T E Y O x k H M L I / H e z T / 9 S 8 0 X n a D D J 3 P 1 L 8 t N + 6 E J 7 Y l p u i r I 3 O F P z F Q J y m K a 8 l Z m 8 d C 0 N I v / p g O p j T 9 F g I C j U W s 5 w y V 5 O f W 5 v J W s 6 l o r X 1 T 7 E U Z q J m 0 l z E + g o S Z f a y F N N I z O 1 b + h B c W S T L W q N A w g J d + v 4 s x c l X l V q o u J y c i Q S Y v f m c h E r F Q C Z + y M 8 L e S 3 M r q 1 Z a V i h X X T o A G q s o s p F 2 A i 7 k u 2 l 2 V Y C A d a q n z A J N H C f X H d X z v Y 6 S x I 7 x P u z L N d Z 1 m g g i 8 5 G R K N w 7 q 7 i P O V M w 9 p j T u 6 9 d 3 C K a Q M L P X g 5 z 9 9 j X g Y h D X P 1 4 h z D 1 A R D j c l z 1 I Y p L J j a l H m B y Q O W 0 f l x + E 8 F m o W 7 U e W G e v Y 8 O h f B 8 x 0 5 L w l g g G j Z e h M 3 9 G M B J M i u S u B D B 0 y R k s P Y p W k 9 Y 4 b D 6 x 4 8 5 T e 3 j 4 p R 3 v P x E w A q u U A 4 F M m i T B N F O J u k U U s 5 6 q 5 + X S t y s P 6 q d R y c y E y z R B x s D 4 N 6 W 2 v k P B T s X 4 Y 2 l C h B W / 6 Z R 6 R a A u V f 1 6 r g X 0 h N Q 3 g Y D g K E l j I V D q j Y a b c J k Q S c P v Z W 9 f W i Z 1 S a O J h P B 5 B Z T X E e N O G Q j b p / u J v 9 7 T N Y D a J L L B W T l 6 K o 3 1 H q j 0 G d A w q 0 / Y H K l M x M o z y n F 4 d c F S 2 k v D 5 X M v P z Z h w s B s b 9 c s p W D C D 7 q c v P B I 3 w o E i G C m W K D j H J j w q u m D h C 8 X A m n w p k z E w F r V Q 9 u r P 7 B O 7 d i a 5 U O r 5 f a k t / a s J r N t N p m K Q c W A u U D X 1 N 1 s J E s C p u V I J 3 d J S U L D v e 1 k Z 3 y y S o R P t A t Z I w R 4 C v m y G D h I + 1 / f z + e R B d V U g w K o j P D h M P G g D H g l o p q 6 B x r R A x 0 O s o p n d X C Q D u X R S e o l o F 9 H + K H T 2 d D G 3 U G 6 F O Z 6 7 H 1 W d C u g 6 C c y E L 7 r p m k 9 j P d E Q o 1 A R h y h n T T A V 0 w 5 j 8 K h s W r p U d T x Y 2 q o j G C q 9 C i 4 4 w 0 z z u K R B x L w c c a s y p W m y g j 8 w N S b Q L q O O K c Z 7 F u j u i e / 5 8 D 2 G w + s F R x a k G + I 6 2 X W r Z r W K j 6 0 I G n b Q v 2 G F h j L v 4 G x Y W A + p 3 7 N u 5 y J 6 V w M i h 6 o y M n 8 H l 9 G F g 3 n r i G y + m E F A P p N E 4 3 X k r 7 L T E G I 7 / x 3 H Q C N K Q K E T N Y v X O / A 0 y s g B 1 D X a a q i N F + 1 1 b C k K K B P R l a Q T 3 V P O w A K o j / 7 0 l S / P c n Z f 3 y R s 3 9 4 l r N X A z l g Z C d o M O d 9 2 e f S V B s W k x O D 5 7 7 E R n j 2 x y T q A + M h i f s 9 Q t U L S f q K B y G I N G C K X Y 6 f C V h v z T P 3 C 7 c w 1 D Z i T o q g A J O q m I m E 5 P F / i M 4 1 G x 2 p Q z G u Y R Y n F s 5 C f Z 8 y c 7 / f c z + K 9 8 7 w V 4 j v Z E D b o r S 0 b j W 0 F 4 u x g B V a 2 J t b S P Q R n 0 j n b F 5 L n U l V A i T v U n o e 9 8 b v 2 6 T l K r a h h M s k H P p Q z m Z p 1 g X 9 t G k O Q 5 R R U f s a a l e 9 k V g r 9 4 H z L j 8 x 2 g l Q E C o d 8 + 9 U / h T x h h B f V l c H h / I v m r L h Z Y p g / n 3 K B J P h M 0 w 8 k 6 G + N t u q d l T / u T 1 s / U q f 2 F R m 7 m H w h T S W 0 x V G Z c O W V c L G L U j + 7 U D b P B / C J I M p m U e q 1 x s O t k Z T p q K A g J l 2 c C A T U b / h m 1 2 9 N q N a S e a Y / L O f d T p W D c r W F Q M v Z Z 5 O u z N b 9 l Y W X 8 b u t 8 6 7 c 5 u d h p 5 n u c A 8 v F I m G o e 6 M A 9 F H Q B c B j r M 3 d l 8 6 O u u C O f j f 0 0 m Y / / t m q Z K C B S s o b o 3 y q z D v u a k z 4 h 2 B l R G g O m 4 m f g e E Z i C m H K E y z H r W D H K I s J P k Q B T N i e D G Q S g Y G g I h g N Y D 1 u / t C / a f + M L E A k q w I a p O U R I e i V T t 2 / P B / 9 s 3 / X / y V 4 O / 8 X 6 s 1 M x Y S Z E U p 8 o j G Y O W u 5 F O h G Z C 5 2 9 f d d a M C 5 + T H Z s + 3 w d A Q I n d e + B t O p K V R + W Y y u 2 5 B f t 6 3 r 5 s U R b c 7 I I K o c y / 4 K 8 N N j M I 3 G 0 w S 9 V H 1 A O Z i b B k 1 I x D Y t n l E h H J z n 5 d f n I k l L k 7 W Z x 5 G 0 E 8 B 7 s V 2 w v / 9 a 8 / F x p Z 0 D B X I G c Y 5 I d A N L f P U q s I b 8 4 I 0 w 7 o J R F o j 4 l g t G n Y q K e z L z J Z J K C x C X z u 8 0 n E R Y T k L w 4 o p W 0 B L A R Q B j P u 9 a d v X J g c W C 8 E d j A F M o Y d T T u 2 l n v O + s P z z 2 s z H d o o C w Y k j F 2 C t K 3 9 + Y e 1 2 m m j D L G 5 7 y i B N h e q S i L Y S x D U D A A 1 I X E S n v y t W r U W z X X W J E O R l B o F e q c K E 1 1 i j R 4 z M d h m h J S z 4 g y i E R G y 4 l M 9 L S 9 4 7 D v q V m 3 1 Q 8 / r 1 o p + U Y 3 E q v r b z 9 P 2 h l Q 9 P 3 T v c T + 6 o H Z z w / Z c 2 7 9 w w a x a F D c h a j 7 J C g z 8 U a j s Z 2 f n c t v 6 t t 0 M n 0 T O r 6 O S b g u i 3 I B h D A e u T Z a M H O 7 p t w 6 h w 8 T a T i 7 t P 7 k w k 6 6 L 2 y 2 H N p o I Z M x N / d Q 9 d V g w c e S a 9 h F b P n F 0 m Q k 2 s K 1 J 2 a l T D 1 p R 4 / e S T v i + x C J K z f K 7 g e y a 1 U 8 l a k q Y A E u 8 h w 3 x 4 n 9 B 2 f Z C l 8 R G S G 9 0 b k t c 2 m g h G y K L A K 6 j Y o a + 6 O a 2 X 6 R D W J + C A Z Y W a 0 8 t k o p n Y z + V G h n Q E G Y e 4 / a i X X U c d v 5 A 0 C t 3 3 4 C h I b o C U S n p 6 c e U S O 0 / O j x I z s + P v Y 5 m G 1 M n j J s O u E J E M i r G 8 0 v 1 z 7 T W 0 r X I 5 3 Y x f i 5 X Y y + s 4 u + t F d + Y T k p k l x J Q M 6 N b J 5 M L F y O J O 1 7 v h w d z f a h B F N T N 1 K H S J J l X q z T a t q Q e o E o E a 0 h v I 6 p C c A Q C j k m j + v S x v W 8 z E S B o r y 0 S l v 2 o v D k E + 5 r I k O k W d m z o I h v m b I F 5 h 8 J s p i t 0 S y U q c z c 3 X Y / G R P z 4 E H J v m z J V 8 z f r Z 0 M w + Z x G 5 U K c 9 u v n 9 t e / V T W R D q P 9 q n Q e 5 k S 1 x F B C d Y X D W Z S 7 z I n S P r c b D u m 3 k p S k M 0 i 8 a k + B V p g 6 s n 0 Q j O R 6 d B u t 3 W 0 3 J / J t B Q E s 0 J 8 B k x I e c x B o p N L i z y F a J m s f Z g N w r R C c i / F m C u 1 v y B L s S C b G N 9 j m c Q C 3 d Q 1 2 C w e + n o r z K p s 2 c c u v k l G m x q T V C c A 5 G 2 Q K X k p z X J Y b W g 8 U r O S c D e B B E x N 0 o N 8 Y l f m J W X Q N q 6 t q i 8 w I e P R w q c 1 a D f 1 Y m 6 L 3 M C g 1 F D 9 Z K K q / e 3 g 2 K + P 4 s i G 0 s I I C A / l 5 9 m W 4 N 0 2 0 F / l s v p 0 t r R B X P A U N v / + G p T w N a u g v 5 L F 8 7 C V H s c 6 s H 4 Q 3 q w x I 1 s / k 9 H 5 3 E q / 9 e y w + c o a 1 Y G N o 4 6 N Z n v 6 / d P g N 2 h n Q E H k n r F f A + B i d 6 D N f s K E w C n 2 L P D v K a v 8 4 0 n 1 U F 1 9 z k U m E N E 1 B t c n Q N e M z e 8 w a n Z A S O X e 5 N y m q w u L V u M 1 m L J h f Z c c j D p w Y 8 R j 7 p e k D J T 6 N u k h E 0 t l z J c z M e T Y s 7 j L + c A B h z b w N K d r / t x c W w L y q c 9 V Q U w C V 8 r y 9 Q r p e q q + 6 r t f J v S f 1 h K f L Q W U 7 s u a M D Q t d e T g 9 3 L J f V 5 M v 3 g a p 2 v Z V G X q T Y J w u V g R Q G t W q 7 Q F 2 n R d F Y A m A T g k P 1 F H L P O X H M W r Y A G E l T x C Z m k 9 W c j U w V v i Z c s P l 5 8 V S P A 0 p C Q f t e R C H J s 0 T Q o i f H J e 2 7 K A D n y v E L M H O o d s f V Z H 1 y s T + 6 X O P 9 D F A P x V 7 6 n K L Q p 4 M v 8 q A j o B l R W + 5 r t 1 + i E p 9 7 / / + + F 2 T r l C p J a w I n V f j Q d M B 3 p 9 p y 9 V y m K c L g n I B u h T I M A 0 H A z t 2 z 9 9 6 1 L 5 S O Y e E b 5 2 i 8 1 N p J H E r P g b r I Z F w r N q F v / h Y v T S l o W Z M 5 M v Y U d k b i H S l 1 x D S d A U A 0 n u H X J w 8 j A B m e v S Y t V i y / Z q D 3 3 + p 1 X Z d 4 b e J B i S O l 6 c n 6 e C Q F x J Z o N H D W W m M X j / 0 D + 1 / 7 p 1 6 H m F m V A A P A C Z 5 F j y + / h M o A S z N / P r I F Z c s 1 y F q Y / r i D K Z N 5 v O J i 4 0 w s X Y S s W y m F / 1 V V s Q I p t B l n C E H y f T U 0 L j T 6 e h J d J 6 V a m b h 3 I X 9 g Q W g J X 1 5 h U 8 O k 2 i v p v U Z K F g g k J j y Z K F h F J T d S 2 4 B Z D Y c J q C t F Z h c e S J f X N a 1 X d o r B + P + X b W U E i P v 3 2 U 2 B d 7 A G t L R + g z T M d 8 F M v R r 2 P A H 5 r c 3 N E f p s 9 o O L K L i 3 M x I w m l r A l K U 3 8 I o 7 N e i t w 0 T C b 8 D 6 6 Z x z i 8 + C 6 p z M n T 6 C v N w i 8 i V o H 1 g 3 S G 4 W 8 j l e i 7 z z K f x Z Z f + F h T H Z E 0 W K O 8 7 0 B / Q 7 z V 7 Q E F h M Y J K m k I n v P 4 e a y 2 8 L 4 s g N F e l o t k D E 4 b + Y 2 6 A 4 x q U E 2 j e 1 y o A 4 t i O Z O m k v n H K 6 Z 7 t m v t J q H R 6 U P W l h U S m Z d W l s a M V A 8 B U f V z T S 3 i u u m c T P t Q x U / V n r E 9 3 l / a g / Y q T Q b W 7 9 R F / / z Y R t 3 J C 5 v E X e n u o o M K Y l l R I K 3 q Y y D i l c R t X I + 5 + u R V 3 + x y 3 F C f X i 8 Y f g j a G V A 0 q B X I / l Y j r s N K 5 u Q W k N L X n P N D E 8 y E A 4 9 2 Y g 0 U n w e D v k v c 8 W g k k A 0 9 N L w o T G 2 Z k 1 k o 0 w k t Q 9 i Y 5 F K s P R f 6 b i 6 l J h N j S j m Q M x L / Z P K 5 S 6 G v 0 W i 7 U 2 o a Q s y F s c Q + h U l K v O d e / p 3 + o X W y 9 v A 9 w Z K 6 7 n c Z z 6 0 r M y i S 3 1 Q R 2 I q q T F p b a W k J C M x E h A f p S D B 9 V n 9 e s S h Y r 1 a o S s O x I F S m I G Y 7 5 2 X T I A g K Q E p f Y W 5 S H z R d F M 4 c q G 5 O 6 t A 7 + X W x x c n M R u M T + a C x 5 z y G 8 V R A G 6 i + + H F F a Z i i 8 9 G 6 G u 8 Q G f S c h 0 n p W S w 3 E B v x P O v m Z f 7 V Z B b e b h 3 8 u W k n Q B F j w M 7 F l m U u 6 j p + W U n C M R D Y 5 5 8 S w T Q w Q l m + A 4 4 8 0 n 0 6 n d l Q g I J d W q 2 m L X J E 5 I Z u h s H k 0 0 X f J T U m j g S / A w v s Z N q K / 1 O m h C t S 1 u U c j / L p + 4 x h 7 0 K Y e 0 G x I c a V 9 q F c k f t f A g L 7 + g E K 1 j S R 3 J u Z b N 3 w l f z a v h 1 V W n Y Y N G w s c x V Q N W S S e a V E B C N 8 o a I Y P 6 2 b / M c N U D n R D H 1 m F y v 8 t m W Y C s d M a x E V p D z u 6 8 t h p J n w z T D 9 W J e F z x T p 3 k O B d y 5 z r y E d V s r J Z 0 1 7 y u u w l I C K F p G d j y t 2 P p I P u c j p c 8 7 9 c j a M A R w I r 7 L K b O C / C Y h Z H e l 2 L 2 m j y o z H + c j s 6 z O V L 8 3 5 K d B O P h S A e t w x + 8 X R y g G 1 l d Q R + F B s b n + X b c J + a I I 5 o i j 0 S N 6 Z / B J W 4 j 5 + 8 t g a b V a d x j a I T j X 8 + T f L O V w B 6 b 9 c w h 4 P a U Q P k w l Z n M e 6 Y B z 1 O + c t Z o l M K D G l O s z 9 r s 3 R 3 4 E A U b 2 8 Z 3 v V R z 7 B D P l q W j H j o N / z 3 D n q g m b A 7 C P 6 y A 6 x q S / W s M P G z 2 w g 5 p 6 L K x 8 H q e / h 2 o P a 6 h W N u 5 j H r t 3 Q V J l 5 6 u D V P 9 e 2 a 2 I j U / Z 4 L / t e I W g q t B C / 8 J 8 3 m g + u 0 Q A g 5 U v v W 5 x b W l t C i 2 0 p y k H Z o 4 L z O P Q V x m x B E A u Z J + N f C v R t v y + R P K x T S s O w Y R t s f C I 2 G a X 7 C I R B B D c h T L y m u o Z z u I i V E H / S 8 a n Q z k E J g M Q W x Y 8 6 2 1 0 + l h U w A L 6 j 6 i c T 5 X u f c k n q S z A / 9 f z 5 c 2 f Y n / / 8 5 9 Z p t y V 1 8 z L 1 + p K W f Q 1 m 3 h 3 j d O 4 o s V p R E k V A G 8 8 G F u Q a N m K T l B x L 1 B e W S E M x u I C V + V 6 S h h 1 U O / h T V w k t 1 Q k e + g M N K J P 6 e Y K q / D z 2 k q A + m F w A g n 0 l 8 D d 4 b h X Z H W y B F q t u M 1 3 z u F J / 4 2 9 A g I W y P O I p L Q K o f I M a k Y f w d W q W L I s g o C 1 o 3 G y H X M w 9 A I B Z n 5 m B r q 2 J b r p W W 9 m F g F O S d d I S o K g 7 c 2 9 E N 9 U T t o g W a Z Q w m d j r 0 V 9 L M 7 W 8 j G 1 E t Q E a t W f B K 6 T i / Q u 6 F F 5 k 0 x s E P S s g W O D 4 q d D O g K L K + / X E f v U w 3 f Y 4 a 0 K 2 G y w 5 f K w y z b a / + l Q J Q M F Y 5 + c X d n Z 6 5 t L + i 6 d P r F 6 r p 4 y k P + x 3 m k B 0 L c s O Y P k 5 j M E m L b T V z 8 v N b T A 7 0 3 c b D 7 v S 6 S r e N z z J / I 4 N v r 6 V Y O 5 m + c h a F f Y H Z K c j 9 u y b W a 3 e c B D A q b 5 P h c w t 6 s A c F 0 G N T v D A r 5 V B a C f h x O o y y T q Y f S K i g b S N d j N 9 4 G X q Y J I Y f w x w U h 6 g R d g Q n g e 8 P l e n + h M V 5 d 7 e l k 1 7 P + O c 9 V c X 0 v x s h t k u y Q w U O C k f 8 H L v 0 b Q n M A 0 s 0 j W v B 7 + W s E q D L B 9 D 3 q 8 q b y c G / o H o T v N Q o e z d 7 l h M p x a g d p e + A Y u Y b b 3 X H v a 2 S z M 0 1 E a / f 0 q E P 0 I q E j l 9 w 8 H A m v K f O v 6 g t F R a I 4 X T r c H U T r C E R p O Y R G M x c P w 2 F + M R u q 6 i B S Q l c c A x / 4 j y w e Q Q v j e + F f z 3 D h P e Q k j 9 X C I R z I P V Z m J s M T q L A N 1 M I x i B 7 8 J N R d S 1 K O T W S 2 3 X U A l + h C q N B / Z y O r K c n B I Y 3 M 9 V H Q A L d Y f B + T q o 1 q z R Y L O a 1 B / j P s x h M f H r I N J 7 F i R S D z Q c 9 + X V l 7 R w w A i 0 T 3 / q J p s s 5 3 5 O I A A j i G h L r 3 / p Z S 8 L U 5 l 7 M 2 m s m o 2 i A / 2 e 9 v d P j X b W U F f p 7 x 6 u 7 G g V W X C c 2 v o Q p g A P B E B K 5 8 p i z I o c W J k A W B S f A m H u 9 L r k 8 0 3 s 8 v I y T U V 6 9 M j n p D J A Q W 4 e r Q M B + C 8 4 3 7 5 Q T 0 z j E 8 J i G s 4 n B B 0 t x n Y x f W 7 x e r m H O / Q + N w X D S W K p H 0 h m h Y m v E l K c x F s n v T i D 6 t 9 K g q t W k U / U e u J R L j R M B q J t x H X 4 R w A m 2 6 7 5 U u b X S O 0 8 l J Z i X z / M R J g 8 z Q J J 5 9 t c e K h c 1 8 J U I w O H / r L 6 p u 1 J z c 5 q E N h k z o L M r g A s 4 A n I l k + n A E q l w M b y M 6 s C d k P 3 9 7 a o r M H o 0 g a x / F I e A q f 7 j s K O n Q 6 f S v t L a N x A P E 0 F S k D q X x D t B C j G k s A d g p Z + Y m f R v 2 3 N r d P J p 5 O 4 V 8 j t b x 0 s O u S V J f I / 9 i J D B n g 0 H L u Z 9 + r V K z s + P r L 9 g w N r N Z s + S b r J 8 J h 6 m C o A C u c f k w g f A e Z n / g o g A E Y 0 B s G J k 9 E f f L I z I y S z R 7 5 Y V a t 2 F 7 P 5 k 4 0 u y C a E X Q u K E D o 5 M R l R s 1 q 5 I R A 0 9 S q g M 8 9 z C 2 H K T W X m T c c T A S d w c E E v p B N + 3 T q w S N + T q I t w A B y A C Y G Q a a b b a B 6 l + X y c P w 1 H N o 1 k u r G z L k 7 W U s I C b K h t Y U 5 a W x q z p v c r a d h A I C M t i O R i J r 2 J V F y M 2 n Y 6 2 F d d d I n 4 i C m K x J f K O I z 9 O z 5 3 a m d q e 8 H 6 k 7 b M w 9 R 0 / U u g W w E F i B 6 2 E k 8 D I c J C t K U 4 j a 3 V E K P c 5 i + p Z H a W R W O 9 e e L G j 0 B u 6 o g p h s O R f f P 1 N 9 Z q t + z J k y f W W J s 4 m 2 B i W N N s 7 d C / D y r p R i h 8 v z 7 B i d 8 y E + h y 9 l J m z L m / h 3 h d C l A L A c a 1 g E / 4 p t e k 5 p / M L 3 y M U L + v u x B g d R p H 1 q k / c O k P k D b r d R O x w v h 8 9 M o K Y r y j 9 h d + H c G x P 4 r 5 f 1 F t 2 m J j H z 5 A k W V c 7 F o + d Q W M + F 8 Z I C e L S 9 / w M 7 + s W K l Q t l j m Z a Q 6 J 0 k s L 0 7 3 K 5 C l v r J y o e Y m o 6 S F F S v 4 e B X r C V T z E C 2 5 0 K G + W l W s k F t Y r P o v V i X / / H T / 1 F q y A E 6 H d X v e b Q m 8 u 9 X 1 x 6 Z b A U U Y 8 7 / 9 i l n u 9 D M m A H u L 8 8 j K X b Q O e x + w k p R N W v w B Y j 9 w v 8 A I L N n o 9 / s 2 l q R m f / A v f / a l 7 3 E e i L G u E u Y P 5 g 2 m E f 4 F k t y j Y N c Q Q G P h 4 c X k O 1 2 b x n j B l Z t f A p V / R Q + r 3 R T j W Q h i Z J J p l / L Q 3 f f S d z B l t d K 2 o / o X u l + W D 3 g 7 s Y L 4 d P y t L 1 v P i x E P d X 2 t K m 2 k 3 1 5 E E / t Z 0 F Q d F m r 7 S E A K 0 i y L L F N i T e v q 3 U i 0 B 2 A B T O r G N m Z o q 9 k 4 9 P s B n p n 8 L c q p 5 R d u B s b S Y m z + y X S D J w 9 X E E I C u 3 h C F q l / J p k 2 a 2 u a h y f A F z t 2 I G F X L b V 8 f u q 7 b s 7 6 U / W Z K s r O u 1 k o / S q l 2 m 2 3 f v t z 0 a 1 B C Q Q q + V d o J 9 4 T H m c E f M u w H e q O R A Z 4 H l Z H Y q 8 Z 6 s 9 K G v R Q o M B s m 0 1 D O 5 W Z N 1 m v g 3 r 4 8 K G 1 O 2 0 H U 1 Y P m C Q 7 A B R S 2 M P T O g f / 5 S Z K 1 x G N x T y z N 4 C i 2 D T / j 1 d 9 o f c q z p J Y r 9 x D / h W R Q F l D 6 l C v r m c H H N Q f u 3 a i X r v 2 E f X 0 B w V o U G J x q U c m W R 6 v v 6 E A c F i p 6 f Z r X 0 k 3 T S N 3 7 5 b N 1 g a 9 S U 6 M m q b z b C P q Q x l + E L s W 4 y Y 6 n 1 c W K 7 p p q u 8 T a c B m u S 4 B 3 B T P y A K Q C U i w h L k o b y t / I F j v Z T F L Y 9 I J K f G 2 V e 3 Y f v 1 A g p w t o P P q F x I K e P Z y 4 p n p 1 I 8 n V f L E E w D k p u J 6 7 N i J t 1 R S 2 6 X l t h H z X E X 5 c t U S u 1 m x Y + 5 u f X w X u h V Q a r c v 2 R j M 0 g a D I 3 N p s x u g I A A F k O A 3 n g C Y B i q + / 8 Z A S N H x e G o T I n l 6 H f T 6 b v + z d O P w 8 N C X b 8 A A m 2 D K Q O T M K K Z D G v N 9 t v X x T a S W O U P X i i 2 d y 2 6 w b / f 3 y 4 C R R f / 8 l j o A W q a t M l C R o 9 e s k n b E j 2 + v v Y 0 S d S r a Q G 9 k j r N W a u r r s r j Z U A x z V C F n g Q g f O Y s L a d x 0 i + b N 8 v / Z 9 1 4 U M D S k Z M R c S + t 6 Q f Q R w R 3 2 w s D H Z E 6 L 4 M 1 E f U h O I Y / x Q d O y d y B B H O b 2 0 F K 6 t f O B 5 I b z g B / r M g F f u 3 r 8 B k w Q v z j f 6 X y W D Z G N T o I 2 4 H n Y m u q z / D u Z m / k c f c A T L U c C S k F 9 g r Z L K Q X q 3 A 4 a P Z V / o n 6 + 1 H v 6 m b 3 q G Z v 0 / t 8 H 7 R Q 2 R 8 V O p H r Z U b Y o J g j E f M X q 7 j Y 4 5 B 1 H Z E O V d x N w S z D j Y 4 l B 7 v c H v p i Q p 2 0 M B g M P j / M k j K P j Q 2 u 2 Z M J t + C Y w l g N J Z i G L 8 l i c B 2 P j 5 H s S q R j k t j b y O / N C R Z l s Z E a T R c 6 8 U E b 8 z o G W Q L C k / p S u 0 e H 7 A y J Y J G n Z a o x 9 8 q L 5 T O e m u X o 3 g R m A E m E c h h d W L + 1 5 I I J k V X k y 7 p d V C A j k 1 Q Z 9 I I x N k m w o v 5 D 2 e n 1 g e B 0 I y m c y q Q D S Q f 3 m 1 L J N w v R n S Q k 7 O 2 F C 0 l c k 5 Y 6 Y 2 x I Y y C e E 1 G o H / T T u q 8 Z p E G b F Z J T q A B + n g g Y w V 6 S J H l p N Z l 4 G p m 1 E 3 b C W O p 4 K V 7 C O + G g / i G U q L 6 x d W 9 i T / Z o 9 b M v M l 3 W y I o l X F 8 B 2 D 9 t z / / 5 A Z n y 1 z H h F A n B P 5 i X 1 I O C E S c l 6 s o X q q 0 o y X t T x j n T n s D m q 9 2 9 q c + s c i z H F F B 9 C 0 f n c y v v f b + Q P c J B N P u g P 7 f d f / 9 7 D 4 Q A p i 2 Y R i C D L n I n d 7 P w s c w A w w V x E 7 n j l N 0 w 9 r r s r Y f a x k r c f n q 6 / u Z 7 c z 5 J G F U 9 5 x j r + F I v 8 9 o L H 1 m 7 u b b m / t J C 0 E Y s V 0 U p o A F K V 0 E w n v T + J c a q + X Z n 7 Y z K 7 y D L 4 x 9 G F / b q + Z 1 h y t A v / k B 4 o B 4 H 9 s V u 0 c Z j z N U e P 2 q k k 3 4 W 8 7 y R 4 h s O h z 1 f 5 + i r 1 G x S J I V / O x s 6 Q X 9 b U / w I H 0 U C 2 E O h P z / w 6 r o d n v c 1 q o h S 8 M 2 8 j 6 N h h 8 6 l r q m 3 k 9 5 V A o L + c 2 f 1 f z g U J w M S c Z b w z o K p 7 R e l 4 u 9 x K 3 7 4 h r I n u 9 L X A N 9 B v N Q m e J 3 Y x L N n z S 1 2 v P s z a d B e 6 0 8 Q u R B I i C 8 A K k c w H n s / 0 A a B A g r J 5 C E G K D 5 E C 2 w j m J C / v D 9 / 8 w c G A m U d g Y T Q a p W A R A 2 V z L x B a i Y M s B L 6 v 8 v h O X Z c B 8 E M 6 E 0 q l K 7 t C s b f d z b L K w + v y p 3 z 5 R 4 E A h T S X l W R W N 9 + Y m 5 v 9 s 5 C / N p Z G K n l W O m u n i g L X 1 L U a U c x G v e W a i c W B g K 2 g a z s y b 7 + e D u y w r E G D k c X J t J t y M d + f 9 3 L 2 q w c k p O 4 + D t n c l C / a v B I x L K r O e + y o p L 7 8 b j q y l t p R 1 H v 2 4 I i X 8 j O l Q z k X H i C R W F V S H / i l r m V J u i 3 L 5 L s a C G J 8 M V n x i x G C t I F 6 Q J T H b w D O y 1 4 f 7 j u q W t v A B O G v M j X B A / R q x Y Z r c p t d 2 O O D s v q w J D 9 N f t b N Q / g e 3 R l Q d E A v y p s / T 2 q 6 s I A o D V 9 6 p b f U e g s x A O T 9 E a R w p v E W r 3 / c k W g n w p 1 b c i n 3 Z l E b + y 0 A n p 9 / 9 X P 3 m R h w B s B X s f L E D T r N r 1 0 6 4 J D Y 6 W a U b x f d f Q x 5 t C s e e Z 4 d N d s G q l R C q / 1 E A d O u 8 w l g + o X f i j L 5 8 D 0 w p T b 7 l E 1 i W P V L n h 9 P e j 8 f P b P e 5 M Q G w 7 5 v / R W t h g K d 2 i O G z K Q 8 j E 2 2 x H k 4 s Y J 8 D V K K m D 9 z z S z P f r 4 g P z M 1 A b e N A f W B Y G i O r O 7 M 0 f m q Y U z T D U B l l P p R B T u X T 9 f W e T R 0 r j p 7 b p + + 5 3 4 e s G D / C f 0 G q J j n 4 1 l b Z a k s M k D e l K k q 4 B s j J L k / Y 8 n 1 A J o f P b t E P M Q y F c q g P j 7 O W 9 q z S Q h X B C B 7 0 c O L p F y 1 5 G s 3 a k w / F H w N 4 G y d B f / + K G 6 n O w M K Q j B M h d 7 h P G / R V D a 5 G k G M w v e S u K U R T j r H k y 5 l f r F 0 3 p M t 1 z X 2 T r y l D J 7 0 Q F L k c C Z 1 v w 6 j l i R h w 1 h l y t R 5 d N z x P b o x 4 S B 8 K g e V p J 9 3 t o A D o 7 s m Q p L D d G K M q 0 z x Q e T V J w w u T V G Q V h B t L q F n 8 A m n + 7 o j 1 R v 3 C U l N t I v I I J G z Q i 7 d A J P q c K 1 r X D H j Q l z H C l k k K x v H T F h f h F 0 n K g q Q A K U i I N b K p C L J 0 V h T R Z q s G 0 s T i 3 m q x T S A w D H H m V / N r C F v f 1 M b w r R v w Z O C P t X m 6 X w W 5 7 k g k u D y f k M g b i G 0 1 X k 0 s w N p r G g x 8 W T Z u u p G / Z i f Y s W v B 1 U S m a 9 Y a m K f N D i 0 c q 2 B l v K 6 S E j x S r Y K A R B M T B 8 7 H 0 c R 9 d R B G 6 g n p t 8 2 k F 8 l x o n r u C d g p e z M b G Q s W E j L d B G B C 8 L 1 a x a 9 k Q r / 6 7 / + N 7 9 h 0 0 q V e 2 c i h X S 0 K t h 8 p Y G S M v f Q + h 1 M B w + h Y z K m Q s p D 6 0 m E 2 t G / G 0 x J G s f D C 8 g 4 7 k 7 S h z B z T G I 5 4 K r E f i t l G j o U a U o n I 7 0 A F s 9 f Y j B g b C Y c m X h m n 7 r c Q g e 8 u b 4 t G p Q l C 9 T j L k B j k I j 6 8 W R 2 n s 2 L + c V I A G D B y B k 1 A x N C 9 G p m O i H m 5 T K 2 O C d T b g k T j h x E 1 M t D 6 p b 3 Z 0 6 N f S c m I p L U 0 4 z n W T E p z G N K A f J m n X l P p I 9 n H u 4 F 6 a N C + Y 7 M 8 I p M T f Y 4 J / o H O Q O r j p i Q 9 B l 9 5 J / 1 H s b z + u u V P L + M c a 8 j W K o 3 D 9 0 E x O x D c w I m N o F h 8 S D C j I e D s 7 u S B 6 3 W B w s t 8 6 t y a l a y 6 6 4 s j 2 y B p A N J 7 w E b 7 2 F + D o Q O Q Z E s 0 f e m e m X E W N F e 2 s m D I V g r x / V Z 3 / E C T w M q 9 v M n l / U 2 K v x v / + 7 f / I b Y v u o s S a 8 b r H / Y l T g / E h O Q j t Q q q c H 4 V R u D e R v B s B 5 G h 3 E B o / 4 t J y D s e o 3 H f A L S o y U F h L b s T / P + B E b S + P f r b N q v k 9 Y N Q f K z d J v N H s 9 P z n V t y Y q J w K Z b E F V b 2 d J K 8 q F K 6 j n q j c b 0 x X X q a B i V 1 a v O g D c A f D u p P S q P 5 R g w E h K X Z / P y n C j 2 r C B 7 v S w T F J + n X T 1 Q P e Q D 6 B o Y l t 8 5 x E 4 u v d n M J S 8 R z u J D N N P m t m Y w B A q Q e 9 U q L X f s r 0 b J q D m y o h u H 1 s S 0 X W s U r 5 + 0 d v q g g r f + C Q y G O Z U 9 K w r C z A J A M C s H n 6 + a p F c J H y a S d s G X C + h 3 B M J G 3 T C P W f Z P S N + t B A m i d v V I b d i X u Z i O B 2 D n G u 7 N e Z j 1 P I w c 0 x X w O b j W R x Z t d G D e U K + M A B Q E q 9 D u D J y b 1 / K W y G e S 6 9 t g x t y V h N s N l B u P + 2 h 1 o S + d 4 G N G u i 9 T a i T z l O 9 3 J R z c r + q x P d 5 X 5 3 / k E o 4 s u w J m K T X I l 0 v t 4 m 1 l 4 k c 5 m K Y y 4 W Q H H 7 d 1 j Q b K J 6 D X 5 + u j T N S p v T p 9 6 c + H O t g / 8 A H C y S e U T C e S + I m T j 0 b T b T U o X C 6 A y c 9 g i Q p r n n i s K K b q d X W 5 j Z y B Z H q N Z 0 N d X r B 6 j d W 5 e W c 0 X 9 w 4 O 1 P / n 1 s c C c k i t J e H 2 X U O U p 0 l H S N J d L Q W f Q M h t X n I N a C q N e p q / 8 9 8 s e F V w r f o C V A X 0 h h 1 a a M j M i b U L w C p e 3 n p W f d o K R h o X X Q K m H V D q Q O M u k m 7 M O 1 3 0 6 F M v q r f c x v R b j S t 3 0 f / 2 E f C / U t 8 J v m 4 t J P 9 N A A K b Y V Z s T T Q k E Q Y b w P 1 T Z S 1 j X L Z b s 7 7 G T 7 Q v a 7 S T M D + / 1 7 N r D t q u + C 7 j h x Q 6 / d O d C Z S H 2 n / h 3 O z M 5 l W u 1 K z n N i v 6 n O f I y h 3 t n f g z q Q 6 w M i e C 6 g G 4 M C X G p I g 9 d T 8 2 S Q m D N k c v 7 C O G v p r p l H W r R t P J n Z y c u K / P 3 w o 0 6 h W 9 4 F 8 2 5 F V a Y 3 3 O 9 J J Z T D I G b g Y b L S q 7 8 N w h 0 e d A q h R 1 B U j B x r E N B M j m 2 Q m d Y l 9 L B j c B f d B A a l c n g L K Q 7 Y 5 h 7 + 0 O e t G i Q h D L 6 R 9 h U 8 / b 7 / + 0 A 5 q T / w 3 f C 5 o 0 5 9 a q A 6 n 0 d T G i 7 l 9 U a 5 Z K O a k 7 Z n 5 d p U 5 r 3 6 + C / F o 1 N + P + / a 3 L U n Z H S g 1 J 1 O z m I f i 8 W A F D 0 C o X o w R 4 K K 9 a F J 8 O A e U x m x b v X e h D F B u F U h D w Q v Z Q + m u E g L p 5 e C P N o k q d j F 6 6 o 9 z 2 k Z v 9 e + a q B c C m P m m / + q L N N 1 j 1 7 q O 5 c d c S m 0 v J d 7 n F 3 O P n G y M / d 2 I e k j T V Q 7 F d P s y F 6 Q C 2 b O C 5 S G u R d Y H Q F u M F l a q y g z h U Z q 6 J j M d / a C F O p B k M C 8 d l 0 n g V M q j k f A b U v 9 g K 1 G c A M q D 5 C o H F a s e V 1 1 z Y h q G F 6 H N e a z M e e g H d d o k n j m V 7 R p L Y K E f n v n C R O 7 r C / p Q n y J M Q 3 L X O t U H V q s 2 v T 3 0 u / t U B D F o q 5 d 9 p U N 1 D n g B O z B b d 3 Q i / / J b a U L d a 3 Z q 3 e l L Y x / A T K M x L / S o I o m v s s 5 D e V U q G w 0 N w 7 o W 0 k 0 3 j 4 8 h f B r M v e z e N x F 9 T / 2 J v F 7 6 z l T p Z p w O G J U D U R / A A 8 O T O j a d T t x U u 9 r n H 0 S 3 t F V Q l u m e t 6 8 O 9 u 2 / + f L 6 3 Z M L / / b f / p t r o 3 x o e C 7 E 8 S d 0 u A v N B K q 9 d s 4 a 8 m X Y m k q 9 m d q 0 V 8 y F u x B A A h Q 8 a Q L + Y 2 G j B w 0 E W G b d W Y J d J P P i h l s g 1 c i c Q A s x 4 Y v k 8 + i R B h K H l C y J z P b O B v A m A m D k M 6 I x m U / j v Q c b Z G q 6 x F R Z + m S D 8 F S g 6 j t T n Q 2 + s 0 g m F 0 E H e X a q i 3 w 3 J L C Y H B + r U d 6 T a c f S d a T x O i C y Z I c g t X c t u f 3 e a m f G 7 K n k 1 v f i K Z Z k 8 Z 6 l + y T s E g 4 e z L o S d F 2 P q p E v S D 0 8 4 q n y z i b p j k 8 5 M T L M 6 + D c o e 2 7 0 l x C a r S I b V / m 5 U 1 E n Q A F J l 7 a r p x r H + p C X 2 6 S / 7 6 u p 3 r d g y b 0 F 0 f W J 5 t E 2 d u + h 9 S 7 q U X A + O s V P n D f U D x y 9 R o m g W s a I + b I 8 O H Z q H M k K 0 5 d p 3 u s T x L d C C g I H B C W B l S 7 k M b J I y K s A V r g 8 M 7 U I N 2 V c j K G v Q u h 5 R K B B 6 Y l S A F 4 M L f c l 9 F n z D s O O v l a U o P p e B Y V N l s t X x t U W j u f d B 6 d i L S 7 K h F 3 J c q h b Q 5 q E W a q W M T m y d T 3 l 5 v F E z n Z N R u O 5 T u p L p K x D q B s M n m z T 3 x e R L 5 c V c A i 2 k U 5 n p + H F J a 2 4 n O a e P v 2 G s y R t A g B X A B J p y H U h l V e 4 A k d j L l 8 4 n M 7 O s M m Z I m H Q 2 v L p M K i R / M V d W S S 3 t u z U a c P I U r y p f j y n a 7 z n 5 x o l u p H I A S m Z i x Y J E m / Z K b e V f K 6 i c + w T A D M I k J A 6 T y C S A i 1 z S M S / + j V r 3 M m 9 L c p 6 W v A R F C G P m S q J d P W V w m z O d u E l C L Y 8 4 L g F / s M g g + A B e V P B r L f x 2 m e n s / r p E r l D V E H 0 L g x f r c S 5 Z B w + U 8 n O f v 9 s G Q n s 6 I / P t Q f r U K w Y E f y R X r M c 6 1 B l J G H 2 1 W h N 2 H 3 m 0 h t Y a A Y J B 8 w d R g 5 d J C H X t c M T S e + y a 3 7 C H K t R S A l F q B G Y h K 1 G x B N o 5 E Y u W 7 T p Y C l V + w 0 7 r n t f k S 7 i A i y W p f 1 W J i 7 H G Q X s L Q e J q J d v O K L + W J O m X z M 7 r f r B 9 Z q 8 E j S R 8 Y m k c z V 4 G O O J 2 M b T M 8 l V X u + D w W 5 d V U J v J 8 1 O 9 b P E Y 4 G f G m G P v 1 0 n f n L P f k t + 5 3 P 2 b F J a H + 0 0 6 H q f x N x H h q T p f k E G j I B h + m 3 r d x N I h C D M E 3 Y Y o l u h C e u H v q e 5 5 b x M M A F c 5 4 S G q 7 t d a R 8 k e Y 2 V m R G Z t p p F 1 L R v g r j r 4 4 T + 5 U O 4 g Y E p f O / E 9 P / i 5 j / n 1 8 J A D p + q 4 N t m c 5 H 6 W Q W b h C P A 7 1 R A 2 w h U M v 1 Q z l v Z 6 F U s w Y P A B C W j v v y H Z h v u o l g G F 8 v t I M G u o b o P A a G n D O S Z C H m M 5 i p 3 y R 1 u z q V 5 Q 0 3 D + A u R C 7 f 3 K Y W l c Z m J U m 9 Z d s K M f u Y i 0 F W d b u Y f G F R c i w / I F 3 a z r 2 3 E e V M Y z E / + w N q 9 I j 2 Z a d S R e p J f Z 0 x S B g Q s W N v n T V V z S e 2 1 z i 0 / d a x 7 T c J w D R l O c j k H f X s v P t C 4 O p 7 d G 2 V z C 3 Q u P B I H A I a c 5 v 4 d l 8 8 Z B s m p + y r 5 P f d Y E h / l X j O 3 m d E y D z t 2 Z u J M c J M p Y 3 4 R v i 6 Z K 7 o W w f t d e M B W J K C z t I N C l I X C D K s l q s H J j n b T P N A Q B 5 m 4 d M i q i t 8 Q R A C 7 Q S g t p l 5 u x A g 4 i E H / 8 U j A e t B Y o X / 7 n / 8 + 9 + w t g T N x M G C r o G 0 1 a V M P C J 8 7 V r i k 6 j T j 9 i q C X U 4 J l u d l K U 4 b 4 2 q O l q I W 0 7 V k W r 0 1 o b o K 5 c m U t d 0 z F 2 J g Z i F M + t e d P 3 Z U M x f E B p u N O r v r I X i l X N 5 d d 8 C K X U F c H c h U o 7 O J 9 / 5 f n Q M O O o p C X W P W e D Z J Z W A V J + i f F P C 9 N f 3 K f U R 2 z o Q 6 Q v 2 Q / e H W m N a e H e o X P X P U i Z 1 n r Q l C a u g U l e 5 R + 6 b I S D Q g O l k a s s n i e f y 3 8 T + n u 4 T V G q u 8 d B i U z H Y 6 3 B s 4 7 B n Z V U 5 K F X d F M o E D / f J + g s m n 8 k 8 Z u k G c G H S F c b E B 2 V u K P N l + M u y J L J r t 5 F H K b l W D I 2 G c n N L d Y D R H W D X M P q c B 3 d L M 7 H f O a F u T D V A 9 h 7 p K 6 8 P / q j 6 a D 6 Q B j Z Z K / L v s F b Q 4 N y H e 9 9 U z 5 u I y z I T 8 D 1 O R S B I Q 7 7 R L v / 0 M u 9 z U 9 v l x G 5 E e T 1 p u d c y L 5 / 1 8 / Y f T 4 p 2 s i h b p M 6 L L i Q J O W E b U d N r J F R G 1 0 k w B p 6 H B J y c v b a Z m L s k w V C o S o r m 5 z J J e z 4 f N F + w y 6 k 6 m A i f m M o d 8 4 + g S I 7 r 2 e S Z O 7 A 8 n Y L A w H j Z s 1 J D 4 F F / d s p D 2 6 + / l h Y Z i P H W R v c 1 R B Y B W Q 8 P m r + 0 B 4 1 f a K B S 5 k b A o J H m 6 s 8 F a / Y k o g E G P i u T x J i L m 4 Q / x h M 0 K A v C D W B + K 1 d Y e Z C C C O B X 9 Z b 9 u n U o x j y 0 S 4 F 2 J S H A n B T b V L N d N W Y g w M m O W C D g K f A 4 8 W g X D y D I Z G T b g E 2 t g u 8 0 9 f h / S n w P g J h Q 5 9 U F p v o d s z W d A 0 u F m 1 9 / A 3 P z M z t s 4 V c T V H L Q 3 S C c I C 9 X f 0 S O o 6 4 6 U G Y w W R F M X S B E P x R M m 0 T 8 5 N Z c P r S X 2 v 2 9 E Z 2 B J j w f S w P O C o 5 q 1 l c V 8 J E 2 O m U x l h y Z L P y x l l f 9 J K r D Y J B d z n I N f 8 B Y N E / t b n 2 P 2 c A g s e y d Z x p Z c S 5 G S q N f I 5 k 7 o 7 B r g 9 m F T e W Y 8 0 x c 5 m s i c W i 0 H K t s / I l 0 b u g u n Y w 2 O R 9 / q 3 t g H 6 c D C L P g v 8 R y m l f s + p M A C z F N S R J S f / F y 7 g B A q m 8 j 1 W D 9 m y Q x y z b m 4 7 R e 0 n x F l p M L / 8 x T Y V 4 V S j z W R T 4 X D 0 y 7 U l 7 q K y x s E g 0 l p X W N G F C 1 k 9 A c + 9 I F 9 l O v e J v Z 0 z 0 W E M p W k + 8 D s y G 5 A R R B A z Q J O W 8 e t p Z W y H 7 3 8 t R e 7 u H 1 4 4 8 x 0 3 d j a f 2 6 K o q v 5 G C S A A v D y M / j G g C K V o K p s 4 i e j + 0 s X W H N b 6 6 1 N k n X u X 9 a A p x p M v R t 4 0 U f c G 6 q o d X 6 i b h I Q 0 U q W p 5 5 v t t 8 8 R 3 p g 5 J j v y 9 i w 8 x H h 2 Q m I 3 X T y V I 6 B f + K S F l l X x 0 q N b 1 J A P x 8 K C a d j W 3 Y 7 3 k o f D q Z + Z J 3 9 k 0 g 2 3 w 2 S 5 d u M H B I p e P j B x b U K U u m C 4 c k O u r e n y Y h a U z U a z L R t Q s 2 t B 8 6 Y 3 g o W o z h f p W G I S X V x f l E 9 Z V W 4 z V j j E k 4 8 E f g 4 E d k g A d M b C e 2 y i + s 2 q j K v J K Z R e 5 j f u r Z D u y U R E 7 b d e t / M k J b s c 9 3 v G I 2 U Y P P L k F q R + p b 5 d M 8 v u D Y 9 o K H f u 5 V g p l h X J 7 D u 0 h C v y 4 j U p o I 1 x P B i l X 3 U K A p S e v 5 A 9 w E U j f F 1 F f M K d F W 3 7 u P 5 F Q J L Q 7 u 7 8 y s M q N 5 u o G m 7 + W n v n y t / t 8 D 9 S o X h i Y v D 7 O a A A D A J L 0 J X 9 G j n W g Z y t E f / Q m Y e B R P B q q s n 9 G A A J s p m S h J l 9 7 o J / 2 m o V E d O O 8 9 0 m 9 c R 3 n 0 h R 8 S c E F b l k N J v p X 8 K s i 1 H E P N Q X m U t a W 4 m + h H A x S x / L 9 5 m D 5 v i s C D B y l U e Q Z o 3 m U B o j p q i 9 T 4 9 i J n / / n Z 3 L r d v s X j C 5 k b N S v J g B 0 M L 8 S 4 P O c p F B O n s + k M X l W + w v H B I 2 s 3 D s Q U m A Z 5 K x c D a 1 Y P f E O T R q X j m 9 p X g 7 p v 8 E g d J l O i Y E P f B y F e R N I M 8 j 9 k H j o j S / o D G j e D Z B 6 5 5 N N v 5 6 M X Y l o m G V M w 4 e t w p O u c J G F Z l i 4 z q 1 p o y 3 / M 2 V K m J 9 q n J m a + D V A Q p h u L C c u F u k c A c / K D V j I b A Y f / V m r 7 H M k 2 c k C p n g Q c e M L I p n k E A 7 O F M 8 C S i J B G k W 8 i T V K V C Z Z N I 3 A + / h Q A Y 3 y u a g 1 n P H E 0 j + Z B i 9 I H f R 7 P I + H R U L O 5 N 6 Y Z 2 f C s A P A 1 T w I K v l i z m e 6 J 6 O V R L R 0 O H v U h 4 8 d 7 6 s D v f I d g m I c a W w n O M k J S v / M A B c C W A W + T + E z 7 P c i i c 1 i y T x 1 o E 9 q y U q 1 4 t g u T 9 I T X m a b x n Y E l D N 0 V o T 5 3 0 F 4 / G q B w 4 j w q o n 6 k E d j E N I y O o W G e Y n S F k P w E T U 7 6 8 o / G o Q Y v 1 v U a q L K 0 W S N n p a p M h w o 7 r c p n q D U t q J X T l b r V w L U R D M f y A Q 4 m U B l Y J B s B C / w P E k v R I q W y 7 O o 8 i + T E u P J e M J U m c t g j D Q A m g w N J g + g D r w L Q V q F M x q Q g 7 q H + K h M w Y Y 5 h y m Y P D 9 A Q u e 9 R t Z b 7 W J V K X d q h 4 4 D Y l Q C z a y z V l z 3 8 M B k R E C U d a L F t 5 H 0 K q N R O z 1 X T / d A M + t b / 3 M + S u S h 2 t J G 0 + 1 g a u q H z y g I A 9 a a d K a j W 2 u g K 0 0 I I G t o 3 j U e + / / t Y 3 1 W X a M + i Q C O w b 5 i H 3 m 8 C B 1 q K P D 0 v V + V n l P 3 O K w I L A s j U 1 Z 9 C w u 9 S 1 o 2 9 h p d L Y I H z 0 E I Q 4 A U 8 O t 3 b z i t B D u 7 / 1 l 8 C U O y x I a G B t m X 9 k S 7 3 S X q i y q L V N L U 2 S P j e l X 4 0 Q K m / p C E E L F Q 4 G 7 e I 6 Z g v W M p 3 I q 3 n T f r Q B v G R V P r e T C b F U i a K N M t o L E Z e d Q W i g u 1 3 H k j y 8 W R 0 + V J F S a R 8 K H t Z T r F A B + P B O I V E n S c g u W m k O r w b Z Y K x A o G N x 2 E 2 r R Y 0 x R B 1 g U 1 S T B 0 / m 4 8 0 C K H 7 X L V q X c x Z 8 w E B r D W d x + t c r L R 2 e 7 y + m X S D Q T S S 0 k h N 1 z R M V u c W A o b g x Y B u M t R 1 h K S F c a g v 6 5 4 w F x E M C A g m g d E 2 2 y g D P Q G N V u P Q r 4 n F k W S 0 Q / h n A C I o q D 2 q 5 3 y 1 s J E A h z Z n r i p l w J T S q Q W a c u V e M p 3 R Y p Q 1 D e W b 6 V 4 B 0 c S A v m k 4 0 3 N N d i A Y a A c d R U D C N d Q G c Q 7 f Z S Y e Y 0 O f 4 i 9 X N E b 5 p c z S V p o N n w E 9 8 6 H x X b E W s C I Y n 1 Q 7 r V w r Z o C i T 0 g 3 y 6 K T f I d A Z x z 8 3 g C Y d i J I N u Z A b y J f u / Z 9 A Q o T j m e n 8 q q + c m T f R D D d k 6 Y Y X U 5 R s Z H O I T i I x B Q r k k N l A q K 1 f C I Y z U t D a Z x O I V o Y J w w C a T n 6 Q s 5 1 z o b G E 9 t r s s e b t U N 1 r H w B O d o E C f B V 2 O 5 r 0 S v Y R V c d J 5 O Q c p B 4 P K u V D m T 1 6 R s 7 n g 5 V B f 1 V g 0 U 0 j C 2 x M B + r l Z a 0 m B h Z 7 7 N 9 x j m K 0 h b z 1 V T 3 m / m a H 3 w S N I L P 1 o t v k Z h + n q c b V S y y i U 1 X A 1 + + k J O A c F + A S u 1 A 1 A s m S e u G 2 Z P W + z o C T H N p c / r W d 8 I V A 6 O B m e C F 0 b i 2 W d l 3 L e e + E p p M I O + J 2 c 5 Z X i + N T A Y / G s h N W b 2 X o h Y S V a L 4 P I w n n g X P S m X 3 Q R N Z D q W W t e v 7 1 p a l g C D b r J 9 H A g G u G J 4 l I u 6 L 6 b 6 b 5 O f r H 8 D j f A A F S B A o y U S 8 t p / 6 P y 5 D 1 k W n 4 5 C a q Y B w K g F I F J O M E c D k w B V Q K J u D M e a Z V Z i M m V n 5 p p 5 i Y M w + + N R N 9 h 2 I n Z 0 + G l D c n 0 T a X 7 c X 9 m W w s K d H r F a V 5 o l i a + A z C G R V + R G B B u F R d S k N o A G Q K V A v J f a 0 E l t Z Y C K d y B s p a Y 5 6 z d R u C j I 1 R g 3 j 2 V N I l Z w 6 h M W E L I p k g R z B h V j a K p F U X L I E X D q C v c T b y S M T v 1 o l h y a R R J a f c 9 k P 7 I + z h k c X + x M x m K 7 J y b z B y Y a h r w 5 q R t 7 5 + g 1 g s d c D D 3 X O M i z e H P p D C 9 b F m E T N 3 K x k f 7 p q W 4 x 1 J J + k K Y 0 k x l q q A y S 5 Z w s N d j K 1 Z W H u y b K 5 q b 5 X m z A 9 K O 8 6 k q 7 x e 3 v Y W Z 8 5 1 0 0 6 / W V 1 u U o w F y F t z L 3 M B w L w h P V 1 t e 3 V n 2 g 8 W E e V t g N Q M X n Y 0 f k t A X a k v n v J k h O k v P z I + V Q + T G / h A m 8 x J B q 7 t H g W y 2 c a e / m U h c 8 4 z F X s Y Y 1 d j N 7 W y T X D 2 g e l H q z 6 z Z j 8 K l E X w J R p K U y 0 g v q w L K Y q N 9 5 O D 3 i 9 J Y w A U 5 J P T d n h 5 N J G 8 Y W u i + V n y / y X A A S 4 G X E N 9 0 d z A l Q + c / 0 7 d Z U w h H b V U K w k + O C H B W R E W t K / O l 5 Y 3 U W W h I E 0 C 6 r S l 2 / o d T H l e 0 l n 7 F D V d a F B G E 7 0 W d 9 2 9 m V m 3 f C w 5 E 1 i I B Z D a R l S k f i M t q o W 7 F I d / J + e y b S L + l a a / 9 5 a B 7 E / k f B R 9 V / Z 7 y 5 y Y m S z n z f k Z 6 n j f n t R s v P 1 J v V I 2 e J y Y g e F s T 2 u l 2 z / o C k n 9 / 0 Q / c c Q j O C v u h f v 2 b o 4 n I T u / 7 B 1 8 7 I Y r p l J t r c Y v L E 8 S j U F 9 d g Y 2 E g a e C n V g C b q z l 5 Z p S A h U W x Y N B O T S X C 9 2 W R m L W U 5 Y M a M 2 P w E j Y a 5 R J S O 8 2 A u J q H x u 9 z 8 X R P 9 D F g H / b 6 u m V u 9 k e 7 9 z p T w 6 8 n Q K j L L a 5 L 4 h W X B S i 0 x o c x u 2 m C S T / M h K R s w q n x h a c X v c h P f F / C w L e 6 Q 1 U F C M 5 H G p Z h + O O x b Z 0 9 t 3 d g x a R u h 5 Y k c I h B o I 8 5 Z c B B c O 0 7 d y U v r j k 4 F c P n k q s f B 3 i M J j C M H z n s E f w q o P M w b M G W 7 X v l P 0 q D s z Y / V 5 P 7 V D s Q e 9 x + l o W j S X i 2 x L 8 S w j D / 7 l 5 P 5 4 H N H q o h X R k z P 4 U m t O k g B q X e K V t O B J t q V Y D D S S 0 q k k e g o 1 Z D 2 M h s k H a e r k o 1 D A W 4 Z 2 G L U t U 6 9 4 b 7 K T I Z V d x 7 Y y b R k r 8 Y F + Q W S Y B u M x n q d 2 a q g M U L 6 z a W z 8 R t 0 x o a I y R j T v 1 I n Y 3 5 i j l K f 2 0 w 0 P 2 c N D B Y z n v d e + R P O w 3 A i p p L J p n F y y S q T C J M S c y m U 1 g x z Y w c Y S 9 / Z K e h s + q 1 8 k q F r F E x K g I B 5 t c p J Y k u g Y c r M J u n K V 0 g s n d 6 X W 6 / b 8 k b K S z N 4 v f S H S b w t D Q t Q 4 e z D w E z s u u + h 8 3 j U 5 3 w Q W T 0 s u 5 C Y y w 8 L Z 2 L 2 f u T z O n n 1 Z a U d W H l P J q W E w m G z Y S 9 m Y 2 t G 0 r p Y H x p v T H g Y F a B U q g L G u g + 5 Z / o m P a i H / 6 O u i Q 6 W n 4 N X t j A Q j z m I 0 0 v f I c y 3 0 b S r B u e s 3 m r Y Q f 2 h z G w J 0 S 3 n Q q n m Y 7 e l N F M j G y / G m W g f 5 t 6 u Q p a g l w M q K + O u x H 2 + O m J h I X f X Z 8 w V O u g D y 7 s T c R s B l m U I p b m k l 3 y S s n w C N i Q 5 r B 3 7 7 H 2 9 R R R H j C a E L H I a R P l d P N n h D W k Q c 3 I k 5 z L D u l H J B n L S Z 1 M x t M z B R D 5 H T m U T K i d 8 6 o m 6 o a S s w I S k Z Y 0 S 0 b u b Q A W T u G Z F C s 4 m N u h 1 1 W e g S P d V N Y g A M o A F m Y r N / K G x k U l + U b J 5 g T k q t a f I I 0 A B S c 7 9 w D W n 6 R q + E k A S M f N 6 3 w k G f T i 9 9 C d 6 e F q R T g J E M A s 7 4 u J 8 4 / i g m W B m 6 u X M q v q / Y S L I y x c k Y V j d D o e d + R v 3 T d R u z D W 6 U F 6 l V d k V V v V d R P r e B Z E E J x u g u g l P O X n 1 + 8 r y E q I 1 b H 8 1 v R h I k G K t S B h G o Y Q Y A o o 0 N G k w k l 1 J K v a F n E T 3 9 M 9 X G 6 h 8 W c d y B y R M J V Q J Y o E / 5 i i 9 7 o C Q F 7 W X J G Q y P N r N j j T T A w k q a T V + 5 5 T N d o q 4 B 9 o P r c Q k t Y 8 N 5 6 7 B R F s p e F e T z 4 N e / 8 u / / v v f N C u J / A M G V u W p Q A T x L l Q P z H 5 1 r I J g H H X Q X T T O 9 0 H q T q 9 v S Y N W K s c e 2 j 5 6 s G / V d s 1 q z a r V 5 D t 1 a h U d M l 3 K 0 k M C D I 9 G Y Y f Q t H P F d O u U n r w Y N 1 4 U b B i X b I j P V u p L Y p F Q S y A h N U t Y o c s i w 6 I 0 L p c D M M q 5 K s F g V o / I S W O Q Z j M d T z 0 h l S 2 S 2 Q m I y V 3 J W J M c t 8 I K T Z u 3 V k E d K T O q n F S l O e S n 5 Q P P e i i Z t C 7 T A 0 n F I 4 9 I Q f L z K v q t S H 4 f X K h W M O n L h p L 4 c f z O 5 D R p V Y C K q B f A I a y / 4 E n 3 A k K 2 g 1 H m v 2 w y W / a Z 3 6 F I p i L E M o m F t M V i L r 9 T f b W K 8 2 5 y 9 1 S P c a 5 s Y 7 W l J + b p i x H 7 4 c K P U O + H q g d 5 i x H T D e J Y G e g m p S X / m s A N e 1 j E z s A l A Q a h j A b u j S 6 t v E q D J N k U C o z t T 3 H R P 1 Y u + F Y J A h s W A y Y m + x M S Y S R E 3 q z L j 6 3 I l x N m 0 Y h L a U Y N y R t w Y Z 2 Q X Y O g 8 Y 1 d 2 D V W A g M + p l z f o E d 9 w D 3 v t P H Q R a + v L l K n S R q o v 3 z p x c t + u o y D r X k h t u 1 i 4 a B b P D q I E 1 T L i f 1 C 2 u l R W 8 y j y i K 5 y Z O 6 S W L / O Y h 7 k 1 U x k R 1 8 c X F h S V G 9 p i q w 7 q m l o 1 Z L J / E W y 7 m d j V / b + d B s H H U s j O v 6 j k W G K g S B o N 7 m K E j q k 2 e 3 V z u 1 d n 1 k 1 a B m R 4 2 n H m r O m M 4 B o w 5 3 v 0 D t L l U F D O x s / a y S / D d s f g / X 6 v e R N M e 8 I h N N v o N H / d T X p b L M V z F h X g O p g q 3 T l F b N d f Q b m s N v 4 2 W 5 0 H B Q o N U k 8 Z G e q j T + t V j C u s v n + j 9 l e L R m U Y B s l Y / d n O N 8 w s T u b O t 3 t N w w u p A P 1 r T i q u K R P x 7 G x j k e u t 9 o X 6 h 7 z g S A U G 3 I I R j 0 n a + Q H c e 2 n 6 9 Z X c c g K t o f E v l X A g O N 9 z S p P B q M M d C h a 5 i A L s h v 2 p e i O G 6 q f h I + r w b S u D L f f i F g H O w V b K n + R l u w H g n B R e J t b 9 C V 5 d N K + 1 3 X r K T F F q W i W p q 3 u d q 5 W O Q t G i / 1 X n 1 X T e y w s X R N T V o Z 2 T L 4 h o e N x 2 7 S o t U g + s d 9 J P U f k 8 2 M E U K v I R c B A Y d C A E D 0 O d b P h 9 B 7 e 0 r I B L V v L 1 N t x R a 9 F M t q X b Z Q U p s c a G z a X p d W 8 + x a n Q D T I C X w b / y C H 5 J U e 3 c g V b l x b 2 y j w c j i Y u y q 3 B + o J l B V g j S C 5 w w 1 u 1 R / V m U a s F N S U Z + b s j 4 k G X M a h K J M x 9 J Q b Z 9 Z k B + J 2 S W 9 5 H Q f d b 7 w O S n s b L 8 X D C Z G Q 7 q x K W V O k j r o y J l R 2 3 2 + R 4 P F n A h a g P U v k + L F G 6 Z n P R N U Y v D o Z K e c r w Z 9 2 P y l v 4 e 4 D 4 y d M T m A 6 o 3 M v u u l Y + D b W x U T q 6 7 O b N k 8 8 U 1 k u I a n H w b W s Q 7 z T d n + 7 P y p n H R J y F C C c y r t 1 1 J l c 5 4 p z u a O g M 6 Z T d S V C Y 1 W a T g Q x f x q D 6 u j L 3 u R L Y b y r w S m S A w 7 k U a d u Y b P W O j 6 w a + W l / b L o 6 W s h Z X 9 5 5 d F C Z m C N Q S 6 n 7 M H S V s m t k D H H G A 0 S u x 8 m r e u g 3 Q p 3 0 3 a Q + B O 1 F e R A B u q z p J X G r N U w K u L B N b E f r a 3 s m Z F o F t N 3 U f l 0 U W H r U e + u S l m J s R j d S I J Y J a y L 9 f B D o R W j Q h g S b 6 + h N w N T d i J 3 g M U B H A Y R z R R R p y E y u S V 3 z J F x C A S 0 s Z 5 K 8 h W / j E J z T A f z 2 1 w O b S R p B V M v X + w 7 4 + v c e k n S Z e p c k w h J P D l h G x z J P 5 M 7 R 6 I q Z i v k S Q T o x D B C g o N D S h Z y T L F J M k J 9 2 a z 7 h m z y 9 6 x S p N d U C X F B x N C H B 7 a Z a + / a D m S d h r L / B I z h j i 5 u r f u w a X p w X / 0 Z 8 E e t 3 7 t E 7 T b C C b 6 h + 9 y 1 p U v A R N x W V 4 g q i W x P a 2 / 0 l g J 4 A U J k s J U W r Y s J n t s j R p p P W l U M y P p O t f W + F o w F P 3 Q a E h Y S E M B K J K K v 5 0 M b S 8 I r F 0 i U 4 R 7 r + y 8 P 7 f f n U g 7 s J m o f I V E k v 8 9 x r m B q G 9 d v v a h r J 7 z c d 4 m c 0 o 2 q 6 m 3 D n N T q 8 o c D S U K e t K c M z l p 7 P m 4 5 j b 5 Z m J 7 F U C 7 t x E W t 6 x H F / D V k t p T U r s i W R g t 1 p 2 x u 5 V M + d B s H E o o 6 N 7 p V E 5 k T Z 1 3 2 G a O U W M p X v f 5 N d 1 n M + p 5 V 9 o K q L u Q m 1 y T h Z X 3 3 s 4 L / N g 0 n 8 R 2 9 u 2 p z J Z Q R 2 S t T s u D F N W q A C J G 2 V z v 5 H 5 C O r a S e m v 1 I U q l e j p T T x I n G o l v e W V P C o D A g X l C 5 K k k T b W Q 3 T y N J h b I 9 s f x X o l J 5 r W x z F B J T m m z S O D 1 e T Z J W + k S z x N M d M 9 s 4 n C v + l j H Q 3 9 / l Q D U / / s 8 z d K / S l / s f 2 0 N + Y i F u c Z A / t h S 9 9 u v P 7 J 6 9 d 1 n B 2 e E e T U c o Y m l W c l r U z s 8 E 0 F E 0 i l B n L L 8 l k x g R D J T f / s y s d P R + 2 X d l S j y H W D o Q / r E C w k b j U t u W 3 h 7 R 8 p 6 h j 0 7 i H D k 5 N s R L k d Q c E 8 / 1 u e s J E z 9 k T j t v P 3 i W M K z O J Z w f e Z g O q w / 1 b m y u n S s Z F K Q F J D u c K u x 0 j h X S w 8 F S j j k f f p e A M X x Y z 7 y c x s x P z M 6 H 9 m g N 7 R J I q Z W K / 3 Z U J W K s c C w 3 q h L q r 0 v B J D g P C K G v e 2 w w + k c j w Z J K x H x 8 j k c D X w 6 S G l u G S D L G J O M 9 2 a j 5 Y D h s T Y 8 + d z L l S n o a U 7 0 F + a c D n y 7 c l C y R p D m 9 l F 2 J 3 i c m j O p s P R B 4 z i T K f S P r 9 l o 0 Y t 7 h 1 q 1 S / m y 3 1 p O J l h + G l i l 3 J C p 2 3 l n X m W T M E s x V 1 n J D M N l T 2 q k s S y b 8 Y n 1 9 a J O z K q v T 3 A D E A J / G c S 4 E K S g A w F p u z Y V E F Y 2 m N b U n r R d L k i 9 R T l r V X P 2 6 w c S v s t v p L 2 J z V 9 P o / B Q f v j P 7 H H H 7 M v 9 9 A F w m b X G 2 H w v g G L f B x 5 M v R W y P x a p V f F I T v U k t I U k d h j P r N f r y W e Y S W M 1 7 c H R A 5 k E b Q f B J j E X d D r + g w a i 6 B t L t o J D N / 9 g Q g i 5 B J N y H Y N C S B r T k q x n m B N A t V Q u p h 3 7 N q T h b l 2 3 1 n b Y 7 J i m f s h J b t Q 6 t t 9 g 2 Q U B h 5 X 8 O v k P U n p k g t A I x h 1 X i 3 0 / t o E J e t R 5 K Y 3 E n n 7 s B p W z + u p A J k 3 L q q 0 g 3 R H 3 a h R S f w g J 6 s M 8 E w m q m L P k F x K 2 Z p 4 v C y 6 x / 9 y / / + N 2 I P + l U L 0 S y W e U K x D K w J T Q u U o 0 9 V F 7 Z v X g O 4 1 T O l 7 X 0 W z e s B e 9 v 1 I n p m v 5 C N y x g 3 E 2 R r f u e r Q L L Q k R q l K 7 5 j z 9 I K T 6 4 G i S b 1 d I U P 3 Y / n n r j y 5 l F U 2 k R Z q e R w a e n M G k 0 l H z v d l L i 2 U m u s r X K 0 v P W b j n E S x A K m 3 E + Q D q j f T X C 7 u Z j m Y D m U v p P u G E p t n H A V D 5 A s Z F R a / s Y l S w k h x w C g N U S F D W M 2 F q R D I d / 0 X a 4 E w D M 5 G g J L O e Y x J d 7 z 9 A D 5 o F O 2 5 W 5 f O R T x h q H O T f l D Q m s n z y Y i C m s g D I m w i s X l w g 0 A 5 9 J L z O R K i f L 8 c 8 y 6 4 m o v j 8 U n 7 b j j t e f a o U L 4 s 2 i y t v t N N V o m v H U d E t h 2 p 5 p L 6 5 o b P V Y 4 P Z k c 6 V f y w P g c 2 N z k Y 5 O x 2 w 0 Z G z w s c R g 0 Q G A 7 F + 3 9 j y U y K 1 j k A J 7 A D o 2 Y 0 0 X M r M C d g v 7 k w O / g v f C L I 3 O / H X S x 2 z + K 2 E 4 u F m w + j c Q 8 1 z m Q L s U Q H z o Z F Y L E e g 4 W I c 2 r c X S 0 m t x C 5 m s t t L z G s I w A I g P h k a r D + t 2 4 v L A 3 v e P b S X 3 Q P r z + S D 4 d j r H o A N G 3 0 u j f G i b 5 K i N 4 N n k 9 C Q 5 d z C 9 m t l C 6 S R a q U 9 a S Z p X f 3 N V g M b F 8 8 t K c v + l y a K p 7 p P i N B Q 4 f o H o D A x M Y H R T q Q l E Q U T J p 2 Y Q v n j e R r i / h y I h 1 0 P w n 1 p 5 L 3 1 N + 8 T 5 1 y O H 0 m 7 v 6 v l M I u X 6 z H 7 a E D B r a n N L V D J 9 C P i J / f h k y A A H g 9 l B k n b k C k x G P e t F E i z S G P h s w z D r o N l G J 3 5 N s g c S O 1 N I t W H J x K O f X 6 D 1 a j p m h 6 A N Z 6 O 7 K Q 3 s h c X c 0 n x o o 2 i f d u r P / I J W X w o w D S R i d A d P 9 R r y 6 Z R W d K t J m n W l j a r 6 J w 0 l N 0 P B / a 7 s 6 U 9 k z b Y F U w Q f k J R G j G h 7 t K Q R C D J d K 8 G T W k + g W I 5 s U V e d W 6 o z t I 8 z J v N + 3 P f 6 R Z T 3 Y l Y y 0 z 1 m C X e J 2 h m J D U b 8 3 y n + r C 3 y O d C q 1 V B 4 / h I / b A 9 w D b V G I 5 m 1 w M O + n h A i T I t x Y w 2 f g H 7 j D P j / G O S R x 8 F p p x c O 6 J e w 8 l Q z D W x S l A S q I r S W P p e g G O y L / M n r i O 0 C K l A c D t m H k s 9 M B e D c u D P e C V j p F q b e x p W N g G M 1 k G 2 T y N S i t 4 N h c / m J X v V 7 Q h c T T s f t + 1 3 J x 1 7 1 W c J + v q E O 9 A k z t v X Y v z L W d c I P B M m r l e b q t O e 8 Z T D 7 B l V T D y T X 8 e B + Q u w w p P I L Y t i p e j L w X N B G n i 4 l M n J k w 3 / k v 2 m D 6 W 5 T P P x N V p q O N u / 1 m z M 6 K O D E l c J k 4 I U D j R V q b U O v c J Z 3 E U H T E x 4 2 R / c L M 3 G c g z A x 8 C 6 7 h T h R P v s e I T z n l 4 K s 4 n v p R 1 k 5 z b S J F k v j 7 Q S H X k B 2 p c w q 2 y f 5 d a 5 O N c L m U S D w d B e v P r O l r K P m x 0 m O 2 W O c a 6 U K a 7 R m w M z S H 6 g 1 / k K L V X H R p 6 l G X L 4 q + l a K N d 8 D s b E R v M L a Y d 0 s V 9 K S P y 5 r 9 3 6 + o x 1 W W / L p I 9 Y r 4 V z k y N U n H 9 3 r m h X c v N N 9 6 H k o D S z J / v P 5 I A X b L + a a s m U 8 j J l 1 D a 9 Y 0 J e y l X v E z F O Y p H G i S 3 d o M k s t J A M g 6 B h z 7 p F e y 0 N d R d t + V O i U j G y p / u / k 6 / 7 r n p + 3 v 2 1 B G R z / W k 7 f e + A A h P / + D J n T T H M f m V p J / I L G D K k H c c k K d h E j j m y k I e 0 V W W K Y Z 9 M 5 F M 0 J E y b F Z 3 H Y I c r 6 8 Y y U / B F d B 0 Z H J R N N O V X l V C O u F h J 4 A S U R T n l R K g A a 6 V T T h m N m + q Y T q b 2 8 s V L N 9 P 2 D j o s 1 H K / i B w y 3 0 Q l 5 W u 4 0 3 c S Q m d n g E I b + Q a T I k B T K 7 a t s u p 4 9 g X 5 f d l 5 z F U M Z D Z 2 x M j 4 L 5 t E n f / v Z + x z u P 5 i g 6 j n N v D e n c g y 4 G H U K 3 u 8 1 7 U v O n U r 5 R r 2 e r S U p k H i r t u j F 6 a b e I 1 p t 7 5 j L R t j c T G M d b 1 8 r D y b n j B p + 3 3 U 6 y + T C E q 0 q l 3 1 z Y X 6 d S b + I 6 k 6 J z P 4 S 4 / y 3 U S 5 w b B P V s d O 5 B J L / U x X 8 5 b P H D A N g 0 Q 5 f P 5 P L / K 6 u T 7 r O y J F 3 z d x r w f 1 l a S x X o U R m I Q A Y y p 9 3 x J Z 1 f 3 + w M 7 O z n y u h c f Y s O M O m / f 3 w l f y g 9 i 4 P 6 0 g g F n N / a 1 r K 2 8 n Z a L t x P T M G 7 H 5 f p B v W y P Q U W 0 7 S C F / K n s S + + 5 B V 4 n + + J e z R P 6 R 2 F b v / x x E l k Q z Y G l H W Y w w k G Q t W H / a k Y N d 0 z 0 3 e + R 6 Y p 6 M 4 I V P r m b R y 8 + Q c r m V l Q u k J D F e R H I J L J H z K S H j f X l z f + b + 8 d t B s l e X h B N v k H D J c d 0 l M 2 n A k a Q d v w M U w o Z o D g 5 y y 3 i q I C H h 3 i R n 3 5 z / + U 0 G g M V 9 q 6 X 0 8 S J f 7 E u L b F h P J E m + f v n a R u O R 7 e 3 t 2 d H x k f w e g g G J H M y B 7 / B K h r a b q W I m 6 i s r z s F D Y A W 3 S o r T i e 9 R J n l p 1 3 K + Y Y 8 P v x K Q U y 2 F x q u V e K 7 t d m c 2 l O b 8 D 8 8 S D 8 3 e 0 6 d N 5 H M + 6 v x J v F 6 X S d x w I U W w Y s E j S v V 6 G + X + j / 9 r m J D o 6 v l N O l j K w Y Q V u V F Z O B 6 Q A S Z i 7 Y R R H U R i s E 2 n F Z B x X l m A Y j d T z v 8 h C W 3 4 q J P Y E x 3 Z s 3 u Y M 7 o 4 v / S n b h B I O D g 8 s E 4 7 1 S y E x 8 8 m f 1 I b 0 o q m 4 B f U s l e B i j 3 1 H G D 4 W m C B R o p q p Z Y 9 P v i F m 3 1 8 R 8 i 9 H R x f C y j o 9 2 d T + 8 N 5 5 t f c 0 6 d K B W m k / c a J 7 d X O x M d 5 + c H M X x U k F G s y k 5 m 3 J G W s K o F c 9 + + v 0 j t L 4 G F C N B X A Q v K / B V T i A G G C k c x z B P i n S G g s l u T / 4 o g c r V T r s N k l W z K f n c r H 2 e v Y 8 Z G 0 V F C R o 3 7 u y 8 k B z z Z y r U U E k O C F T E H 2 1 + M G a C w i e Y 8 6 v / T U J B J N 8 Z / I w W M S + D r 6 + n x o 3 5 x l A Y t 7 + p Q J E / q o / V I u x V B j m k Z r 0 U 4 A D M A B s t 7 k g Q 2 m B + k F G 3 T j n h I U x I 8 A L Z X c f x m E b / X X D 9 K n L 9 K C 8 W h s z 5 5 9 5 9 k R a K l 6 v e q T u e z U g 8 l 3 L e l y f C y A R f u z q G A 5 K N t x 8 6 k / X J k n F D K J W y t 3 1 F / 0 2 P s E O P / D d 1 O 7 H N / s 0 N 7 T p 0 P F w t w q 8 q W C M r v N s g a L 1 d P 4 V E s J V F L + e Q z U o / X Z b + l G 7 z P D 0 F 8 S m C D S d v 7 5 J F 0 o i Y 9 D 4 i f b i / F I G / a O Y O + 4 V u X A t Q o 5 d t e S 8 O F h d J Z c L H P G x i i c j p k 4 n F + q k 0 l 8 x f 8 M r g U T N A i l x W b p f N A 9 / W X Q Q r 7 T Z N 5 0 T d S f H o u n W j L z m j Y O O z 5 R 3 5 0 c r 8 9 8 l 3 6 y 4 R x S Z w b i d + a X m c i s N W o y / 0 L f f / v 1 8 B s P S G C i E U z Y h f I y + X j M C x n n + G M A k j 0 f m n o t X b O G C W I / v m 8 v C 9 J 0 P 9 m u / k k T 2 u l q p J T v t v l P 0 E 9 2 l P H z S J / 5 0 1 l i o / H c x s O x t d t k g Q M y M h / G A t W 3 k k K 9 9 R X b S C p e o P M 9 + N R / 0 2 h s D 1 t f 2 X 7 t i f F 4 m F Q r X a + Z 5 s t Y v l N o 5 y P m d e 7 p c 6 C f t N g k g P L N 6 c p + + y K 2 l 5 e h 5 d m + u B q s f 7 2 Z y P 4 m m r c X P L J y T p q J O a h S w z d H Y S t l f r + J W O V 6 O l x 4 S t F i d a + d P h f 6 y Y 8 0 6 r k b l u 1 y d W z n U U O + 5 P W h 7 Y z Q P G w m u V d 9 5 C Z h 2 R r W K B x a p 3 n o P t l N / l J G w 2 h h L / p F C + O N i b F 7 + s n T T x 5 Q L P o r V + t W r u 1 Z b 9 6 w r 8 8 q v u v R T R k E b p 7 p 5 5 w V j A y K o j R U o 7 p n P P u V H L 7 b 0 o W m 8 5 W 9 6 O X k w N 5 P 5 H 5 u 9 F n Y I r 6 V V K k s 7 V S w 8 3 H J L o a P H V T X + T / g h c f o k 8 v H X J a n G C V M + j J p T c o E J 2 0 / 2 I f g Z E R S b P H e 1 P s M 6 b M c c e Y U 4 v i p H T V + Y V X 5 S e + T k C F U k a J E y J 2 D J R 7 s S M o r B 1 k Y i 0 W a t r R J k / n c X v b x o e 7 B 9 D n S Z z n q Q G A q 3 y Z e t g S o x n t z U S y y 4 9 E k s 7 j v 2 o n l G u y 7 g L Y C T C z k A 1 x s M s / n D F T x M r Z v z i Y y 9 a 4 P o 9 / T T 5 s + W z F K m h K a a J s / B M B 4 J E u j c u h m H 6 D i l S d X s D E k O y B B A A x w O d B 0 f H v J o 0 H 3 / b d 7 + j z p s w Q U G P L M + D x A Y D H U u 8 R m k 5 1 a u h N R R o C K P f 1 Y C 8 X 2 X H W 2 3 i q V U l A t E n v Z M 3 t 2 W f W o 4 j 1 9 v v R Z j j 4 W 2 s X Y 7 I 8 X M x t H Q z f x N g k g s d f D J q H J A B X + V P o 0 P K J 9 m H k r e 9 5 N 7 P d n B b 2 / e W 7 q n n 7 6 9 N m K U 5 a e s D 3 W K H q / C 9 g / o j 8 7 t c X q / U 0 P f R 5 K 9 i J P u x h E f X v R m 9 u z i 5 X A 9 G 5 w 4 p 4 + T / q s 7 Z P 5 M r B w X r O r y 7 0 9 K B E P / B G P V z U V N F 9 E d j G 9 t O 5 s q t e 8 R b 7 w 7 H 1 f 7 J 4 + P / p s A c V C s U p x t t 6 L 4 X 3 t w p L w c d R L d z v a o N 7 s 3 L 7 r n d t J v 2 x n o y c C U 0 e m 4 P 0 E 7 j 2 l 9 N k C i k V k e / V T X 0 R 2 H c X L 0 G b R Q O Z h u m Y K M / D 3 p 3 n 7 9 u K h D W b p M 6 b Y C f Z e O 9 1 T R p 8 l o A o C U 6 v a s 1 q Z J 8 e z H L 7 m 6 1 0 w A Z e e l v 8 W I O O 4 L 7 P u h Z 2 O / y S N d G b 9 y b 5 M Q p Z G 7 5 Z k e 0 + f F 3 3 0 U + D / M o l F g Z E V i 7 H F i 7 L A Q c I s I E p k B k Z 2 1 H x h Q W V s B b Y 4 2 y A 0 0 r O L v z G e 5 H A f H r + n b f S Z c k X O t R G b F r I / w F u N x K N Q A 3 s 9 + L k N p k e u i T a J X U X x v T 7 n P e v u 6 W a 6 F 7 N b a L k q 2 i j s O L g 2 C a 2 G z 3 V T p v o 9 f d 5 0 D 6 h r i C 2 j r u 4 S G p Q n 7 n / d 0 z 1 d R / e A u o Y I V k Q x z 3 h 6 m / 2 w k O a a + L K P e 7 q n 7 X Q P q G s p J w C x W + j b F b e j 6 Y G x L e 8 9 3 d N 1 d A + o G y i K a 2 7 2 4 T O h q S 6 n 2 x 8 o f U / 3 l N E 9 o K 5 Q P r e 0 v f q 5 1 S s j n 5 P y + a l F Y N 0 t T 6 6 7 p 3 u 6 S v e A u k L 1 Y G i H z Z d 2 0 H j l j z I Z R 2 0 7 G 3 1 h / e m h f r 2 P 7 t 3 T z X Q P q H c o s U a l L 9 g w 1 5 2 z U j 7 2 u a i p t N R 1 G x v e 0 z 1 t 0 j 2 g r h C P 7 7 w c P b Z z H W z F e 0 / 3 d B e 6 B 9 Q 7 l L P + 5 M h 6 0 6 N 1 M O K + e + 7 p b n T P M V c I 0 + 4 + T + + e P p Q + W 8 5 h + T q P M L 0 P M 9 z T 9 0 d m / z 8 z N B p J H p H K y A A A A A B J R U 5 E r k J g g g = = < / I m a g e > < / F r a m e > < L a y e r s C o n t e n t > & l t ; ? x m l   v e r s i o n = " 1 . 0 "   e n c o d i n g = " u t f - 1 6 " ? & g t ; & l t ; S e r i a l i z e d L a y e r M a n a g e r   x m l n s : x s i = " h t t p : / / w w w . w 3 . o r g / 2 0 0 1 / X M L S c h e m a - i n s t a n c e "   x m l n s : x s d = " h t t p : / / w w w . w 3 . o r g / 2 0 0 1 / X M L S c h e m a "   P l a y F r o m I s N u l l = " t r u e "   P l a y F r o m T i c k s = " 0 "   P l a y T o I s N u l l = " t r u e "   P l a y T o T i c k s = " 0 "   D a t a S c a l e = " N a N "   D i m n S c a l e = " N a N "   x m l n s = " h t t p : / / m i c r o s o f t . d a t a . v i s u a l i z a t i o n . g e o 3 d / 1 . 0 " & g t ; & l t ; L a y e r D e f i n i t i o n s & g t ; & l t ; L a y e r D e f i n i t i o n   N a m e = " C a p a   1 "   G u i d = " 4 c 8 7 a 6 e 0 - 3 4 d c - 4 a f 6 - a 0 3 1 - 9 c 3 f 6 2 8 2 b 5 3 a "   R e v = " 3 "   R e v G u i d = " 2 2 d 2 b 9 b b - c d 4 8 - 4 d c 0 - b f 7 d - f 3 4 3 4 7 9 1 9 9 9 9 "   V i s i b l e = " t r u e "   I n s t O n l y = " f a l s e "   G e o D a t a G u i d = " b a c 5 3 9 d 1 - f 4 3 0 - 4 3 e 6 - b 3 b 7 - 5 9 c 4 5 3 9 7 8 3 9 1 " & g t ; & l t ; G e o V i s   V i s i b l e = " t r u e "   L a y e r C o l o r S e t = " t r u e "   R e g i o n S h a d i n g M o d e S e t = " f a l s e "   R e g i o n S h a d i n g M o d e = " G l o b a l "   V i s u a l T y p e = " P o i n t M a r k e r C h a r t "   N u l l s = " f a l s e "   Z e r o s = " t r u e "   N e g a t i v e s = " t r u e "   V i s u a l S h a p e = " I n v e r t e d P y r a m i d "   L a y e r S h a p e S e t = " f a l s e "   L a y e r S h a p e = " I n v e r t e d P y r a m i d "   H i d d e n M e a s u r e = " f a l s e " & g t ; & l t ; L o c k e d V i e w S c a l e s & g t ; & l t ; L o c k e d V i e w S c a l e & g t ; N a N & l t ; / L o c k e d V i e w S c a l e & g t ; & l t ; L o c k e d V i e w S c a l e & g t ; N a N & l t ; / L o c k e d V i e w S c a l e & g t ; & l t ; L o c k e d V i e w S c a l e & g t ; N a N & l t ; / L o c k e d V i e w S c a l e & g t ; & l t ; L o c k e d V i e w S c a l e & g t ; N a N & l t ; / L o c k e d V i e w S c a l e & g t ; & l t ; / L o c k e d V i e w S c a l e s & g t ; & l t ; L a y e r C o l o r & g t ; & l t ; R & g t ; 1 & l t ; / R & g t ; & l t ; G & g t ; 1 & l t ; / G & g t ; & l t ; B & g t ; 0 . 4 & l t ; / B & g t ; & l t ; A & g t ; 1 & l t ; / A & g t ; & l t ; / L a y e r C o l o r & g t ; & l t ; C o l o r I n d i c e s & g t ; & l t ; C o l o r I n d e x & g t ; 0 & l t ; / C o l o r I n d e x & g t ; & l t ; / C o l o r I n d i c e s & g t ; & l t ; G e o F i e l d W e l l D e f i n i t i o n   A c c u m u l a t e = " f a l s e "   D e c a y = " N o n e "   D e c a y T i m e I s N u l l = " t r u e "   D e c a y T i m e T i c k s = " 0 "   V M T i m e A c c u m u l a t e = " f a l s e "   V M T i m e P e r s i s t = " f a l s e "   U s e r N o t M a p B y = " t r u e "   S e l T i m e S t g = " N o n e "   C h o o s i n g G e o F i e l d s = " t r u e " & g t ; & l t ; G e o E n t i t y   N a m e = " U n u s e d "   V i s i b l e = " f a l s e " & g t ; & l t ; G e o C o l u m n s   / & g t ; & l t ; / G e o E n t i t y & g t ; & l t ; M e a s u r e s   / & g t ; & l t ; M e a s u r e A F s   / & g t ; & l t ; C o l o r A F & g t ; N o n e & l t ; / C o l o r A F & g t ; & l t ; C h o s e n F i e l d s & g t ; & l t ; C h o s e n F i e l d   N a m e = " P r o v i n c i a "   V i s i b l e = " t r u e "   D a t a T y p e = " S t r i n g "   M o d e l Q u e r y N a m e = " ' R a n g o ' [ P r o v i n c i a ] " & g t ; & l t ; T a b l e   M o d e l N a m e = " R a n g o "   N a m e I n S o u r c e = " R a n g o "   V i s i b l e = " t r u e "   L a s t R e f r e s h = " 0 0 0 1 - 0 1 - 0 1 T 0 0 : 0 0 : 0 0 "   / & g t ; & l t ; / C h o s e n F i e l d & g t ; & l t ; C h o s e n F i e l d   N a m e = " A F P   P o p u l a r "   V i s i b l e = " t r u e "   D a t a T y p e = " L o n g "   M o d e l Q u e r y N a m e = " ' R a n g o ' [ A F P   P o p u l a r ] " & g t ; & l t ; T a b l e   M o d e l N a m e = " R a n g o "   N a m e I n S o u r c e = " R a n g o "   V i s i b l e = " t r u e "   L a s t R e f r e s h = " 0 0 0 1 - 0 1 - 0 1 T 0 0 : 0 0 : 0 0 "   / & g t ; & l t ; / C h o s e n F i e l d & g t ; & l t ; C h o s e n F i e l d   N a m e = " R e s e r v a s "   V i s i b l e = " t r u e "   D a t a T y p e = " L o n g "   M o d e l Q u e r y N a m e = " ' R a n g o ' [ R e s e r v a s ] " & g t ; & l t ; T a b l e   M o d e l N a m e = " R a n g o "   N a m e I n S o u r c e = " R a n g o "   V i s i b l e = " t r u e "   L a s t R e f r e s h = " 0 0 0 1 - 0 1 - 0 1 T 0 0 : 0 0 : 0 0 "   / & g t ; & l t ; / C h o s e n F i e l d & g t ; & l t ; C h o s e n F i e l d   N a m e = " R o m a n a "   V i s i b l e = " t r u e "   D a t a T y p e = " D o u b l e "   M o d e l Q u e r y N a m e = " ' R a n g o ' [ R o m a n a ] " & g t ; & l t ; T a b l e   M o d e l N a m e = " R a n g o "   N a m e I n S o u r c e = " R a n g o "   V i s i b l e = " t r u e "   L a s t R e f r e s h = " 0 0 0 1 - 0 1 - 0 1 T 0 0 : 0 0 : 0 0 "   / & g t ; & l t ; / C h o s e n F i e l d & g t ; & l t ; C h o s e n F i e l d   N a m e = " S c o t i a   C r e c e r "   V i s i b l e = " t r u e "   D a t a T y p e = " L o n g "   M o d e l Q u e r y N a m e = " ' R a n g o ' [ S c o t i a   C r e c e r ] " & g t ; & l t ; T a b l e   M o d e l N a m e = " R a n g o "   N a m e I n S o u r c e = " R a n g o "   V i s i b l e = " t r u e "   L a s t R e f r e s h = " 0 0 0 1 - 0 1 - 0 1 T 0 0 : 0 0 : 0 0 "   / & g t ; & l t ; / C h o s e n F i e l d & g t ; & l t ; C h o s e n F i e l d   N a m e = " S i e m b r a "   V i s i b l e = " t r u e "   D a t a T y p e = " L o n g "   M o d e l Q u e r y N a m e = " ' R a n g o ' [ S i e m b r a ] " & g t ; & l t ; T a b l e   M o d e l N a m e = " R a n g o "   N a m e I n S o u r c e = " R a n g o "   V i s i b l e = " t r u e "   L a s t R e f r e s h = " 0 0 0 1 - 0 1 - 0 1 T 0 0 : 0 0 : 0 0 "   / & g t ; & l t ; / C h o s e n F i e l d & g t ; & l t ; / C h o s e n F i e l d s & g t ; & l t ; C h u n k B y & g t ; N o n e & l t ; / C h u n k B y & g t ; & l t ; C h o s e n G e o M a p p i n g s & g t ; & l t ; G e o M a p p i n g T y p e & g t ; S t a t e & l t ; / G e o M a p p i n g T y p e & g t ; & l t ; G e o M a p p i n g T y p e & g t ; N o n e & l t ; / G e o M a p p i n g T y p e & g t ; & l t ; G e o M a p p i n g T y p e & g t ; N o n e & l t ; / G e o M a p p i n g T y p e & g t ; & l t ; G e o M a p p i n g T y p e & g t ; N o n e & l t ; / G e o M a p p i n g T y p e & g t ; & l t ; G e o M a p p i n g T y p e & g t ; N o n e & l t ; / G e o M a p p i n g T y p e & g t ; & l t ; G e o M a p p i n g T y p e & g t ; N o n e & l t ; / G e o M a p p i n g T y p e & g t ; & l t ; / C h o s e n G e o M a p p i n g s & g t ; & l t ; / G e o F i e l d W e l l D e f i n i t i o n & g t ; & l t ; P r o p e r t i e s   / & g t ; & l t ; C h a r t V i s u a l i z a t i o n s   / & g t ; & l t ; O p a c i t y F a c t o r s & g t ; & l t ; O p a c i t y F a c t o r & g t ; 1 & l t ; / O p a c i t y F a c t o r & g t ; & l t ; O p a c i t y F a c t o r & g t ; 1 & l t ; / O p a c i t y F a c t o r & g t ; & l t ; O p a c i t y F a c t o r & g t ; 1 & l t ; / O p a c i t y F a c t o r & g t ; & l t ; O p a c i t y F a c t o r & g t ; 1 & l t ; / O p a c i t y F a c t o r & g t ; & l t ; / O p a c i t y F a c t o r s & g t ; & l t ; D a t a S c a l e s & g t ; & l t ; D a t a S c a l e & g t ; 1 & l t ; / D a t a S c a l e & g t ; & l t ; D a t a S c a l e & g t ; 1 & l t ; / D a t a S c a l e & g t ; & l t ; D a t a S c a l e & g t ; 1 & l t ; / D a t a S c a l e & g t ; & l t ; D a t a S c a l e & g t ; 1 & l t ; / D a t a S c a l e & g t ; & l t ; / D a t a S c a l e s & g t ; & l t ; D i m n S c a l e s & g t ; & l t ; D i m n S c a l e & g t ; 0 . 3 7 4 9 9 9 9 9 9 9 9 9 9 9 9 9 4 & l t ; / D i m n S c a l e & g t ; & l t ; D i m n S c a l e & g t ; 1 & l t ; / D i m n S c a l e & g t ; & l t ; D i m n S c a l e & g t ; 1 & l t ; / D i m n S c a l e & g t ; & l t ; D i m n S c a l e & g t ; 1 & l t ; / D i m n S c a l e & g t ; & l t ; / D i m n S c a l e s & g t ; & l t ; / G e o V i s & g t ; & l t ; / L a y e r D e f i n i t i o n & g t ; & l t ; / L a y e r D e f i n i t i o n s & g t ; & l t ; D e c o r a t o r s   / & g t ; & l t ; / S e r i a l i z e d L a y e r M a n a g e r & g t ; < / L a y e r s C o n t e n t > < / S c e n e > < / S c e n e s > < / T o u r > 
</file>

<file path=customXml/item18.xml>��< ? x m l   v e r s i o n = " 1 . 0 "   e n c o d i n g = " U T F - 1 6 " ? > < G e m i n i   x m l n s = " h t t p : / / g e m i n i / p i v o t c u s t o m i z a t i o n / S h o w I m p l i c i t M e a s u r e s " > < C u s t o m C o n t e n t > < ! [ C D A T A [ F a l s e ] ] > < / C u s t o m C o n t e n t > < / G e m i n i > 
</file>

<file path=customXml/item2.xml>��< ? x m l   v e r s i o n = " 1 . 0 "   e n c o d i n g = " U T F - 1 6 " ? > < G e m i n i   x m l n s = " h t t p : / / g e m i n i / p i v o t c u s t o m i z a t i o n / T a b l e X M L _ R a n g o - f 3 f e 5 9 b c - c 8 f 1 - 4 b e c - 8 0 e 6 - b 3 4 4 c 0 9 d 9 7 7 3 " > < C u s t o m C o n t e n t > & l t ; T a b l e W i d g e t G r i d S e r i a l i z a t i o n   x m l n s : x s i = " h t t p : / / w w w . w 3 . o r g / 2 0 0 1 / X M L S c h e m a - i n s t a n c e "   x m l n s : x s d = " h t t p : / / w w w . w 3 . o r g / 2 0 0 1 / X M L S c h e m a " & g t ; & l t ; C o l u m n S u g g e s t e d T y p e   / & g t ; & l t ; C o l u m n F o r m a t   / & g t ; & l t ; C o l u m n A c c u r a c y   / & g t ; & l t ; C o l u m n C u r r e n c y S y m b o l   / & g t ; & l t ; C o l u m n P o s i t i v e P a t t e r n   / & g t ; & l t ; C o l u m n N e g a t i v e P a t t e r n   / & g t ; & l t ; C o l u m n W i d t h s & g t ; & l t ; i t e m & g t ; & l t ; k e y & g t ; & l t ; s t r i n g & g t ; P r o v i n c i a & l t ; / s t r i n g & g t ; & l t ; / k e y & g t ; & l t ; v a l u e & g t ; & l t ; i n t & g t ; 9 3 & l t ; / i n t & g t ; & l t ; / v a l u e & g t ; & l t ; / i t e m & g t ; & l t ; i t e m & g t ; & l t ; k e y & g t ; & l t ; s t r i n g & g t ; A F P   P o p u l a r & l t ; / s t r i n g & g t ; & l t ; / k e y & g t ; & l t ; v a l u e & g t ; & l t ; i n t & g t ; 1 4 1 & l t ; / i n t & g t ; & l t ; / v a l u e & g t ; & l t ; / i t e m & g t ; & l t ; i t e m & g t ; & l t ; k e y & g t ; & l t ; s t r i n g & g t ; R e s e r v a s & l t ; / s t r i n g & g t ; & l t ; / k e y & g t ; & l t ; v a l u e & g t ; & l t ; i n t & g t ; 1 5 6 & l t ; / i n t & g t ; & l t ; / v a l u e & g t ; & l t ; / i t e m & g t ; & l t ; i t e m & g t ; & l t ; k e y & g t ; & l t ; s t r i n g & g t ; R o m a n a & l t ; / s t r i n g & g t ; & l t ; / k e y & g t ; & l t ; v a l u e & g t ; & l t ; i n t & g t ; 2 0 7 & l t ; / i n t & g t ; & l t ; / v a l u e & g t ; & l t ; / i t e m & g t ; & l t ; i t e m & g t ; & l t ; k e y & g t ; & l t ; s t r i n g & g t ; S c o t i a   C r e c e r & l t ; / s t r i n g & g t ; & l t ; / k e y & g t ; & l t ; v a l u e & g t ; & l t ; i n t & g t ; 1 1 5 & l t ; / i n t & g t ; & l t ; / v a l u e & g t ; & l t ; / i t e m & g t ; & l t ; i t e m & g t ; & l t ; k e y & g t ; & l t ; s t r i n g & g t ; S i e m b r a & l t ; / s t r i n g & g t ; & l t ; / k e y & g t ; & l t ; v a l u e & g t ; & l t ; i n t & g t ; 8 7 & l t ; / i n t & g t ; & l t ; / v a l u e & g t ; & l t ; / i t e m & g t ; & l t ; / C o l u m n W i d t h s & g t ; & l t ; C o l u m n D i s p l a y I n d e x & g t ; & l t ; i t e m & g t ; & l t ; k e y & g t ; & l t ; s t r i n g & g t ; P r o v i n c i a & l t ; / s t r i n g & g t ; & l t ; / k e y & g t ; & l t ; v a l u e & g t ; & l t ; i n t & g t ; 0 & l t ; / i n t & g t ; & l t ; / v a l u e & g t ; & l t ; / i t e m & g t ; & l t ; i t e m & g t ; & l t ; k e y & g t ; & l t ; s t r i n g & g t ; A F P   P o p u l a r & l t ; / s t r i n g & g t ; & l t ; / k e y & g t ; & l t ; v a l u e & g t ; & l t ; i n t & g t ; 1 & l t ; / i n t & g t ; & l t ; / v a l u e & g t ; & l t ; / i t e m & g t ; & l t ; i t e m & g t ; & l t ; k e y & g t ; & l t ; s t r i n g & g t ; R e s e r v a s & l t ; / s t r i n g & g t ; & l t ; / k e y & g t ; & l t ; v a l u e & g t ; & l t ; i n t & g t ; 2 & l t ; / i n t & g t ; & l t ; / v a l u e & g t ; & l t ; / i t e m & g t ; & l t ; i t e m & g t ; & l t ; k e y & g t ; & l t ; s t r i n g & g t ; R o m a n a & l t ; / s t r i n g & g t ; & l t ; / k e y & g t ; & l t ; v a l u e & g t ; & l t ; i n t & g t ; 3 & l t ; / i n t & g t ; & l t ; / v a l u e & g t ; & l t ; / i t e m & g t ; & l t ; i t e m & g t ; & l t ; k e y & g t ; & l t ; s t r i n g & g t ; S c o t i a   C r e c e r & l t ; / s t r i n g & g t ; & l t ; / k e y & g t ; & l t ; v a l u e & g t ; & l t ; i n t & g t ; 4 & l t ; / i n t & g t ; & l t ; / v a l u e & g t ; & l t ; / i t e m & g t ; & l t ; i t e m & g t ; & l t ; k e y & g t ; & l t ; s t r i n g & g t ; S i e m b r a & l t ; / s t r i n g & g t ; & l t ; / k e y & g t ; & l t ; v a l u e & g t ; & l t ; i n t & g t ; 5 & l t ; / i n t & g t ; & l t ; / v a l u e & g t ; & l t ; / i t e m & g t ; & l t ; / C o l u m n D i s p l a y I n d e x & g t ; & l t ; C o l u m n F r o z e n   / & g t ; & l t ; C o l u m n C h e c k e d   / & g t ; & l t ; C o l u m n F i l t e r   / & g t ; & l t ; S e l e c t i o n F i l t e r   / & g t ; & l t ; F i l t e r P a r a m e t e r s   / & g t ; & l t ; I s S o r t D e s c e n d i n g & g t ; f a l s e & l t ; / I s S o r t D e s c e n d i n g & g t ; & l t ; / T a b l e W i d g e t G r i d S e r i a l i z a t i o n & g t ; < / C u s t o m C o n t e n t > < / G e m i n i > 
</file>

<file path=customXml/item3.xml>��< ? x m l   v e r s i o n = " 1 . 0 "   e n c o d i n g = " U T F - 1 6 " ? > < G e m i n i   x m l n s = " h t t p : / / g e m i n i / p i v o t c u s t o m i z a t i o n / I s S a n d b o x E m b e d d e d " > < C u s t o m C o n t e n t > < ! [ C D A T A [ y e s ] ] > < / C u s t o m C o n t e n t > < / G e m i n i > 
</file>

<file path=customXml/item4.xml>��< ? x m l   v e r s i o n = " 1 . 0 "   e n c o d i n g = " U T F - 1 6 " ? > < G e m i n i   x m l n s = " h t t p : / / g e m i n i / p i v o t c u s t o m i z a t i o n / T a b l e C o u n t I n S a n d b o x " > < C u s t o m C o n t e n t > < ! [ C D A T A [ 1 ] ] > < / C u s t o m C o n t e n t > < / G e m i n i > 
</file>

<file path=customXml/item5.xml>��< ? x m l   v e r s i o n = " 1 . 0 "   e n c o d i n g = " U T F - 1 6 " ? > < G e m i n i   x m l n s = " h t t p : / / g e m i n i / p i v o t c u s t o m i z a t i o n / L i n k e d T a b l e U p d a t e M o d e " > < C u s t o m C o n t e n t > < ! [ C D A T A [ T r u e ] ] > < / C u s t o m C o n t e n t > < / G e m i n i > 
</file>

<file path=customXml/item6.xml>��< ? x m l   v e r s i o n = " 1 . 0 "   e n c o d i n g = " U T F - 1 6 " ? > < G e m i n i   x m l n s = " h t t p : / / g e m i n i / p i v o t c u s t o m i z a t i o n / D i a g r a m s " > < C u s t o m C o n t e n t > & l t ; A r r a y O f D i a g r a m M a n a g e r . S e r i a l i z a b l e D i a g r a m   x m l n s = " h t t p : / / s c h e m a s . d a t a c o n t r a c t . o r g / 2 0 0 4 / 0 7 / M i c r o s o f t . A n a l y s i s S e r v i c e s . C o m m o n "   x m l n s : i = " h t t p : / / w w w . w 3 . o r g / 2 0 0 1 / X M L S c h e m a - i n s t a n c e " & g t ; & l t ; D i a g r a m M a n a g e r . S e r i a l i z a b l e D i a g r a m & g t ; & l t ; A d a p t e r   i : t y p e = " M e a s u r e D i a g r a m S a n d b o x A d a p t e r " & g t ; & l t ; T a b l e N a m e & g t ; R a n g o & 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 i : t y p e = " S a n d b o x E d i t o r M e a s u r e G r i d K e y " & g t ; & l t ; T a b l e N a m e & g t ; R a n g o & l t ; / T a b l e N a m e & g t ; & l t ; / K e y & g t ; & l t ; M a i n t a i n e r 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C o l u m n s \ P r o v i n c i a & l t ; / K e y & g t ; & l t ; / D i a g r a m O b j e c t K e y & g t ; & l t ; D i a g r a m O b j e c t K e y & g t ; & l t ; K e y & g t ; C o l u m n s \ A F P   P o p u l a r & l t ; / K e y & g t ; & l t ; / D i a g r a m O b j e c t K e y & g t ; & l t ; D i a g r a m O b j e c t K e y & g t ; & l t ; K e y & g t ; C o l u m n s \ R e s e r v a s & l t ; / K e y & g t ; & l t ; / D i a g r a m O b j e c t K e y & g t ; & l t ; D i a g r a m O b j e c t K e y & g t ; & l t ; K e y & g t ; C o l u m n s \ R o m a n a & l t ; / K e y & g t ; & l t ; / D i a g r a m O b j e c t K e y & g t ; & l t ; D i a g r a m O b j e c t K e y & g t ; & l t ; K e y & g t ; C o l u m n s \ S c o t i a   C r e c e r & l t ; / K e y & g t ; & l t ; / D i a g r a m O b j e c t K e y & g t ; & l t ; D i a g r a m O b j e c t K e y & g t ; & l t ; K e y & g t ; C o l u m n s \ S i e m b r a & 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C o l u m n s \ P r o v i n c i a & l t ; / K e y & g t ; & l t ; / a : K e y & g t ; & l t ; a : V a l u e   i : t y p e = " M e a s u r e G r i d N o d e V i e w S t a t e " & g t ; & l t ; L a y e d O u t & g t ; t r u e & l t ; / L a y e d O u t & g t ; & l t ; / a : V a l u e & g t ; & l t ; / a : K e y V a l u e O f D i a g r a m O b j e c t K e y a n y T y p e z b w N T n L X & g t ; & l t ; a : K e y V a l u e O f D i a g r a m O b j e c t K e y a n y T y p e z b w N T n L X & g t ; & l t ; a : K e y & g t ; & l t ; K e y & g t ; C o l u m n s \ A F P   P o p u l a r & l t ; / K e y & g t ; & l t ; / a : K e y & g t ; & l t ; a : V a l u e   i : t y p e = " M e a s u r e G r i d N o d e V i e w S t a t e " & g t ; & l t ; C o l u m n & g t ; 1 & l t ; / C o l u m n & g t ; & l t ; L a y e d O u t & g t ; t r u e & l t ; / L a y e d O u t & g t ; & l t ; / a : V a l u e & g t ; & l t ; / a : K e y V a l u e O f D i a g r a m O b j e c t K e y a n y T y p e z b w N T n L X & g t ; & l t ; a : K e y V a l u e O f D i a g r a m O b j e c t K e y a n y T y p e z b w N T n L X & g t ; & l t ; a : K e y & g t ; & l t ; K e y & g t ; C o l u m n s \ R e s e r v a s & l t ; / K e y & g t ; & l t ; / a : K e y & g t ; & l t ; a : V a l u e   i : t y p e = " M e a s u r e G r i d N o d e V i e w S t a t e " & g t ; & l t ; C o l u m n & g t ; 2 & l t ; / C o l u m n & g t ; & l t ; L a y e d O u t & g t ; t r u e & l t ; / L a y e d O u t & g t ; & l t ; / a : V a l u e & g t ; & l t ; / a : K e y V a l u e O f D i a g r a m O b j e c t K e y a n y T y p e z b w N T n L X & g t ; & l t ; a : K e y V a l u e O f D i a g r a m O b j e c t K e y a n y T y p e z b w N T n L X & g t ; & l t ; a : K e y & g t ; & l t ; K e y & g t ; C o l u m n s \ R o m a n a & l t ; / K e y & g t ; & l t ; / a : K e y & g t ; & l t ; a : V a l u e   i : t y p e = " M e a s u r e G r i d N o d e V i e w S t a t e " & g t ; & l t ; C o l u m n & g t ; 3 & l t ; / C o l u m n & g t ; & l t ; L a y e d O u t & g t ; t r u e & l t ; / L a y e d O u t & g t ; & l t ; / a : V a l u e & g t ; & l t ; / a : K e y V a l u e O f D i a g r a m O b j e c t K e y a n y T y p e z b w N T n L X & g t ; & l t ; a : K e y V a l u e O f D i a g r a m O b j e c t K e y a n y T y p e z b w N T n L X & g t ; & l t ; a : K e y & g t ; & l t ; K e y & g t ; C o l u m n s \ S c o t i a   C r e c e r & l t ; / K e y & g t ; & l t ; / a : K e y & g t ; & l t ; a : V a l u e   i : t y p e = " M e a s u r e G r i d N o d e V i e w S t a t e " & g t ; & l t ; C o l u m n & g t ; 4 & l t ; / C o l u m n & g t ; & l t ; L a y e d O u t & g t ; t r u e & l t ; / L a y e d O u t & g t ; & l t ; / a : V a l u e & g t ; & l t ; / a : K e y V a l u e O f D i a g r a m O b j e c t K e y a n y T y p e z b w N T n L X & g t ; & l t ; a : K e y V a l u e O f D i a g r a m O b j e c t K e y a n y T y p e z b w N T n L X & g t ; & l t ; a : K e y & g t ; & l t ; K e y & g t ; C o l u m n s \ S i e m b r a & l t ; / K e y & g t ; & l t ; / a : K e y & g t ; & l t ; a : V a l u e   i : t y p e = " M e a s u r e G r i d N o d e V i e w S t a t e " & g t ; & l t ; C o l u m n & g t ; 5 & l t ; / C o l u m n & g t ; & l t ; L a y e d O u t & g t ; t r u e & l t ; / L a y e d O u t & g t ; & l t ; / a : V a l u e & g t ; & l t ; / a : K e y V a l u e O f D i a g r a m O b j e c t K e y a n y T y p e z b w N T n L X & g t ; & l t ; / V i e w S t a t e s & g t ; & l t ; / D i a g r a m M a n a g e r . S e r i a l i z a b l e D i a g r a m & g t ; & l t ; / A r r a y O f D i a g r a m M a n a g e r . S e r i a l i z a b l e D i a g r a m & g t ; < / C u s t o m C o n t e n t > < / G e m i n i > 
</file>

<file path=customXml/item7.xml>��< ? x m l   v e r s i o n = " 1 . 0 "   e n c o d i n g = " u t f - 1 6 " ? > < V i s u a l i z a t i o n L S t a t e   x m l n s : x s i = " h t t p : / / w w w . w 3 . o r g / 2 0 0 1 / X M L S c h e m a - i n s t a n c e "   x m l n s : x s d = " h t t p : / / w w w . w 3 . o r g / 2 0 0 1 / X M L S c h e m a "   x m l n s = " h t t p : / / m i c r o s o f t . d a t a . v i s u a l i z a t i o n . C l i e n t . E x c e l . L S t a t e / 1 . 0 " > < c g > H 4 s I A A A A A A A E A O 1 c y 2 7 b S B b 9 F c J A l q H q R V Z V Y C t w b K c 7 j T h t 2 I 1 g M D t a Y m T O 0 K R B S k k n f 5 N l Y 5 B F o 3 c z i 1 n o g + Y X 5 l R R l E S J g q m X q Y W z i G N F Y l 3 d W / d 1 7 q n 6 3 3 / + e / z 6 9 / v Y + R x m e Z Q m J 0 f U J U d O m P T S f p Q M T o 5 G w 0 8 v 1 d H r 7 v E b / P o + G L 5 P k 7 O g d x c 6 + F C S v / o 9 j 0 6 O 7 o b D h 1 e d z p c v X 9 w v 3 E 2 z Q Y c R Q j t / u 3 x / g 3 f e B y + j J B 8 G S S 8 8 m n 6 q / / i n j r r H 7 / L i A 9 M 3 3 0 e 9 L M 3 T T 0 O 3 H w w D 9 3 O U j 4 I 4 + h Y M I b o 7 C F P e 7 x j 5 8 U n n n y d H r 4 P + f Z S c R / k w i 3 r D k 6 t R m A 3 T F 4 x c x f g w 3 v Q x i E e h c 9 c 7 O f o U x H m I V 3 4 K 0 + s w T + O R e W C + 8 L s T D 6 E e 7 U o h C N G E S i 0 E 5 / 6 R E 0 N t L y V x p V b S l 0 R p J b j 0 o E W 8 / 7 Q Q A Z L i i R R L v E 2 z + 2 A 4 D P u n / X 4 W 5 n m 3 E M u x Q h 1 3 l v 7 7 e P K + t 1 E Y 9 y G S + T L J w I H i X y V R f H I 0 z E b Q a 2 f z / 1 g Q o H j + o 4 / r X o c P 4 3 / f x l E v c M 5 T q B n / S I L j T v n x z o L Y n Y p q u 8 f V 3 / G 9 O t Y a + P m u 3 n o 3 Q W K N Z x c b p J u a T 7 m e L y k h H h O a M C 7 E x H y + d p X H i K c E J b 4 Q H q d N 7 W c F K 3 Q w S F s x 4 I I E p Q k e 2 S n b W r B i U O s b 2 o U D K K k l t E e Z 1 H y i W y V c 4 i u q q c c U Z 4 R T V q N b V u c b C 9 9 s b 8 7 R X V i o q s L u z 2 E W 9 q O 5 3 f 2 Y a s 9 S B D z n G j 7 R 3 C O W 9 f m S u N i g n k Q w R b w h Q i P y l N F G u 1 Q w 6 V P G i f B V b b Q 5 Z I 1 W 9 O 3 0 Q y d O c + e 3 f P y 9 d x f F Q T 7 T 2 m O a v u i N g n 6 a z T 6 w j 8 C D n P F L m r 8 4 4 y 9 O N f 7 d D / H X r 7 1 0 i x y C O C M p 0 4 p R K S W f W h X J S z A P 1 l Y + Z 4 q y x k k E w R M Z v B + 2 E n 9 m i 1 f 9 Z m W S 2 n 3 o o c r 1 q V K S e 9 p H o B F k L i 0 L 7 R G B r M w 9 D 6 6 i a m J P b V 7 G F n V g 9 f E f Z n s a a 7 e i 2 x o p 2 l T y c / K c a L + N 8 i c K F u o e W / s t V K m 1 V e t L z l 2 f c E 2 U x 5 W i C m 5 S J h L i + k w S p g V V 2 p Q 9 d b m 5 1 j + u w 0 E 0 / i t x L s N h l j 6 k c Y Q S P z C + Y m K 7 E b U V f 2 k g V V P / O U M q Q k A t 3 / 5 Y Y q n J 3 9 A 6 9 6 n 0 N F W e 1 J T Q u a j k + Z 6 v U Y r 6 n C i 8 v N Q r r M z e e 1 a t L Y W K N c p v P t 3 y j x q 8 + o n V 8 X 9 N 1 a 7 d L J w H / w h u T b 5 + w 5 N N O w X t C g 6 r K V 9 4 h G r b E B S N H j W u x K g i U v n U p O k a 6 9 V 6 j J U K L t O K Y 8 w W b 2 q k p w 9 x 9 0 F i i y y j v Q 2 b c 8 Z 8 3 6 c + C i u m 9 L Q K Q H c n F I E v a o 7 C C 5 7 X O M r d B B B q / L 0 V k 0 3 X f i K L L U c w o B 0 E Z Z X w P U o V a i i o r Q Q 7 U G O h q S O e o F o z i n S y F M F q f e B m / D 0 B K P T N u Q 7 u o y z 8 1 o 5 i l 4 R o T c O e 6 y n O O a G e m G T g U s X C 1 R R o E k N 2 9 h B q a h P z i i S x 7 y 2 L H D F Z o q q 3 7 l k Q 9 9 f p 3 s 7 S O L 2 / n e + s H 8 u y a 6 c C V C O m f R v Z H 7 Z z i w O 8 c B k M 8 N L G H Z x y Y T W m t c / 9 i l 9 Q l / o b G g 3 d B i S y v X D g T M T b o 3 e Y P F + 7 4 o J J y 7 f N C q H i D a u T + 1 P n j Y s k d G F R y i t Z o 3 F t 7 C l X M 8 Y 1 w B T u M Y 9 r 5 H M T 5 J h w g b w A f 0 E B R y V p H O H O 0 q Q P S M I Y 8 j p 4 i N t p G 5 e F q J p 1 t f U u 8 m G a 7 N U j 3 w R Z c J d u 4 3 u I i w D Y P V R m M I 0 G S F I W Z o x y C g Q F u X 4 V K F a b l E q J 9 u h u q x U + W 7 y p i Z 7 a w S b B 8 6 a o z W z 6 h r 8 h g d s X z p H F K 5 5 X P 0 w x I 4 r H M P 7 z q O f S J s V f k 4 c V g f 8 s w / j H y P m G 3 w Z x A z k X 2 u l i 6 I O p A Q p L q b D r G P K 0 m I Q I M / R h R D K E D W J f b 1 w F I f Z a y V I I 1 c q u M 2 F 9 T o I n 2 n r L F S Y w b i X Q I A v J q F B K e 8 w v 0 V C F o h 0 l v E C O L V D u O u h u R Q U 0 + X L j v / a r X 5 t E r R o n K 1 X 1 2 P 0 p i M f f H 4 C F H B S i f Z k m w 7 B n H C P a 1 C E w B U U v R S g S p / R g t 3 L U I 6 m L d h m z H 8 Z R 1 2 I Q C m M 2 a w z m h G r F I S r r V 8 2 4 O n Z v G Y l r 3 A E F J J d Q H h E e h s s o P 6 b e Y O b L i E D A i z g G m G h k a z R b 6 w 2 V b 7 a / E V p l m a o C u 5 c o t W / H P 5 r X k P s f 6 5 z e Z i 5 6 q s e B h i a 5 x j 6 s W n 9 u n g X f J f 3 w I c R f S S / a o k E R D H F T A v D l Z v I x V y T 5 z N R P h X u u w V O o i N W K i y 5 I U N 1 j e 3 P S t T v O n w N L V L g M v q Z Z g / 2 1 o u D A B N C H / a i W r M C r b I 0 L I I v 7 G L A T t C t A s R r P B 4 1 M a C o h U S u W m 1 / + U M 1 2 O k h 3 G B D M w 3 Y V E E x Z b B r c a r R q 3 O A K 4 Q K k 9 j Q A C w Z q x h Q V Z S 7 w O z O D Y J h G I 0 z 4 d S 1 u b U Y 5 / R x + z d J 9 4 t j d 6 R L V 7 d K 9 i k B / C k E W O A u T Y R b E 4 R q V 1 d s M J L R 1 W t v l / E y Z K x U j q G t 8 l D m + 8 s q J D v V d L o m P 6 h X j Z i U w h a 5 J z 7 X N Z z m x A l 7 w 9 2 g w i t B f t e S l K y S p W m B 1 n L 0 J k 3 B g 2 p n y A 4 9 h e c v q F c S l m L k w I M 6 + 1 A W v x c Q 9 4 N A K S K g H x h 0 a f i J Q b j a r K j / G a T b + l 9 N x M E 4 A 5 N B K 8 F u S o d R P 8 X O 1 Q k / j 2 2 A t K G Z Z o e B F e I D t M W o 0 p T q F + i Z g i Q / U S 3 I i P Y V 5 y V o I / n s Q m 1 L A v + 0 o c 2 7 1 p m r c e Z H O z D A d P D Z E V E k 9 h I N J 9 6 O A C m P 8 h A A r u V p F 3 6 k N q G d 3 Y D E F y W C f O u 3 O L V J V X f e X U T z P 3 X x s X 7 6 B p H H Q D / O 7 5 r 6 + d h X 1 B h h h N u p t Q / S k Y A J J C p 6 c V 4 x P S p S Q c w H 7 o S j W 4 N Y 1 J 3 q W E r U S R G a L V 2 2 3 O n p s u e 3 X N l i B t 1 2 F / c x w r O 2 k 5 T L o p V k B E u a b V 8 I e e L m + A D T k g z A 3 R R p s J a w U O h w K G p 1 Y Z w Q J 6 M u K a S B 6 K + L 4 B 6 q I v X X G q 0 1 k Q L g a S Q 7 V w u / N 4 O w z c v y m t s Q 0 2 R O g X m P O o v F D T l E j k J A M o w L s P A 1 L i 1 p s o 7 Z 4 Q j r 4 C I F a s d 5 0 7 U O 1 1 0 1 k R p / v k k / m y E E v K l D w J n y Y J p D H T f i w u w 7 H P q z a 3 m y O n w C I y k P 7 Z S m i D y M f 0 l G 4 B f J v 0 r k H m h Z D Y j e F Z 5 F F i C u o 5 0 n w 5 Q h F k m l O K 7 X S j f 9 M M 8 f K 1 c r O X Z L h U H f w L 6 N k d z 2 5 f d i u e n K E b k t y x P 6 6 T v u T J D c Y N R q F 1 S I + A H Y U u D Y E w J x S 4 A V O C Z r U R d 8 O y A e V J q r 4 x n h 6 K S C K 9 X 4 2 / m F E a 2 W v 1 c p x q P s N B z 1 M Z 5 P D q p d R F m w x M c T s C s b E L E T w k l Z b B g 5 Q R g j 4 h B r n x 9 Z h T p W y O R P J W r H m s h C H a s o P 6 e f d h Q 7 7 s F 2 F j u J A o s W I P y A t A 5 b Y I j u Z a g k H 2 T w c v E K i K v l 5 K I 6 1 Y B h N A 9 U r 2 p + m g E k p n F O K 1 s o 2 q 5 H i U P f Z R V w 0 O D Z o X B V F F t 2 4 Q g Y q g z / A a k B V 9 c F g n R I N Q D q m B A U H W C 8 4 R m f P L T Z D w C 7 i 8 Y 8 g d 6 6 i 8 Z / t l M l V A Q 7 W j C C R L Q D s m 1 e g F / l D E M U 4 Z b x p o w Q g C e N 1 U E o 0 N 6 z b E m B 6 C b 9 G T g F q D 0 7 u e g O g i 9 i 5 C a P b d g 5 l z B Z / I v P X A K H a x d E X H P r V v h Y G L y h D J S g 8 o P y B G 4 6 z q / Y s Z d 1 c v b b 3 n F q 5 l R A 5 t 3 p 7 S l X u 8 5 R 5 o v 2 n h t s s 3 Q J 1 6 l a X G R g a s 8 R N B g T T Q a Q c W T o F 4 o z U m k s c O D Z n K Z v P m a 1 U L d 5 l U F n / i f x i b a T 0 f B R k Q 3 P d x K Z n X A B c g + T q A x d F O J u W C M Q l i u M 4 B i x n + a + N A 1 k h T y t R r F z 6 U E 2 F 6 o 6 R m / D r 7 R Z z i O d U / q Q X h W C Y t b t K z j 5 s V 4 2 f x c + L 2 e m m z v 8 8 z t 3 2 7 o C 1 o z V Y U 7 v b T / Z h u 9 p P G B 2 F G d C D M N 9 0 O 0 l X 4 2 g f Z m v F i L Q k B 4 D F 6 3 G M 1 E A 3 F S B m g 2 n W F D 6 Y i d R K O p l f / o l S y n K r g T x s 7 q E g B K f q M e 6 a o T I S L B Y f / + H h q B F G B s 0 v b Z n / W n s b U 3 b n V 6 k q 7 x D 5 u 7 / 2 h r u b P 9 m H 7 W r + V F 6 H Y k D k Y O O 6 A f 3 q 8 x 0 x T 3 n B 2 F W Y B Z 8 3 J 1 x r 9 / n o + e b X w S 1 H U T D X c C 4 a V + 1 J w F 3 c 0 A J m o 1 d z Q g I M H l x a g g F K 8 9 H r x M I t Z S a 7 u 2 a E q S L C r u a G P D W e c P p t t A V q j d M E P h U c e C W 6 0 t l 9 V j j c x Q 3 q B l K n R J n R / D S Q k a Y V O x U L V 9 P f 4 R j J d h C n 8 T A Y Z J g c b W M v k G x x d Y N n 7 g S y 8 I 4 d T o I U 6 m P G I H C w F s D C i j N G t V g o u D A z s V o x 3 I I E h 2 r B y w D H j n b V A N i H 7 a p s w c M m k y w U L r + B Z R / h G L t B P + y r 1 B 7 7 3 b T P w D T c 3 C 1 l o j k X O N l S 0 m j M n N K X O N C C 2 L H e 7 W y Q F n M t p 5 T T K e 8 V a W X v r R b m U L f h 2 / B 2 d 0 2 t f d g m e 7 r z z l z 8 u n C z c P f / w o A S y p R Y 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c g > < / V i s u a l i z a t i o n L S t a t e > 
</file>

<file path=customXml/item8.xml>��< ? x m l   v e r s i o n = " 1 . 0 "   e n c o d i n g = " U T F - 1 6 " ? > < G e m i n i   x m l n s = " h t t p : / / g e m i n i / p i v o t c u s t o m i z a t i o n / M a n u a l C a l c M o d e " > < C u s t o m C o n t e n t > < ! [ C D A T A [ F a l s e ] ] > < / C u s t o m C o n t e n t > < / G e m i n i > 
</file>

<file path=customXml/item9.xml>��< ? x m l   v e r s i o n = " 1 . 0 "   e n c o d i n g = " U T F - 1 6 " ? > < G e m i n i   x m l n s = " h t t p : / / g e m i n i / p i v o t c u s t o m i z a t i o n / M e a s u r e G r i d S t a t e " > < C u s t o m C o n t e n t > & l t ; A r r a y O f K e y V a l u e O f s t r i n g S a n d b o x E d i t o r . M e a s u r e G r i d S t a t e S c d E 3 5 R y   x m l n s = " h t t p : / / s c h e m a s . m i c r o s o f t . c o m / 2 0 0 3 / 1 0 / S e r i a l i z a t i o n / A r r a y s "   x m l n s : i = " h t t p : / / w w w . w 3 . o r g / 2 0 0 1 / X M L S c h e m a - i n s t a n c e " & g t ; & l t ; K e y V a l u e O f s t r i n g S a n d b o x E d i t o r . M e a s u r e G r i d S t a t e S c d E 3 5 R y & g t ; & l t ; K e y & g t ; R a n g o - f 3 f e 5 9 b c - c 8 f 1 - 4 b e c - 8 0 e 6 - b 3 4 4 c 0 9 d 9 7 7 3 & l t ; / K e y & g t ; & l t ; V a l u e   x m l n s : a = " h t t p : / / s c h e m a s . d a t a c o n t r a c t . o r g / 2 0 0 4 / 0 7 / M i c r o s o f t . A n a l y s i s S e r v i c e s . C o m m o n " & g t ; & l t ; a : H a s F o c u s & g t ; f a l s e & l t ; / a : H a s F o c u s & g t ; & l t ; a : S i z e A t D p i 9 6 & g t ; 1 0 3 & l t ; / a : S i z e A t D p i 9 6 & g t ; & l t ; a : V i s i b l e & g t ; t r u e & l t ; / a : V i s i b l e & g t ; & l t ; / V a l u e & g t ; & l t ; / K e y V a l u e O f s t r i n g S a n d b o x E d i t o r . M e a s u r e G r i d S t a t e S c d E 3 5 R y & g t ; & l t ; / A r r a y O f K e y V a l u e O f s t r i n g S a n d b o x E d i t o r . M e a s u r e G r i d S t a t e S c d E 3 5 R y & g t ; < / C u s t o m C o n t e n t > < / G e m i n i > 
</file>

<file path=customXml/itemProps1.xml><?xml version="1.0" encoding="utf-8"?>
<ds:datastoreItem xmlns:ds="http://schemas.openxmlformats.org/officeDocument/2006/customXml" ds:itemID="{85171729-2316-4411-A3A8-A8DF571FC41F}">
  <ds:schemaRefs/>
</ds:datastoreItem>
</file>

<file path=customXml/itemProps10.xml><?xml version="1.0" encoding="utf-8"?>
<ds:datastoreItem xmlns:ds="http://schemas.openxmlformats.org/officeDocument/2006/customXml" ds:itemID="{6D098F78-D094-405F-BA55-CAFE3CBEAD16}">
  <ds:schemaRefs/>
</ds:datastoreItem>
</file>

<file path=customXml/itemProps11.xml><?xml version="1.0" encoding="utf-8"?>
<ds:datastoreItem xmlns:ds="http://schemas.openxmlformats.org/officeDocument/2006/customXml" ds:itemID="{4A9E9C2F-2082-4906-A303-910BDA82BCD1}">
  <ds:schemaRefs/>
</ds:datastoreItem>
</file>

<file path=customXml/itemProps12.xml><?xml version="1.0" encoding="utf-8"?>
<ds:datastoreItem xmlns:ds="http://schemas.openxmlformats.org/officeDocument/2006/customXml" ds:itemID="{E37A5C9B-FC69-469E-A19B-65027A60E177}">
  <ds:schemaRefs/>
</ds:datastoreItem>
</file>

<file path=customXml/itemProps13.xml><?xml version="1.0" encoding="utf-8"?>
<ds:datastoreItem xmlns:ds="http://schemas.openxmlformats.org/officeDocument/2006/customXml" ds:itemID="{F23FD6F4-679F-4C28-83BA-8BC2EABB5983}">
  <ds:schemaRefs/>
</ds:datastoreItem>
</file>

<file path=customXml/itemProps14.xml><?xml version="1.0" encoding="utf-8"?>
<ds:datastoreItem xmlns:ds="http://schemas.openxmlformats.org/officeDocument/2006/customXml" ds:itemID="{0C57BE94-DFC2-4B97-ABBE-8EC224883C92}">
  <ds:schemaRefs/>
</ds:datastoreItem>
</file>

<file path=customXml/itemProps15.xml><?xml version="1.0" encoding="utf-8"?>
<ds:datastoreItem xmlns:ds="http://schemas.openxmlformats.org/officeDocument/2006/customXml" ds:itemID="{32B16BF3-E4EA-4FDA-A6A8-FD37396AA2F9}">
  <ds:schemaRefs>
    <ds:schemaRef ds:uri="http://www.w3.org/2001/XMLSchema"/>
    <ds:schemaRef ds:uri="http://microsoft.data.visualization.Client.Excel/1.0"/>
  </ds:schemaRefs>
</ds:datastoreItem>
</file>

<file path=customXml/itemProps16.xml><?xml version="1.0" encoding="utf-8"?>
<ds:datastoreItem xmlns:ds="http://schemas.openxmlformats.org/officeDocument/2006/customXml" ds:itemID="{1734236D-193E-4861-B7AE-9E1751475E34}">
  <ds:schemaRefs/>
</ds:datastoreItem>
</file>

<file path=customXml/itemProps17.xml><?xml version="1.0" encoding="utf-8"?>
<ds:datastoreItem xmlns:ds="http://schemas.openxmlformats.org/officeDocument/2006/customXml" ds:itemID="{1FFC9235-044D-4B0A-8C9F-81DBB93CDED0}">
  <ds:schemaRefs>
    <ds:schemaRef ds:uri="http://www.w3.org/2001/XMLSchema"/>
    <ds:schemaRef ds:uri="http://microsoft.data.visualization.engine.tours/1.0"/>
  </ds:schemaRefs>
</ds:datastoreItem>
</file>

<file path=customXml/itemProps18.xml><?xml version="1.0" encoding="utf-8"?>
<ds:datastoreItem xmlns:ds="http://schemas.openxmlformats.org/officeDocument/2006/customXml" ds:itemID="{7082962A-3D58-4376-81E5-34D1EAEB3798}">
  <ds:schemaRefs/>
</ds:datastoreItem>
</file>

<file path=customXml/itemProps2.xml><?xml version="1.0" encoding="utf-8"?>
<ds:datastoreItem xmlns:ds="http://schemas.openxmlformats.org/officeDocument/2006/customXml" ds:itemID="{FB1FD664-44D7-4790-BCC3-2C16D4990189}">
  <ds:schemaRefs/>
</ds:datastoreItem>
</file>

<file path=customXml/itemProps3.xml><?xml version="1.0" encoding="utf-8"?>
<ds:datastoreItem xmlns:ds="http://schemas.openxmlformats.org/officeDocument/2006/customXml" ds:itemID="{DECED210-9A65-4B7D-AF2B-70F65F770102}">
  <ds:schemaRefs/>
</ds:datastoreItem>
</file>

<file path=customXml/itemProps4.xml><?xml version="1.0" encoding="utf-8"?>
<ds:datastoreItem xmlns:ds="http://schemas.openxmlformats.org/officeDocument/2006/customXml" ds:itemID="{A3AC825E-7E9C-4C6C-BD57-2B0AC499A6A6}">
  <ds:schemaRefs/>
</ds:datastoreItem>
</file>

<file path=customXml/itemProps5.xml><?xml version="1.0" encoding="utf-8"?>
<ds:datastoreItem xmlns:ds="http://schemas.openxmlformats.org/officeDocument/2006/customXml" ds:itemID="{9C2D8381-48DF-4E8F-B539-565B4AB74B8B}">
  <ds:schemaRefs/>
</ds:datastoreItem>
</file>

<file path=customXml/itemProps6.xml><?xml version="1.0" encoding="utf-8"?>
<ds:datastoreItem xmlns:ds="http://schemas.openxmlformats.org/officeDocument/2006/customXml" ds:itemID="{66F5A4A9-28DD-42B5-A74E-D3194527FB7C}">
  <ds:schemaRefs/>
</ds:datastoreItem>
</file>

<file path=customXml/itemProps7.xml><?xml version="1.0" encoding="utf-8"?>
<ds:datastoreItem xmlns:ds="http://schemas.openxmlformats.org/officeDocument/2006/customXml" ds:itemID="{12C0D08D-E686-4AE7-BFA1-EB4C274009BD}">
  <ds:schemaRefs>
    <ds:schemaRef ds:uri="http://www.w3.org/2001/XMLSchema"/>
    <ds:schemaRef ds:uri="http://microsoft.data.visualization.Client.Excel.LState/1.0"/>
  </ds:schemaRefs>
</ds:datastoreItem>
</file>

<file path=customXml/itemProps8.xml><?xml version="1.0" encoding="utf-8"?>
<ds:datastoreItem xmlns:ds="http://schemas.openxmlformats.org/officeDocument/2006/customXml" ds:itemID="{0920F2F1-6527-446B-9C6E-E71DAE4D3523}">
  <ds:schemaRefs/>
</ds:datastoreItem>
</file>

<file path=customXml/itemProps9.xml><?xml version="1.0" encoding="utf-8"?>
<ds:datastoreItem xmlns:ds="http://schemas.openxmlformats.org/officeDocument/2006/customXml" ds:itemID="{5FBFF5F9-F5ED-4DB7-92B9-E5FE1316C996}">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140</vt:i4>
      </vt:variant>
      <vt:variant>
        <vt:lpstr>Rangos con nombre</vt:lpstr>
      </vt:variant>
      <vt:variant>
        <vt:i4>139</vt:i4>
      </vt:variant>
    </vt:vector>
  </HeadingPairs>
  <TitlesOfParts>
    <vt:vector size="279" baseType="lpstr">
      <vt:lpstr>Resumen EEp</vt:lpstr>
      <vt:lpstr>Present. </vt:lpstr>
      <vt:lpstr>Contenido</vt:lpstr>
      <vt:lpstr>SDSS Definiciones_1 </vt:lpstr>
      <vt:lpstr>SDSS Definiciones_2</vt:lpstr>
      <vt:lpstr> SDSS Definiciones_3</vt:lpstr>
      <vt:lpstr>SDSS Definiciones_4</vt:lpstr>
      <vt:lpstr>I.1. Ley 87-01 (2)</vt:lpstr>
      <vt:lpstr>I.2. Org. SDSS</vt:lpstr>
      <vt:lpstr>I.3. Reg. y Seg.</vt:lpstr>
      <vt:lpstr>I.4. Seg. y Ben.</vt:lpstr>
      <vt:lpstr>II.SDSS</vt:lpstr>
      <vt:lpstr>II.1. SDSS.Definición</vt:lpstr>
      <vt:lpstr>II.2.Analisis SDSS</vt:lpstr>
      <vt:lpstr>II.3. Empl x sector </vt:lpstr>
      <vt:lpstr> II.4.Empr x No. de empl</vt:lpstr>
      <vt:lpstr>II.5 Salario prom.</vt:lpstr>
      <vt:lpstr>III.1.SFS</vt:lpstr>
      <vt:lpstr>III.1.1a. Def. Afil. SFS1</vt:lpstr>
      <vt:lpstr>III.1.1b.Def. de Afili. SFS2  </vt:lpstr>
      <vt:lpstr>III.1.2.Analisis SFS</vt:lpstr>
      <vt:lpstr>III.1.3.Afil.SFSPob.Nac.</vt:lpstr>
      <vt:lpstr>III.1.4.Afil. SFS</vt:lpstr>
      <vt:lpstr>III.1.5.Cob.Afil. SFS </vt:lpstr>
      <vt:lpstr>III.1.6.Afil. SFS x sexo</vt:lpstr>
      <vt:lpstr>III.2. SFS.RC</vt:lpstr>
      <vt:lpstr>III.2.1.Afil. SFS.RC </vt:lpstr>
      <vt:lpstr>III.2.2. Afil. SFS RC Anual </vt:lpstr>
      <vt:lpstr>III.2.3. Afil. SFS RC Mensual</vt:lpstr>
      <vt:lpstr>III.2.4.Cob.Afil. SFS RC Anual</vt:lpstr>
      <vt:lpstr> III.2.5.Cob.Afil.SFSRC Mens</vt:lpstr>
      <vt:lpstr>III.2.6.Afil. SFS RC X sex.tipo</vt:lpstr>
      <vt:lpstr>III.3.SFS.RS</vt:lpstr>
      <vt:lpstr>III.3.1.Analis.Afil. SFS.RS1  </vt:lpstr>
      <vt:lpstr>III.3.2. Afil anual SFS RS </vt:lpstr>
      <vt:lpstr> III.3.3.Afil.mensual SFS RS </vt:lpstr>
      <vt:lpstr>III.3.4.Cob.Afil anual SFS RS</vt:lpstr>
      <vt:lpstr>III.3.5.Cob.Afil.mens.SFS RS </vt:lpstr>
      <vt:lpstr>III.3.6.Afil.SFSRSsex tipo </vt:lpstr>
      <vt:lpstr>III.4.Afil.RET</vt:lpstr>
      <vt:lpstr>III.4.1.Afil.RET1</vt:lpstr>
      <vt:lpstr> III.4.2.Afil. SFSP Anual.</vt:lpstr>
      <vt:lpstr>III.5.SVDS</vt:lpstr>
      <vt:lpstr>III.5.1.Definición Afil. SVDS</vt:lpstr>
      <vt:lpstr>III.5.2.Analisis Afil. SVDS</vt:lpstr>
      <vt:lpstr>III.5.3.Afil. SVDS</vt:lpstr>
      <vt:lpstr>III.5.4.Afil. SVDS mensual</vt:lpstr>
      <vt:lpstr>III.5.5.Afil. cotiz.</vt:lpstr>
      <vt:lpstr>III.5.6.Cotiz. x rango de edad</vt:lpstr>
      <vt:lpstr>III.5.7.Cotiz x sal. min. cot.</vt:lpstr>
      <vt:lpstr>III.5.8.Cotiz.x AFP y fondos</vt:lpstr>
      <vt:lpstr>III.5.9.PEA_Pensiones_Género</vt:lpstr>
      <vt:lpstr>III.5.10.Cot.Afil X Sexo</vt:lpstr>
      <vt:lpstr>III.5.11.Traspasos anual</vt:lpstr>
      <vt:lpstr>III.5.12.Trasp. recibidos</vt:lpstr>
      <vt:lpstr>III.5.13.Trasp. cedidos</vt:lpstr>
      <vt:lpstr>III.5.14.Trasp. netos</vt:lpstr>
      <vt:lpstr>III.5.15.Afil. SVDSxprov.</vt:lpstr>
      <vt:lpstr>III.6.SRL</vt:lpstr>
      <vt:lpstr>III.6.1.Definición Afil. SRL</vt:lpstr>
      <vt:lpstr>III.6.2.Afil. SRL.RC1 </vt:lpstr>
      <vt:lpstr>III.6.3.Afil. SRL</vt:lpstr>
      <vt:lpstr>III.6.4.Afil. SRL x sexoy edad</vt:lpstr>
      <vt:lpstr>III.6.5.Afil. ARL x riesgo</vt:lpstr>
      <vt:lpstr>III.6.6.ID. Accidentabilidad</vt:lpstr>
      <vt:lpstr>IV. ING._ EGR</vt:lpstr>
      <vt:lpstr>IV.1a.Definición Ing.Gastos)</vt:lpstr>
      <vt:lpstr>IV.1b.Definición Ing.Gastos</vt:lpstr>
      <vt:lpstr>IV.1.2. Analisis Ing.Egr</vt:lpstr>
      <vt:lpstr>IV.1.3. Ingr y egr SDSS</vt:lpstr>
      <vt:lpstr>IV.1.4. Recaudo x sector</vt:lpstr>
      <vt:lpstr>IV.1.5 Rec. x origen</vt:lpstr>
      <vt:lpstr>IV.1.6 Aport.Gob.SS</vt:lpstr>
      <vt:lpstr>IV.2.1 AnálisisIng.Egr.Seg</vt:lpstr>
      <vt:lpstr>IV.2.2. Pagos SFS A</vt:lpstr>
      <vt:lpstr>IV.2.3.Pagos_SFS M</vt:lpstr>
      <vt:lpstr>IV.2.4.Pagos x ARS</vt:lpstr>
      <vt:lpstr>IV.2.5.Pagos x ARS</vt:lpstr>
      <vt:lpstr>IV.2.7.INV_SFS x Entidad</vt:lpstr>
      <vt:lpstr>IV.2.8.INV_SFS x cuentas</vt:lpstr>
      <vt:lpstr>IV.2.9.Aport. GOB. y Pagos RS</vt:lpstr>
      <vt:lpstr>IV.2.10.Saldos RS mensual</vt:lpstr>
      <vt:lpstr>IV.2.11 Pagos.SFS Pens.</vt:lpstr>
      <vt:lpstr>IV.2.12.Pagos.SFS Pens.Mens.</vt:lpstr>
      <vt:lpstr>IV.3.1.AnálisisIng.Eg.SVDS</vt:lpstr>
      <vt:lpstr>IV.3.2.Pagos_ SVDS</vt:lpstr>
      <vt:lpstr>IV.3.3.Pagos anuales x cuentas</vt:lpstr>
      <vt:lpstr>IV.3.4.Pago Entidades</vt:lpstr>
      <vt:lpstr>IV.3.5.Patrim. fp anual</vt:lpstr>
      <vt:lpstr>IV.3.6.Cartera de inv fp</vt:lpstr>
      <vt:lpstr>IV.3.8.Rentab.Real</vt:lpstr>
      <vt:lpstr>IV.3.7. Rent. nom. de los FP</vt:lpstr>
      <vt:lpstr>IV.4.1. Analisis </vt:lpstr>
      <vt:lpstr>IV.4.2.Pagos ARL A</vt:lpstr>
      <vt:lpstr>IV.4.3.Pagos_ARL M</vt:lpstr>
      <vt:lpstr>V.BENEFICIOS</vt:lpstr>
      <vt:lpstr>V.1.1 SUBSIDIO_SFS</vt:lpstr>
      <vt:lpstr>V.1.2.SUBSIDIO_SFS Def.</vt:lpstr>
      <vt:lpstr>V.2.1.Análisis</vt:lpstr>
      <vt:lpstr> V.2.2.Benef. subsid </vt:lpstr>
      <vt:lpstr>V.2.3. Monto subsid.</vt:lpstr>
      <vt:lpstr>V.3.PENSIONES_SVDS</vt:lpstr>
      <vt:lpstr>V.3.1. Def-Análisis pens.</vt:lpstr>
      <vt:lpstr>V.3.2 Pensiones por año</vt:lpstr>
      <vt:lpstr>V.3.3.Pens.Disc. AFP</vt:lpstr>
      <vt:lpstr>V.4.SOLIC_BEN_ARL</vt:lpstr>
      <vt:lpstr>V.4.1.Def-Analisis   </vt:lpstr>
      <vt:lpstr>V.4.2.NA. Reportes ARL</vt:lpstr>
      <vt:lpstr>V.4.3. NA.Cant. accid x región</vt:lpstr>
      <vt:lpstr>V.4.4.NA.Cant. accid x Prov</vt:lpstr>
      <vt:lpstr>V.4.5.NA.Cant. accid x Proced.</vt:lpstr>
      <vt:lpstr>V.4.6. NA.Cant. accid x sector</vt:lpstr>
      <vt:lpstr>V.4.7. Accid x sexo</vt:lpstr>
      <vt:lpstr>V.4.8. Accid x rango de edad</vt:lpstr>
      <vt:lpstr>V.4.9.Accid x Escolaridad</vt:lpstr>
      <vt:lpstr>V.4.10.Accid x sector </vt:lpstr>
      <vt:lpstr>V.4.11.Accid x sexo</vt:lpstr>
      <vt:lpstr>V.4.12.Accid x edad</vt:lpstr>
      <vt:lpstr>V.4.13.EC. Accid. Lab</vt:lpstr>
      <vt:lpstr>V.4.14.EC. Accid. Lab.</vt:lpstr>
      <vt:lpstr>V.4.15.EC. Accid. Lab x tipo</vt:lpstr>
      <vt:lpstr>V.4.16. EC. Accid. Lab x Lesión</vt:lpstr>
      <vt:lpstr>V.4.17. Accid.Lab suceso</vt:lpstr>
      <vt:lpstr>V.4.18. EC. x Agente daño</vt:lpstr>
      <vt:lpstr>V.4.19. EC. x  lugar de accid.</vt:lpstr>
      <vt:lpstr>V.4.20.EC. Accid incapac.</vt:lpstr>
      <vt:lpstr>V.4.21. EC. Enferm. Prof (R)</vt:lpstr>
      <vt:lpstr>V.4.22.EC. Accid Lab.(R)</vt:lpstr>
      <vt:lpstr>V.4.23. Accid. Aprobxtipo</vt:lpstr>
      <vt:lpstr>V.4.24. Accid. Aprob xLesión </vt:lpstr>
      <vt:lpstr>V.4.25.Accid.Aprob Según suc.</vt:lpstr>
      <vt:lpstr>VI.1.Analisis CMNR</vt:lpstr>
      <vt:lpstr>VI.2.Status</vt:lpstr>
      <vt:lpstr>VI.3.Apelaciones1</vt:lpstr>
      <vt:lpstr>VI.4. Entidad Receptora Origen</vt:lpstr>
      <vt:lpstr>VII.CBSS</vt:lpstr>
      <vt:lpstr>VII.1. Analisis CBSS</vt:lpstr>
      <vt:lpstr>VII.2.CBSS Tram.</vt:lpstr>
      <vt:lpstr>VII.3.CBSS-Benef</vt:lpstr>
      <vt:lpstr>VII.4.CBSS-Tramit.</vt:lpstr>
      <vt:lpstr>' II.4.Empr x No. de empl'!Área_de_impresión</vt:lpstr>
      <vt:lpstr>' III.2.5.Cob.Afil.SFSRC Mens'!Área_de_impresión</vt:lpstr>
      <vt:lpstr>' III.3.3.Afil.mensual SFS RS '!Área_de_impresión</vt:lpstr>
      <vt:lpstr>' III.4.2.Afil. SFSP Anual.'!Área_de_impresión</vt:lpstr>
      <vt:lpstr>' SDSS Definiciones_3'!Área_de_impresión</vt:lpstr>
      <vt:lpstr>' V.2.2.Benef. subsid '!Área_de_impresión</vt:lpstr>
      <vt:lpstr>Contenido!Área_de_impresión</vt:lpstr>
      <vt:lpstr>'I.1. Ley 87-01 (2)'!Área_de_impresión</vt:lpstr>
      <vt:lpstr>'I.2. Org. SDSS'!Área_de_impresión</vt:lpstr>
      <vt:lpstr>'I.3. Reg. y Seg.'!Área_de_impresión</vt:lpstr>
      <vt:lpstr>'I.4. Seg. y Ben.'!Área_de_impresión</vt:lpstr>
      <vt:lpstr>'II.1. SDSS.Definición'!Área_de_impresión</vt:lpstr>
      <vt:lpstr>'II.2.Analisis SDSS'!Área_de_impresión</vt:lpstr>
      <vt:lpstr>'II.3. Empl x sector '!Área_de_impresión</vt:lpstr>
      <vt:lpstr>'II.5 Salario prom.'!Área_de_impresión</vt:lpstr>
      <vt:lpstr>II.SDSS!Área_de_impresión</vt:lpstr>
      <vt:lpstr>'III.1.1a. Def. Afil. SFS1'!Área_de_impresión</vt:lpstr>
      <vt:lpstr>'III.1.1b.Def. de Afili. SFS2  '!Área_de_impresión</vt:lpstr>
      <vt:lpstr>'III.1.2.Analisis SFS'!Área_de_impresión</vt:lpstr>
      <vt:lpstr>III.1.3.Afil.SFSPob.Nac.!Área_de_impresión</vt:lpstr>
      <vt:lpstr>'III.1.4.Afil. SFS'!Área_de_impresión</vt:lpstr>
      <vt:lpstr>'III.1.5.Cob.Afil. SFS '!Área_de_impresión</vt:lpstr>
      <vt:lpstr>'III.1.6.Afil. SFS x sexo'!Área_de_impresión</vt:lpstr>
      <vt:lpstr>III.1.SFS!Área_de_impresión</vt:lpstr>
      <vt:lpstr>'III.2. SFS.RC'!Área_de_impresión</vt:lpstr>
      <vt:lpstr>'III.2.1.Afil. SFS.RC '!Área_de_impresión</vt:lpstr>
      <vt:lpstr>'III.2.2. Afil. SFS RC Anual '!Área_de_impresión</vt:lpstr>
      <vt:lpstr>'III.2.3. Afil. SFS RC Mensual'!Área_de_impresión</vt:lpstr>
      <vt:lpstr>'III.2.4.Cob.Afil. SFS RC Anual'!Área_de_impresión</vt:lpstr>
      <vt:lpstr>'III.2.6.Afil. SFS RC X sex.tipo'!Área_de_impresión</vt:lpstr>
      <vt:lpstr>'III.3.1.Analis.Afil. SFS.RS1  '!Área_de_impresión</vt:lpstr>
      <vt:lpstr>'III.3.2. Afil anual SFS RS '!Área_de_impresión</vt:lpstr>
      <vt:lpstr>'III.3.4.Cob.Afil anual SFS RS'!Área_de_impresión</vt:lpstr>
      <vt:lpstr>'III.3.5.Cob.Afil.mens.SFS RS '!Área_de_impresión</vt:lpstr>
      <vt:lpstr>'III.3.6.Afil.SFSRSsex tipo '!Área_de_impresión</vt:lpstr>
      <vt:lpstr>III.3.SFS.RS!Área_de_impresión</vt:lpstr>
      <vt:lpstr>III.4.1.Afil.RET1!Área_de_impresión</vt:lpstr>
      <vt:lpstr>III.4.Afil.RET!Área_de_impresión</vt:lpstr>
      <vt:lpstr>'III.5.1.Definición Afil. SVDS'!Área_de_impresión</vt:lpstr>
      <vt:lpstr>'III.5.10.Cot.Afil X Sexo'!Área_de_impresión</vt:lpstr>
      <vt:lpstr>'III.5.11.Traspasos anual'!Área_de_impresión</vt:lpstr>
      <vt:lpstr>'III.5.12.Trasp. recibidos'!Área_de_impresión</vt:lpstr>
      <vt:lpstr>'III.5.13.Trasp. cedidos'!Área_de_impresión</vt:lpstr>
      <vt:lpstr>'III.5.14.Trasp. netos'!Área_de_impresión</vt:lpstr>
      <vt:lpstr>'III.5.15.Afil. SVDSxprov.'!Área_de_impresión</vt:lpstr>
      <vt:lpstr>'III.5.2.Analisis Afil. SVDS'!Área_de_impresión</vt:lpstr>
      <vt:lpstr>'III.5.3.Afil. SVDS'!Área_de_impresión</vt:lpstr>
      <vt:lpstr>'III.5.4.Afil. SVDS mensual'!Área_de_impresión</vt:lpstr>
      <vt:lpstr>'III.5.5.Afil. cotiz.'!Área_de_impresión</vt:lpstr>
      <vt:lpstr>'III.5.6.Cotiz. x rango de edad'!Área_de_impresión</vt:lpstr>
      <vt:lpstr>'III.5.7.Cotiz x sal. min. cot.'!Área_de_impresión</vt:lpstr>
      <vt:lpstr>'III.5.8.Cotiz.x AFP y fondos'!Área_de_impresión</vt:lpstr>
      <vt:lpstr>III.5.9.PEA_Pensiones_Género!Área_de_impresión</vt:lpstr>
      <vt:lpstr>III.5.SVDS!Área_de_impresión</vt:lpstr>
      <vt:lpstr>'III.6.1.Definición Afil. SRL'!Área_de_impresión</vt:lpstr>
      <vt:lpstr>'III.6.2.Afil. SRL.RC1 '!Área_de_impresión</vt:lpstr>
      <vt:lpstr>'III.6.3.Afil. SRL'!Área_de_impresión</vt:lpstr>
      <vt:lpstr>'III.6.4.Afil. SRL x sexoy edad'!Área_de_impresión</vt:lpstr>
      <vt:lpstr>'III.6.5.Afil. ARL x riesgo'!Área_de_impresión</vt:lpstr>
      <vt:lpstr>'III.6.6.ID. Accidentabilidad'!Área_de_impresión</vt:lpstr>
      <vt:lpstr>III.6.SRL!Área_de_impresión</vt:lpstr>
      <vt:lpstr>'IV. ING._ EGR'!Área_de_impresión</vt:lpstr>
      <vt:lpstr>'IV.1.2. Analisis Ing.Egr'!Área_de_impresión</vt:lpstr>
      <vt:lpstr>'IV.1.3. Ingr y egr SDSS'!Área_de_impresión</vt:lpstr>
      <vt:lpstr>'IV.1.4. Recaudo x sector'!Área_de_impresión</vt:lpstr>
      <vt:lpstr>'IV.1.5 Rec. x origen'!Área_de_impresión</vt:lpstr>
      <vt:lpstr>'IV.1.6 Aport.Gob.SS'!Área_de_impresión</vt:lpstr>
      <vt:lpstr>'IV.1a.Definición Ing.Gastos)'!Área_de_impresión</vt:lpstr>
      <vt:lpstr>'IV.1b.Definición Ing.Gastos'!Área_de_impresión</vt:lpstr>
      <vt:lpstr>'IV.2.1 AnálisisIng.Egr.Seg'!Área_de_impresión</vt:lpstr>
      <vt:lpstr>'IV.2.10.Saldos RS mensual'!Área_de_impresión</vt:lpstr>
      <vt:lpstr>'IV.2.11 Pagos.SFS Pens.'!Área_de_impresión</vt:lpstr>
      <vt:lpstr>'IV.2.12.Pagos.SFS Pens.Mens.'!Área_de_impresión</vt:lpstr>
      <vt:lpstr>'IV.2.2. Pagos SFS A'!Área_de_impresión</vt:lpstr>
      <vt:lpstr>'IV.2.3.Pagos_SFS M'!Área_de_impresión</vt:lpstr>
      <vt:lpstr>'IV.2.4.Pagos x ARS'!Área_de_impresión</vt:lpstr>
      <vt:lpstr>'IV.2.5.Pagos x ARS'!Área_de_impresión</vt:lpstr>
      <vt:lpstr>'IV.2.7.INV_SFS x Entidad'!Área_de_impresión</vt:lpstr>
      <vt:lpstr>'IV.2.8.INV_SFS x cuentas'!Área_de_impresión</vt:lpstr>
      <vt:lpstr>'IV.2.9.Aport. GOB. y Pagos RS'!Área_de_impresión</vt:lpstr>
      <vt:lpstr>IV.3.1.AnálisisIng.Eg.SVDS!Área_de_impresión</vt:lpstr>
      <vt:lpstr>'IV.3.2.Pagos_ SVDS'!Área_de_impresión</vt:lpstr>
      <vt:lpstr>'IV.3.3.Pagos anuales x cuentas'!Área_de_impresión</vt:lpstr>
      <vt:lpstr>'IV.3.4.Pago Entidades'!Área_de_impresión</vt:lpstr>
      <vt:lpstr>'IV.3.5.Patrim. fp anual'!Área_de_impresión</vt:lpstr>
      <vt:lpstr>'IV.3.6.Cartera de inv fp'!Área_de_impresión</vt:lpstr>
      <vt:lpstr>'IV.3.7. Rent. nom. de los FP'!Área_de_impresión</vt:lpstr>
      <vt:lpstr>IV.3.8.Rentab.Real!Área_de_impresión</vt:lpstr>
      <vt:lpstr>'IV.4.1. Analisis '!Área_de_impresión</vt:lpstr>
      <vt:lpstr>'IV.4.2.Pagos ARL A'!Área_de_impresión</vt:lpstr>
      <vt:lpstr>'IV.4.3.Pagos_ARL M'!Área_de_impresión</vt:lpstr>
      <vt:lpstr>'Present. '!Área_de_impresión</vt:lpstr>
      <vt:lpstr>'Resumen EEp'!Área_de_impresión</vt:lpstr>
      <vt:lpstr>'SDSS Definiciones_1 '!Área_de_impresión</vt:lpstr>
      <vt:lpstr>'SDSS Definiciones_2'!Área_de_impresión</vt:lpstr>
      <vt:lpstr>'SDSS Definiciones_4'!Área_de_impresión</vt:lpstr>
      <vt:lpstr>'V.1.1 SUBSIDIO_SFS'!Área_de_impresión</vt:lpstr>
      <vt:lpstr>V.2.1.Análisis!Área_de_impresión</vt:lpstr>
      <vt:lpstr>'V.2.3. Monto subsid.'!Área_de_impresión</vt:lpstr>
      <vt:lpstr>'V.3.1. Def-Análisis pens.'!Área_de_impresión</vt:lpstr>
      <vt:lpstr>'V.3.2 Pensiones por año'!Área_de_impresión</vt:lpstr>
      <vt:lpstr>'V.3.3.Pens.Disc. AFP'!Área_de_impresión</vt:lpstr>
      <vt:lpstr>V.3.PENSIONES_SVDS!Área_de_impresión</vt:lpstr>
      <vt:lpstr>'V.4.1.Def-Analisis   '!Área_de_impresión</vt:lpstr>
      <vt:lpstr>'V.4.10.Accid x sector '!Área_de_impresión</vt:lpstr>
      <vt:lpstr>'V.4.11.Accid x sexo'!Área_de_impresión</vt:lpstr>
      <vt:lpstr>'V.4.12.Accid x edad'!Área_de_impresión</vt:lpstr>
      <vt:lpstr>'V.4.13.EC. Accid. Lab'!Área_de_impresión</vt:lpstr>
      <vt:lpstr>'V.4.14.EC. Accid. Lab.'!Área_de_impresión</vt:lpstr>
      <vt:lpstr>'V.4.15.EC. Accid. Lab x tipo'!Área_de_impresión</vt:lpstr>
      <vt:lpstr>'V.4.16. EC. Accid. Lab x Lesión'!Área_de_impresión</vt:lpstr>
      <vt:lpstr>'V.4.17. Accid.Lab suceso'!Área_de_impresión</vt:lpstr>
      <vt:lpstr>'V.4.18. EC. x Agente daño'!Área_de_impresión</vt:lpstr>
      <vt:lpstr>'V.4.19. EC. x  lugar de accid.'!Área_de_impresión</vt:lpstr>
      <vt:lpstr>'V.4.2.NA. Reportes ARL'!Área_de_impresión</vt:lpstr>
      <vt:lpstr>'V.4.20.EC. Accid incapac.'!Área_de_impresión</vt:lpstr>
      <vt:lpstr>'V.4.21. EC. Enferm. Prof (R)'!Área_de_impresión</vt:lpstr>
      <vt:lpstr>'V.4.22.EC. Accid Lab.(R)'!Área_de_impresión</vt:lpstr>
      <vt:lpstr>'V.4.23. Accid. Aprobxtipo'!Área_de_impresión</vt:lpstr>
      <vt:lpstr>'V.4.24. Accid. Aprob xLesión '!Área_de_impresión</vt:lpstr>
      <vt:lpstr>'V.4.25.Accid.Aprob Según suc.'!Área_de_impresión</vt:lpstr>
      <vt:lpstr>'V.4.3. NA.Cant. accid x región'!Área_de_impresión</vt:lpstr>
      <vt:lpstr>'V.4.4.NA.Cant. accid x Prov'!Área_de_impresión</vt:lpstr>
      <vt:lpstr>'V.4.5.NA.Cant. accid x Proced.'!Área_de_impresión</vt:lpstr>
      <vt:lpstr>'V.4.6. NA.Cant. accid x sector'!Área_de_impresión</vt:lpstr>
      <vt:lpstr>'V.4.7. Accid x sexo'!Área_de_impresión</vt:lpstr>
      <vt:lpstr>'V.4.8. Accid x rango de edad'!Área_de_impresión</vt:lpstr>
      <vt:lpstr>'V.4.9.Accid x Escolaridad'!Área_de_impresión</vt:lpstr>
      <vt:lpstr>V.4.SOLIC_BEN_ARL!Área_de_impresión</vt:lpstr>
      <vt:lpstr>V.BENEFICIOS!Área_de_impresión</vt:lpstr>
      <vt:lpstr>'VI.1.Analisis CMNR'!Área_de_impresión</vt:lpstr>
      <vt:lpstr>VI.2.Status!Área_de_impresión</vt:lpstr>
      <vt:lpstr>VI.3.Apelaciones1!Área_de_impresión</vt:lpstr>
      <vt:lpstr>'VI.4. Entidad Receptora Origen'!Área_de_impresión</vt:lpstr>
      <vt:lpstr>'VII.1. Analisis CBSS'!Área_de_impresión</vt:lpstr>
      <vt:lpstr>'VII.2.CBSS Tram.'!Área_de_impresión</vt:lpstr>
      <vt:lpstr>'VII.3.CBSS-Benef'!Área_de_impresión</vt:lpstr>
      <vt:lpstr>'VII.4.CBSS-Tramit.'!Área_de_impresión</vt:lpstr>
      <vt:lpstr>VII.CBSS!Área_de_impresión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Belisa Rivas</dc:creator>
  <cp:lastModifiedBy>Gilma Gisselle Santana</cp:lastModifiedBy>
  <cp:lastPrinted>2021-07-09T16:18:59Z</cp:lastPrinted>
  <dcterms:created xsi:type="dcterms:W3CDTF">2010-04-06T13:07:55Z</dcterms:created>
  <dcterms:modified xsi:type="dcterms:W3CDTF">2021-07-09T18:24:06Z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icrosoft.ReportingServices.InteractiveReport.Excel.SheetName">
    <vt:i4>2</vt:i4>
  </property>
</Properties>
</file>